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A1B234CF-41AE-5541-8F8D-59CC89B4E85F}" xr6:coauthVersionLast="47" xr6:coauthVersionMax="47" xr10:uidLastSave="{00000000-0000-0000-0000-000000000000}"/>
  <bookViews>
    <workbookView xWindow="44800" yWindow="-3100" windowWidth="51200" windowHeight="28300" tabRatio="500" xr2:uid="{00000000-000D-0000-FFFF-FFFF00000000}"/>
  </bookViews>
  <sheets>
    <sheet name="Damian" sheetId="11" r:id="rId1"/>
    <sheet name="Dongmei" sheetId="8" r:id="rId2"/>
  </sheets>
  <definedNames>
    <definedName name="_xlnm._FilterDatabase" localSheetId="0" hidden="1">Damian!$A$1:$CJ$73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1" l="1"/>
  <c r="AS82" i="11"/>
  <c r="AS81" i="11"/>
  <c r="AS80" i="11"/>
  <c r="AS79" i="11"/>
  <c r="AU82" i="11"/>
  <c r="AU81" i="11"/>
  <c r="AU80" i="11"/>
  <c r="AU79" i="11"/>
  <c r="AU78" i="11"/>
  <c r="AS78" i="11"/>
  <c r="C74" i="11"/>
  <c r="AB52" i="11"/>
  <c r="AA52" i="11"/>
  <c r="Z52" i="11"/>
  <c r="Y52" i="11"/>
  <c r="X52" i="11"/>
  <c r="W52" i="11"/>
  <c r="T52" i="11"/>
  <c r="V52" i="11" s="1"/>
  <c r="S52" i="11"/>
  <c r="U52" i="11" s="1"/>
  <c r="AM52" i="11"/>
  <c r="AQ52" i="11" s="1"/>
  <c r="AG74" i="11"/>
  <c r="D73" i="8"/>
  <c r="G56" i="8"/>
  <c r="E56" i="8"/>
  <c r="G53" i="8"/>
  <c r="E53" i="8"/>
  <c r="G19" i="8"/>
  <c r="E19" i="8"/>
  <c r="G5" i="8"/>
  <c r="E5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M57" i="11"/>
  <c r="AQ57" i="11" s="1"/>
  <c r="AB57" i="11"/>
  <c r="AA57" i="11"/>
  <c r="Z57" i="11"/>
  <c r="Y57" i="11"/>
  <c r="X57" i="11"/>
  <c r="W57" i="11"/>
  <c r="T57" i="11"/>
  <c r="V57" i="11" s="1"/>
  <c r="S57" i="11"/>
  <c r="U57" i="11" s="1"/>
  <c r="AM54" i="11"/>
  <c r="AQ54" i="11" s="1"/>
  <c r="AB54" i="11"/>
  <c r="AA54" i="11"/>
  <c r="Z54" i="11"/>
  <c r="Y54" i="11"/>
  <c r="X54" i="11"/>
  <c r="W54" i="11"/>
  <c r="T54" i="11"/>
  <c r="V54" i="11" s="1"/>
  <c r="S54" i="11"/>
  <c r="U54" i="11" s="1"/>
  <c r="AM19" i="11"/>
  <c r="AQ19" i="11" s="1"/>
  <c r="AB19" i="11"/>
  <c r="AA19" i="11"/>
  <c r="Z19" i="11"/>
  <c r="Y19" i="11"/>
  <c r="X19" i="11"/>
  <c r="W19" i="11"/>
  <c r="T19" i="11"/>
  <c r="V19" i="11" s="1"/>
  <c r="S19" i="11"/>
  <c r="U19" i="11" s="1"/>
  <c r="AM5" i="11"/>
  <c r="AQ5" i="11" s="1"/>
  <c r="AB5" i="11"/>
  <c r="AA5" i="11"/>
  <c r="Z5" i="11"/>
  <c r="Y5" i="11"/>
  <c r="X5" i="11"/>
  <c r="W5" i="11"/>
  <c r="T5" i="11"/>
  <c r="V5" i="11" s="1"/>
  <c r="S5" i="11"/>
  <c r="U5" i="11" s="1"/>
  <c r="D74" i="11"/>
  <c r="E74" i="11"/>
  <c r="L74" i="11"/>
  <c r="E75" i="11"/>
  <c r="L75" i="11"/>
  <c r="W76" i="11"/>
  <c r="T10" i="11"/>
  <c r="V10" i="11" s="1"/>
  <c r="S53" i="11"/>
  <c r="U53" i="11" s="1"/>
  <c r="T73" i="11"/>
  <c r="V73" i="11" s="1"/>
  <c r="T72" i="11"/>
  <c r="V72" i="11" s="1"/>
  <c r="T71" i="11"/>
  <c r="V71" i="11" s="1"/>
  <c r="T70" i="11"/>
  <c r="V70" i="11" s="1"/>
  <c r="T69" i="11"/>
  <c r="V69" i="11" s="1"/>
  <c r="T68" i="11"/>
  <c r="V68" i="11" s="1"/>
  <c r="T67" i="11"/>
  <c r="V67" i="11" s="1"/>
  <c r="T66" i="11"/>
  <c r="V66" i="11" s="1"/>
  <c r="T65" i="11"/>
  <c r="V65" i="11" s="1"/>
  <c r="T64" i="11"/>
  <c r="V64" i="11" s="1"/>
  <c r="T63" i="11"/>
  <c r="V63" i="11" s="1"/>
  <c r="T62" i="11"/>
  <c r="V62" i="11" s="1"/>
  <c r="T61" i="11"/>
  <c r="V61" i="11" s="1"/>
  <c r="T60" i="11"/>
  <c r="V60" i="11" s="1"/>
  <c r="T59" i="11"/>
  <c r="V59" i="11" s="1"/>
  <c r="T58" i="11"/>
  <c r="V58" i="11" s="1"/>
  <c r="T56" i="11"/>
  <c r="V56" i="11" s="1"/>
  <c r="T55" i="11"/>
  <c r="V55" i="11" s="1"/>
  <c r="T53" i="11"/>
  <c r="V53" i="11" s="1"/>
  <c r="T51" i="11"/>
  <c r="V51" i="11" s="1"/>
  <c r="T50" i="11"/>
  <c r="V50" i="11" s="1"/>
  <c r="T49" i="11"/>
  <c r="V49" i="11" s="1"/>
  <c r="T48" i="11"/>
  <c r="V48" i="11" s="1"/>
  <c r="T47" i="11"/>
  <c r="V47" i="11" s="1"/>
  <c r="T46" i="11"/>
  <c r="V46" i="11" s="1"/>
  <c r="T45" i="11"/>
  <c r="V45" i="11" s="1"/>
  <c r="T44" i="11"/>
  <c r="V44" i="11" s="1"/>
  <c r="T43" i="11"/>
  <c r="V43" i="11" s="1"/>
  <c r="T42" i="11"/>
  <c r="V42" i="11" s="1"/>
  <c r="T41" i="11"/>
  <c r="V41" i="11" s="1"/>
  <c r="T40" i="11"/>
  <c r="V40" i="11" s="1"/>
  <c r="T39" i="11"/>
  <c r="V39" i="11" s="1"/>
  <c r="T38" i="11"/>
  <c r="V38" i="11" s="1"/>
  <c r="T37" i="11"/>
  <c r="V37" i="11" s="1"/>
  <c r="T36" i="11"/>
  <c r="V36" i="11" s="1"/>
  <c r="T35" i="11"/>
  <c r="V35" i="11" s="1"/>
  <c r="T34" i="11"/>
  <c r="V34" i="11" s="1"/>
  <c r="T33" i="11"/>
  <c r="V33" i="11" s="1"/>
  <c r="T32" i="11"/>
  <c r="V32" i="11" s="1"/>
  <c r="T31" i="11"/>
  <c r="V31" i="11" s="1"/>
  <c r="T30" i="11"/>
  <c r="V30" i="11" s="1"/>
  <c r="T29" i="11"/>
  <c r="V29" i="11" s="1"/>
  <c r="T28" i="11"/>
  <c r="V28" i="11" s="1"/>
  <c r="T27" i="11"/>
  <c r="V27" i="11" s="1"/>
  <c r="T26" i="11"/>
  <c r="V26" i="11" s="1"/>
  <c r="T25" i="11"/>
  <c r="V25" i="11" s="1"/>
  <c r="T24" i="11"/>
  <c r="V24" i="11" s="1"/>
  <c r="T23" i="11"/>
  <c r="V23" i="11" s="1"/>
  <c r="T22" i="11"/>
  <c r="V22" i="11" s="1"/>
  <c r="T21" i="11"/>
  <c r="V21" i="11" s="1"/>
  <c r="T20" i="11"/>
  <c r="V20" i="11" s="1"/>
  <c r="T18" i="11"/>
  <c r="V18" i="11" s="1"/>
  <c r="T17" i="11"/>
  <c r="V17" i="11" s="1"/>
  <c r="T16" i="11"/>
  <c r="V16" i="11" s="1"/>
  <c r="T15" i="11"/>
  <c r="V15" i="11" s="1"/>
  <c r="T14" i="11"/>
  <c r="V14" i="11" s="1"/>
  <c r="T13" i="11"/>
  <c r="V13" i="11" s="1"/>
  <c r="T12" i="11"/>
  <c r="V12" i="11" s="1"/>
  <c r="T11" i="11"/>
  <c r="V11" i="11" s="1"/>
  <c r="T9" i="11"/>
  <c r="V9" i="11" s="1"/>
  <c r="T8" i="11"/>
  <c r="V8" i="11" s="1"/>
  <c r="T7" i="11"/>
  <c r="V7" i="11" s="1"/>
  <c r="T6" i="11"/>
  <c r="V6" i="11" s="1"/>
  <c r="T4" i="11"/>
  <c r="V4" i="11" s="1"/>
  <c r="T3" i="11"/>
  <c r="V3" i="11" s="1"/>
  <c r="T2" i="11"/>
  <c r="V2" i="11" s="1"/>
  <c r="S73" i="11"/>
  <c r="U73" i="11" s="1"/>
  <c r="S72" i="11"/>
  <c r="U72" i="11" s="1"/>
  <c r="S71" i="11"/>
  <c r="U71" i="11" s="1"/>
  <c r="S70" i="11"/>
  <c r="U70" i="11" s="1"/>
  <c r="S69" i="11"/>
  <c r="U69" i="11" s="1"/>
  <c r="S68" i="11"/>
  <c r="U68" i="11" s="1"/>
  <c r="S67" i="11"/>
  <c r="U67" i="11" s="1"/>
  <c r="S66" i="11"/>
  <c r="U66" i="11" s="1"/>
  <c r="S65" i="11"/>
  <c r="U65" i="11" s="1"/>
  <c r="S64" i="11"/>
  <c r="U64" i="11" s="1"/>
  <c r="S63" i="11"/>
  <c r="U63" i="11" s="1"/>
  <c r="S62" i="11"/>
  <c r="U62" i="11" s="1"/>
  <c r="S61" i="11"/>
  <c r="U61" i="11" s="1"/>
  <c r="S60" i="11"/>
  <c r="U60" i="11" s="1"/>
  <c r="S59" i="11"/>
  <c r="U59" i="11" s="1"/>
  <c r="S58" i="11"/>
  <c r="U58" i="11" s="1"/>
  <c r="S56" i="11"/>
  <c r="U56" i="11" s="1"/>
  <c r="S55" i="11"/>
  <c r="U55" i="11" s="1"/>
  <c r="S51" i="11"/>
  <c r="U51" i="11" s="1"/>
  <c r="S50" i="11"/>
  <c r="U50" i="11" s="1"/>
  <c r="S49" i="11"/>
  <c r="U49" i="11" s="1"/>
  <c r="S48" i="11"/>
  <c r="U48" i="11" s="1"/>
  <c r="S47" i="11"/>
  <c r="U47" i="11" s="1"/>
  <c r="S46" i="11"/>
  <c r="U46" i="11" s="1"/>
  <c r="S45" i="11"/>
  <c r="U45" i="11" s="1"/>
  <c r="S44" i="11"/>
  <c r="U44" i="11" s="1"/>
  <c r="S43" i="11"/>
  <c r="U43" i="11" s="1"/>
  <c r="S42" i="11"/>
  <c r="U42" i="11" s="1"/>
  <c r="S41" i="11"/>
  <c r="U41" i="11" s="1"/>
  <c r="S40" i="11"/>
  <c r="U40" i="11" s="1"/>
  <c r="S39" i="11"/>
  <c r="U39" i="11" s="1"/>
  <c r="S38" i="11"/>
  <c r="U38" i="11" s="1"/>
  <c r="S37" i="11"/>
  <c r="U37" i="11" s="1"/>
  <c r="S36" i="11"/>
  <c r="U36" i="11" s="1"/>
  <c r="S35" i="11"/>
  <c r="U35" i="11" s="1"/>
  <c r="S34" i="11"/>
  <c r="U34" i="11" s="1"/>
  <c r="S33" i="11"/>
  <c r="U33" i="11" s="1"/>
  <c r="S32" i="11"/>
  <c r="U32" i="11" s="1"/>
  <c r="S31" i="11"/>
  <c r="U31" i="11" s="1"/>
  <c r="S30" i="11"/>
  <c r="U30" i="11" s="1"/>
  <c r="S29" i="11"/>
  <c r="U29" i="11" s="1"/>
  <c r="S28" i="11"/>
  <c r="U28" i="11" s="1"/>
  <c r="S27" i="11"/>
  <c r="U27" i="11" s="1"/>
  <c r="S26" i="11"/>
  <c r="U26" i="11" s="1"/>
  <c r="S25" i="11"/>
  <c r="U25" i="11" s="1"/>
  <c r="S24" i="11"/>
  <c r="U24" i="11" s="1"/>
  <c r="S23" i="11"/>
  <c r="U23" i="11" s="1"/>
  <c r="S22" i="11"/>
  <c r="U22" i="11" s="1"/>
  <c r="S21" i="11"/>
  <c r="U21" i="11" s="1"/>
  <c r="S20" i="11"/>
  <c r="U20" i="11" s="1"/>
  <c r="S18" i="11"/>
  <c r="U18" i="11" s="1"/>
  <c r="S17" i="11"/>
  <c r="U17" i="11" s="1"/>
  <c r="S16" i="11"/>
  <c r="U16" i="11" s="1"/>
  <c r="S15" i="11"/>
  <c r="U15" i="11" s="1"/>
  <c r="S14" i="11"/>
  <c r="U14" i="11" s="1"/>
  <c r="S13" i="11"/>
  <c r="U13" i="11" s="1"/>
  <c r="S12" i="11"/>
  <c r="U12" i="11" s="1"/>
  <c r="S11" i="11"/>
  <c r="U11" i="11" s="1"/>
  <c r="S10" i="11"/>
  <c r="U10" i="11" s="1"/>
  <c r="S9" i="11"/>
  <c r="U9" i="11" s="1"/>
  <c r="S8" i="11"/>
  <c r="U8" i="11" s="1"/>
  <c r="S7" i="11"/>
  <c r="U7" i="11" s="1"/>
  <c r="S6" i="11"/>
  <c r="U6" i="11" s="1"/>
  <c r="S4" i="11"/>
  <c r="U4" i="11" s="1"/>
  <c r="S3" i="11"/>
  <c r="U3" i="11" s="1"/>
  <c r="S2" i="11"/>
  <c r="U2" i="11" s="1"/>
  <c r="C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5" i="8"/>
  <c r="G54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4" i="8"/>
  <c r="G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5" i="8"/>
  <c r="E54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4" i="8"/>
  <c r="E3" i="8"/>
  <c r="AM24" i="11"/>
  <c r="AQ24" i="11" s="1"/>
  <c r="Z24" i="11"/>
  <c r="Y24" i="11"/>
  <c r="X24" i="11"/>
  <c r="W24" i="11"/>
  <c r="C82" i="11"/>
  <c r="X11" i="11"/>
  <c r="X25" i="11"/>
  <c r="X58" i="11"/>
  <c r="X32" i="11"/>
  <c r="X21" i="11"/>
  <c r="X3" i="11"/>
  <c r="X9" i="11"/>
  <c r="X64" i="11"/>
  <c r="X73" i="11"/>
  <c r="X45" i="11"/>
  <c r="X68" i="11"/>
  <c r="X65" i="11"/>
  <c r="X40" i="11"/>
  <c r="X70" i="11"/>
  <c r="X2" i="11"/>
  <c r="X10" i="11"/>
  <c r="X28" i="11"/>
  <c r="X71" i="11"/>
  <c r="X30" i="11"/>
  <c r="X8" i="11"/>
  <c r="X6" i="11"/>
  <c r="X16" i="11"/>
  <c r="X37" i="11"/>
  <c r="X12" i="11"/>
  <c r="X60" i="11"/>
  <c r="X4" i="11"/>
  <c r="X29" i="11"/>
  <c r="X35" i="11"/>
  <c r="X39" i="11"/>
  <c r="X41" i="11"/>
  <c r="X15" i="11"/>
  <c r="X47" i="11"/>
  <c r="X13" i="11"/>
  <c r="X14" i="11"/>
  <c r="X38" i="11"/>
  <c r="X72" i="11"/>
  <c r="X17" i="11"/>
  <c r="X61" i="11"/>
  <c r="X69" i="11"/>
  <c r="X26" i="11"/>
  <c r="X33" i="11"/>
  <c r="X46" i="11"/>
  <c r="X20" i="11"/>
  <c r="X62" i="11"/>
  <c r="X67" i="11"/>
  <c r="X18" i="11"/>
  <c r="X51" i="11"/>
  <c r="X36" i="11"/>
  <c r="X43" i="11"/>
  <c r="X48" i="11"/>
  <c r="X50" i="11"/>
  <c r="X44" i="11"/>
  <c r="X63" i="11"/>
  <c r="X34" i="11"/>
  <c r="X22" i="11"/>
  <c r="X42" i="11"/>
  <c r="X59" i="11"/>
  <c r="X23" i="11"/>
  <c r="X56" i="11"/>
  <c r="X7" i="11"/>
  <c r="X66" i="11"/>
  <c r="X31" i="11"/>
  <c r="X49" i="11"/>
  <c r="X27" i="11"/>
  <c r="X55" i="11"/>
  <c r="AM49" i="11"/>
  <c r="AQ49" i="11" s="1"/>
  <c r="Z49" i="11"/>
  <c r="Y49" i="11"/>
  <c r="W49" i="11"/>
  <c r="AM13" i="11"/>
  <c r="AQ13" i="11" s="1"/>
  <c r="Z13" i="11"/>
  <c r="Y13" i="11"/>
  <c r="W13" i="11"/>
  <c r="AM73" i="11"/>
  <c r="AQ73" i="11" s="1"/>
  <c r="Z2" i="11"/>
  <c r="AM71" i="11"/>
  <c r="AQ71" i="11" s="1"/>
  <c r="Z71" i="11"/>
  <c r="Y71" i="11"/>
  <c r="W71" i="11"/>
  <c r="W72" i="11"/>
  <c r="Y72" i="11"/>
  <c r="Z72" i="11"/>
  <c r="AM72" i="11"/>
  <c r="AQ72" i="11" s="1"/>
  <c r="Z55" i="11"/>
  <c r="AM60" i="11"/>
  <c r="AQ60" i="11" s="1"/>
  <c r="Z60" i="11"/>
  <c r="Y60" i="11"/>
  <c r="W60" i="11"/>
  <c r="AM14" i="11"/>
  <c r="AQ14" i="11" s="1"/>
  <c r="Z14" i="11"/>
  <c r="Y14" i="11"/>
  <c r="W14" i="11"/>
  <c r="AL74" i="11"/>
  <c r="AM6" i="11"/>
  <c r="AQ6" i="11" s="1"/>
  <c r="Z6" i="11"/>
  <c r="Y6" i="11"/>
  <c r="W6" i="11"/>
  <c r="Z10" i="11"/>
  <c r="Z62" i="11"/>
  <c r="AC52" i="11" l="1"/>
  <c r="AC5" i="11"/>
  <c r="AC19" i="11"/>
  <c r="AC54" i="11"/>
  <c r="AC57" i="11"/>
  <c r="D81" i="11"/>
  <c r="F81" i="11" s="1"/>
  <c r="AA60" i="11"/>
  <c r="AA13" i="11"/>
  <c r="AB72" i="11"/>
  <c r="AB23" i="11"/>
  <c r="AB71" i="11"/>
  <c r="AB24" i="11"/>
  <c r="AA71" i="11"/>
  <c r="AA24" i="11"/>
  <c r="AA49" i="11"/>
  <c r="AA6" i="11"/>
  <c r="AA14" i="11"/>
  <c r="AB60" i="11"/>
  <c r="AB13" i="11"/>
  <c r="AA72" i="11"/>
  <c r="AB49" i="11"/>
  <c r="AB6" i="11"/>
  <c r="AB14" i="11"/>
  <c r="Z73" i="11"/>
  <c r="Z33" i="11"/>
  <c r="Z18" i="11"/>
  <c r="Z53" i="11"/>
  <c r="Z68" i="11"/>
  <c r="Z47" i="11"/>
  <c r="Z11" i="11"/>
  <c r="Z67" i="11"/>
  <c r="Z28" i="11"/>
  <c r="Z21" i="11"/>
  <c r="Z40" i="11"/>
  <c r="Z61" i="11"/>
  <c r="Z58" i="11"/>
  <c r="Z12" i="11"/>
  <c r="Z42" i="11"/>
  <c r="Z17" i="11"/>
  <c r="Z41" i="11"/>
  <c r="Z64" i="11"/>
  <c r="Z56" i="11"/>
  <c r="Z23" i="11"/>
  <c r="Z38" i="11"/>
  <c r="Z63" i="11"/>
  <c r="Z34" i="11"/>
  <c r="Z43" i="11"/>
  <c r="Z31" i="11"/>
  <c r="Z35" i="11"/>
  <c r="Z4" i="11"/>
  <c r="Z48" i="11"/>
  <c r="Z32" i="11"/>
  <c r="Z26" i="11"/>
  <c r="Z9" i="11"/>
  <c r="Z50" i="11"/>
  <c r="Z46" i="11"/>
  <c r="Z15" i="11"/>
  <c r="Z65" i="11"/>
  <c r="Z29" i="11"/>
  <c r="Z36" i="11"/>
  <c r="Z37" i="11"/>
  <c r="Z44" i="11"/>
  <c r="Z27" i="11"/>
  <c r="Z25" i="11"/>
  <c r="Z45" i="11"/>
  <c r="Z30" i="11"/>
  <c r="Z16" i="11"/>
  <c r="Z39" i="11"/>
  <c r="Z22" i="11"/>
  <c r="Z7" i="11"/>
  <c r="Z70" i="11"/>
  <c r="Z3" i="11"/>
  <c r="Z69" i="11"/>
  <c r="Z66" i="11"/>
  <c r="Z59" i="11"/>
  <c r="Z51" i="11"/>
  <c r="Z20" i="11"/>
  <c r="Z8" i="11"/>
  <c r="Y53" i="11"/>
  <c r="Y33" i="11"/>
  <c r="Y47" i="11"/>
  <c r="Y12" i="11"/>
  <c r="Y11" i="11"/>
  <c r="Y18" i="11"/>
  <c r="Y70" i="11"/>
  <c r="Y22" i="11"/>
  <c r="Y9" i="11"/>
  <c r="Y50" i="11"/>
  <c r="Y40" i="11"/>
  <c r="Y73" i="11"/>
  <c r="Y67" i="11"/>
  <c r="Y28" i="11"/>
  <c r="Y42" i="11"/>
  <c r="Y68" i="11"/>
  <c r="Y41" i="11"/>
  <c r="Y56" i="11"/>
  <c r="Y26" i="11"/>
  <c r="Y62" i="11"/>
  <c r="Y31" i="11"/>
  <c r="Y34" i="11"/>
  <c r="Y2" i="11"/>
  <c r="Y55" i="11"/>
  <c r="Y43" i="11"/>
  <c r="Y4" i="11"/>
  <c r="Y29" i="11"/>
  <c r="Y20" i="11"/>
  <c r="Y48" i="11"/>
  <c r="Y51" i="11"/>
  <c r="Y38" i="11"/>
  <c r="Y32" i="11"/>
  <c r="Y25" i="11"/>
  <c r="Y15" i="11"/>
  <c r="Y66" i="11"/>
  <c r="Y10" i="11"/>
  <c r="Y45" i="11"/>
  <c r="Y69" i="11"/>
  <c r="Y61" i="11"/>
  <c r="Y59" i="11"/>
  <c r="Y3" i="11"/>
  <c r="Y16" i="11"/>
  <c r="Y37" i="11"/>
  <c r="Y39" i="11"/>
  <c r="Y30" i="11"/>
  <c r="Y65" i="11"/>
  <c r="Y58" i="11"/>
  <c r="Y27" i="11"/>
  <c r="Y46" i="11"/>
  <c r="Y36" i="11"/>
  <c r="Y44" i="11"/>
  <c r="Y7" i="11"/>
  <c r="Y21" i="11"/>
  <c r="Y17" i="11"/>
  <c r="Y35" i="11"/>
  <c r="Y64" i="11"/>
  <c r="Y8" i="11"/>
  <c r="Y23" i="11"/>
  <c r="Y63" i="11"/>
  <c r="AM18" i="11"/>
  <c r="AQ18" i="11" s="1"/>
  <c r="AB18" i="11"/>
  <c r="AA18" i="11"/>
  <c r="W18" i="11"/>
  <c r="C76" i="8"/>
  <c r="E2" i="8"/>
  <c r="AM26" i="11"/>
  <c r="AQ26" i="11" s="1"/>
  <c r="AB26" i="11"/>
  <c r="AA26" i="11"/>
  <c r="W26" i="11"/>
  <c r="G2" i="8"/>
  <c r="A73" i="8"/>
  <c r="A2" i="8"/>
  <c r="AB11" i="11"/>
  <c r="AB68" i="11"/>
  <c r="AB33" i="11"/>
  <c r="AB56" i="11"/>
  <c r="AB55" i="11"/>
  <c r="AB40" i="11"/>
  <c r="AB47" i="11"/>
  <c r="AB59" i="11"/>
  <c r="AB43" i="11"/>
  <c r="AB21" i="11"/>
  <c r="AB53" i="11"/>
  <c r="AB64" i="11"/>
  <c r="AB2" i="11"/>
  <c r="AB17" i="11"/>
  <c r="AB20" i="11"/>
  <c r="AB39" i="11"/>
  <c r="AB69" i="11"/>
  <c r="AB35" i="11"/>
  <c r="AB36" i="11"/>
  <c r="AB62" i="11"/>
  <c r="AB66" i="11"/>
  <c r="AB70" i="11"/>
  <c r="AB16" i="11"/>
  <c r="AB51" i="11"/>
  <c r="AB7" i="11"/>
  <c r="AB10" i="11"/>
  <c r="AB29" i="11"/>
  <c r="AB28" i="11"/>
  <c r="AB27" i="11"/>
  <c r="AB44" i="11"/>
  <c r="AB61" i="11"/>
  <c r="AB42" i="11"/>
  <c r="AB48" i="11"/>
  <c r="AB63" i="11"/>
  <c r="AB46" i="11"/>
  <c r="AB31" i="11"/>
  <c r="AB34" i="11"/>
  <c r="AB38" i="11"/>
  <c r="AB73" i="11"/>
  <c r="AB67" i="11"/>
  <c r="AB3" i="11"/>
  <c r="AB37" i="11"/>
  <c r="AB12" i="11"/>
  <c r="AB41" i="11"/>
  <c r="AB22" i="11"/>
  <c r="AB50" i="11"/>
  <c r="AB32" i="11"/>
  <c r="AB45" i="11"/>
  <c r="AB4" i="11"/>
  <c r="AB25" i="11"/>
  <c r="AB65" i="11"/>
  <c r="AB30" i="11"/>
  <c r="AB58" i="11"/>
  <c r="AB8" i="11"/>
  <c r="AB9" i="11"/>
  <c r="AB15" i="11"/>
  <c r="AA11" i="11"/>
  <c r="AA68" i="11"/>
  <c r="AA33" i="11"/>
  <c r="AA56" i="11"/>
  <c r="AA55" i="11"/>
  <c r="AA40" i="11"/>
  <c r="AA47" i="11"/>
  <c r="AA59" i="11"/>
  <c r="AA43" i="11"/>
  <c r="AA21" i="11"/>
  <c r="AA53" i="11"/>
  <c r="AA23" i="11"/>
  <c r="AA64" i="11"/>
  <c r="AA2" i="11"/>
  <c r="AA17" i="11"/>
  <c r="AA20" i="11"/>
  <c r="AA39" i="11"/>
  <c r="AA69" i="11"/>
  <c r="AA35" i="11"/>
  <c r="AA36" i="11"/>
  <c r="AA62" i="11"/>
  <c r="AA66" i="11"/>
  <c r="AA70" i="11"/>
  <c r="AA16" i="11"/>
  <c r="AA51" i="11"/>
  <c r="AA7" i="11"/>
  <c r="AA10" i="11"/>
  <c r="AA29" i="11"/>
  <c r="AA28" i="11"/>
  <c r="AA27" i="11"/>
  <c r="AA44" i="11"/>
  <c r="AA61" i="11"/>
  <c r="AA42" i="11"/>
  <c r="AA48" i="11"/>
  <c r="AA63" i="11"/>
  <c r="AA46" i="11"/>
  <c r="AA31" i="11"/>
  <c r="AA34" i="11"/>
  <c r="AA38" i="11"/>
  <c r="AA73" i="11"/>
  <c r="AA67" i="11"/>
  <c r="AA3" i="11"/>
  <c r="AA37" i="11"/>
  <c r="AA12" i="11"/>
  <c r="AA41" i="11"/>
  <c r="AA22" i="11"/>
  <c r="AA50" i="11"/>
  <c r="AA32" i="11"/>
  <c r="AA45" i="11"/>
  <c r="AA4" i="11"/>
  <c r="AA25" i="11"/>
  <c r="AA65" i="11"/>
  <c r="AA30" i="11"/>
  <c r="AA58" i="11"/>
  <c r="AA8" i="11"/>
  <c r="AA9" i="11"/>
  <c r="AA15" i="11"/>
  <c r="AM70" i="11"/>
  <c r="AQ70" i="11" s="1"/>
  <c r="W70" i="11"/>
  <c r="AM42" i="11"/>
  <c r="AQ42" i="11" s="1"/>
  <c r="W42" i="11"/>
  <c r="AC49" i="11" l="1"/>
  <c r="AC60" i="11"/>
  <c r="AC6" i="11"/>
  <c r="AC72" i="11"/>
  <c r="AC13" i="11"/>
  <c r="AC24" i="11"/>
  <c r="AC71" i="11"/>
  <c r="AC14" i="11"/>
  <c r="X53" i="11"/>
  <c r="D79" i="11"/>
  <c r="F79" i="11" s="1"/>
  <c r="D80" i="11"/>
  <c r="F80" i="11" s="1"/>
  <c r="E73" i="8"/>
  <c r="F76" i="8" s="1"/>
  <c r="AC18" i="11"/>
  <c r="AC26" i="11"/>
  <c r="AC65" i="11"/>
  <c r="AC48" i="11"/>
  <c r="AC2" i="11"/>
  <c r="AC40" i="11"/>
  <c r="AC3" i="11"/>
  <c r="AC66" i="11"/>
  <c r="AC32" i="11"/>
  <c r="AC67" i="11"/>
  <c r="AC42" i="11"/>
  <c r="AC29" i="11"/>
  <c r="AC62" i="11"/>
  <c r="AC64" i="11"/>
  <c r="AC55" i="11"/>
  <c r="AC15" i="11"/>
  <c r="AC50" i="11"/>
  <c r="AC73" i="11"/>
  <c r="AC36" i="11"/>
  <c r="AC23" i="11"/>
  <c r="AC56" i="11"/>
  <c r="AC9" i="11"/>
  <c r="AC22" i="11"/>
  <c r="AC38" i="11"/>
  <c r="AC61" i="11"/>
  <c r="AC10" i="11"/>
  <c r="AC35" i="11"/>
  <c r="AC53" i="11"/>
  <c r="AC33" i="11"/>
  <c r="AC30" i="11"/>
  <c r="AC45" i="11"/>
  <c r="AC37" i="11"/>
  <c r="AC63" i="11"/>
  <c r="AC70" i="11"/>
  <c r="AC17" i="11"/>
  <c r="AC47" i="11"/>
  <c r="AC8" i="11"/>
  <c r="AC41" i="11"/>
  <c r="AC34" i="11"/>
  <c r="AC44" i="11"/>
  <c r="AC7" i="11"/>
  <c r="AC69" i="11"/>
  <c r="AC21" i="11"/>
  <c r="AC68" i="11"/>
  <c r="AC58" i="11"/>
  <c r="AC25" i="11"/>
  <c r="AC12" i="11"/>
  <c r="AC31" i="11"/>
  <c r="AC27" i="11"/>
  <c r="AC51" i="11"/>
  <c r="AC39" i="11"/>
  <c r="AC43" i="11"/>
  <c r="AC11" i="11"/>
  <c r="AC4" i="11"/>
  <c r="AC46" i="11"/>
  <c r="AC28" i="11"/>
  <c r="AC16" i="11"/>
  <c r="AC20" i="11"/>
  <c r="AC59" i="11"/>
  <c r="AM44" i="11"/>
  <c r="AQ44" i="11" s="1"/>
  <c r="W44" i="11"/>
  <c r="AM59" i="11"/>
  <c r="AQ59" i="11" s="1"/>
  <c r="W59" i="11"/>
  <c r="AM17" i="11"/>
  <c r="AQ17" i="11" s="1"/>
  <c r="AM11" i="11"/>
  <c r="AQ11" i="11" s="1"/>
  <c r="AM51" i="11"/>
  <c r="AQ51" i="11" s="1"/>
  <c r="AM34" i="11"/>
  <c r="AQ34" i="11" s="1"/>
  <c r="W34" i="11"/>
  <c r="AJ74" i="11"/>
  <c r="AM41" i="11"/>
  <c r="AQ41" i="11" s="1"/>
  <c r="W73" i="11"/>
  <c r="W69" i="11"/>
  <c r="W68" i="11"/>
  <c r="W67" i="11"/>
  <c r="W66" i="11"/>
  <c r="W65" i="11"/>
  <c r="W64" i="11"/>
  <c r="W63" i="11"/>
  <c r="W62" i="11"/>
  <c r="W61" i="11"/>
  <c r="W58" i="11"/>
  <c r="W56" i="11"/>
  <c r="W55" i="11"/>
  <c r="W53" i="11"/>
  <c r="W51" i="11"/>
  <c r="W50" i="11"/>
  <c r="W48" i="11"/>
  <c r="W47" i="11"/>
  <c r="W46" i="11"/>
  <c r="W45" i="11"/>
  <c r="W43" i="11"/>
  <c r="W41" i="11"/>
  <c r="W40" i="11"/>
  <c r="W39" i="11"/>
  <c r="W38" i="11"/>
  <c r="W37" i="11"/>
  <c r="W35" i="11"/>
  <c r="W33" i="11"/>
  <c r="W32" i="11"/>
  <c r="W31" i="11"/>
  <c r="W30" i="11"/>
  <c r="W29" i="11"/>
  <c r="W28" i="11"/>
  <c r="W27" i="11"/>
  <c r="W25" i="11"/>
  <c r="W23" i="11"/>
  <c r="W22" i="11"/>
  <c r="W21" i="11"/>
  <c r="W20" i="11"/>
  <c r="W17" i="11"/>
  <c r="W16" i="11"/>
  <c r="W15" i="11"/>
  <c r="W12" i="11"/>
  <c r="W11" i="11"/>
  <c r="W10" i="11"/>
  <c r="W9" i="11"/>
  <c r="W8" i="11"/>
  <c r="W7" i="11"/>
  <c r="W4" i="11"/>
  <c r="W3" i="11"/>
  <c r="W2" i="11"/>
  <c r="W36" i="11"/>
  <c r="AM29" i="11"/>
  <c r="AQ29" i="11" s="1"/>
  <c r="AM38" i="11"/>
  <c r="AQ38" i="11" s="1"/>
  <c r="AM2" i="11"/>
  <c r="AQ2" i="11" s="1"/>
  <c r="AM10" i="11"/>
  <c r="AQ10" i="11" s="1"/>
  <c r="AM53" i="11"/>
  <c r="AQ53" i="11" s="1"/>
  <c r="AM20" i="11"/>
  <c r="AQ20" i="11" s="1"/>
  <c r="AM58" i="11"/>
  <c r="AQ58" i="11" s="1"/>
  <c r="AM61" i="11"/>
  <c r="AQ61" i="11" s="1"/>
  <c r="AM9" i="11"/>
  <c r="AQ9" i="11" s="1"/>
  <c r="AM7" i="11"/>
  <c r="AQ7" i="11" s="1"/>
  <c r="AM64" i="11"/>
  <c r="AQ64" i="11" s="1"/>
  <c r="AM36" i="11"/>
  <c r="AQ36" i="11" s="1"/>
  <c r="AM68" i="11"/>
  <c r="AQ68" i="11" s="1"/>
  <c r="AM21" i="11"/>
  <c r="AQ21" i="11" s="1"/>
  <c r="AM23" i="11"/>
  <c r="AQ23" i="11" s="1"/>
  <c r="AM30" i="11"/>
  <c r="AQ30" i="11" s="1"/>
  <c r="AM4" i="11"/>
  <c r="AQ4" i="11" s="1"/>
  <c r="AM25" i="11"/>
  <c r="AQ25" i="11" s="1"/>
  <c r="AM16" i="11"/>
  <c r="AQ16" i="11" s="1"/>
  <c r="AM33" i="11"/>
  <c r="AQ33" i="11" s="1"/>
  <c r="AM56" i="11"/>
  <c r="AQ56" i="11" s="1"/>
  <c r="AM32" i="11"/>
  <c r="AQ32" i="11" s="1"/>
  <c r="AM28" i="11"/>
  <c r="AQ28" i="11" s="1"/>
  <c r="AM67" i="11"/>
  <c r="AQ67" i="11" s="1"/>
  <c r="AM46" i="11"/>
  <c r="AQ46" i="11" s="1"/>
  <c r="AM66" i="11"/>
  <c r="AQ66" i="11" s="1"/>
  <c r="AM43" i="11"/>
  <c r="AQ43" i="11" s="1"/>
  <c r="AM15" i="11"/>
  <c r="AQ15" i="11" s="1"/>
  <c r="AM62" i="11"/>
  <c r="AQ62" i="11" s="1"/>
  <c r="AM45" i="11"/>
  <c r="AQ45" i="11" s="1"/>
  <c r="AM27" i="11"/>
  <c r="AQ27" i="11" s="1"/>
  <c r="AM55" i="11"/>
  <c r="AQ55" i="11" s="1"/>
  <c r="AM50" i="11"/>
  <c r="AQ50" i="11" s="1"/>
  <c r="AM35" i="11"/>
  <c r="AQ35" i="11" s="1"/>
  <c r="AM39" i="11"/>
  <c r="AQ39" i="11" s="1"/>
  <c r="AM3" i="11"/>
  <c r="AQ3" i="11" s="1"/>
  <c r="AM12" i="11"/>
  <c r="AQ12" i="11" s="1"/>
  <c r="AM69" i="11"/>
  <c r="AQ69" i="11" s="1"/>
  <c r="AM37" i="11"/>
  <c r="AQ37" i="11" s="1"/>
  <c r="AM8" i="11"/>
  <c r="AQ8" i="11" s="1"/>
  <c r="AM65" i="11"/>
  <c r="AQ65" i="11" s="1"/>
  <c r="AM40" i="11"/>
  <c r="AQ40" i="11" s="1"/>
  <c r="AM31" i="11"/>
  <c r="AQ31" i="11" s="1"/>
  <c r="AM22" i="11"/>
  <c r="AQ22" i="11" s="1"/>
  <c r="AM63" i="11"/>
  <c r="AQ63" i="11" s="1"/>
  <c r="AM47" i="11"/>
  <c r="AQ47" i="11" s="1"/>
  <c r="AM48" i="11"/>
  <c r="AQ48" i="11" s="1"/>
  <c r="W74" i="11" l="1"/>
  <c r="D82" i="11"/>
  <c r="F82" i="11" s="1"/>
  <c r="D76" i="8" s="1"/>
  <c r="AC74" i="11"/>
  <c r="AD52" i="11" s="1"/>
  <c r="AK74" i="11"/>
  <c r="AM74" i="11"/>
  <c r="AE52" i="11" l="1"/>
  <c r="BE52" i="11"/>
  <c r="BD52" i="11"/>
  <c r="BH52" i="11"/>
  <c r="BG52" i="11"/>
  <c r="BB52" i="11"/>
  <c r="BF52" i="11"/>
  <c r="BC52" i="11"/>
  <c r="AD54" i="11"/>
  <c r="BE54" i="11" s="1"/>
  <c r="AD57" i="11"/>
  <c r="AD19" i="11"/>
  <c r="BE19" i="11" s="1"/>
  <c r="AD24" i="11"/>
  <c r="BF24" i="11" s="1"/>
  <c r="AD5" i="11"/>
  <c r="AD13" i="11"/>
  <c r="BB13" i="11" s="1"/>
  <c r="AD49" i="11"/>
  <c r="AD72" i="11"/>
  <c r="AD71" i="11"/>
  <c r="AD60" i="11"/>
  <c r="AD14" i="11"/>
  <c r="AD6" i="11"/>
  <c r="AD26" i="11"/>
  <c r="AD18" i="11"/>
  <c r="AD46" i="11"/>
  <c r="AD67" i="11"/>
  <c r="AD8" i="11"/>
  <c r="AD68" i="11"/>
  <c r="AD37" i="11"/>
  <c r="BD37" i="11" s="1"/>
  <c r="AD69" i="11"/>
  <c r="AD3" i="11"/>
  <c r="AD64" i="11"/>
  <c r="AD17" i="11"/>
  <c r="AD32" i="11"/>
  <c r="AD61" i="11"/>
  <c r="AD29" i="11"/>
  <c r="AD73" i="11"/>
  <c r="AD66" i="11"/>
  <c r="AD47" i="11"/>
  <c r="AD22" i="11"/>
  <c r="AD55" i="11"/>
  <c r="AD15" i="11"/>
  <c r="AD62" i="11"/>
  <c r="AD58" i="11"/>
  <c r="AD70" i="11"/>
  <c r="AD65" i="11"/>
  <c r="AD51" i="11"/>
  <c r="AD9" i="11"/>
  <c r="AD12" i="11"/>
  <c r="AD43" i="11"/>
  <c r="AD45" i="11"/>
  <c r="AD36" i="11"/>
  <c r="AD23" i="11"/>
  <c r="AD28" i="11"/>
  <c r="AD33" i="11"/>
  <c r="AD2" i="11"/>
  <c r="AD20" i="11"/>
  <c r="AD38" i="11"/>
  <c r="AD10" i="11"/>
  <c r="AD35" i="11"/>
  <c r="AD63" i="11"/>
  <c r="AD41" i="11"/>
  <c r="AD44" i="11"/>
  <c r="AD7" i="11"/>
  <c r="AD21" i="11"/>
  <c r="AE21" i="11" s="1"/>
  <c r="AD50" i="11"/>
  <c r="AD56" i="11"/>
  <c r="AD4" i="11"/>
  <c r="AD39" i="11"/>
  <c r="AD40" i="11"/>
  <c r="AD59" i="11"/>
  <c r="AD25" i="11"/>
  <c r="AD31" i="11"/>
  <c r="AD27" i="11"/>
  <c r="AD34" i="11"/>
  <c r="AD11" i="11"/>
  <c r="AD53" i="11"/>
  <c r="AD48" i="11"/>
  <c r="AD16" i="11"/>
  <c r="AD30" i="11"/>
  <c r="AD42" i="11"/>
  <c r="AQ74" i="11"/>
  <c r="E76" i="8"/>
  <c r="BF54" i="11" l="1"/>
  <c r="BG54" i="11"/>
  <c r="BH54" i="11"/>
  <c r="BB54" i="11"/>
  <c r="BC54" i="11"/>
  <c r="BD54" i="11"/>
  <c r="BC19" i="11"/>
  <c r="BF19" i="11"/>
  <c r="BD19" i="11"/>
  <c r="AE54" i="11"/>
  <c r="BB19" i="11"/>
  <c r="BG24" i="11"/>
  <c r="BH19" i="11"/>
  <c r="BE57" i="11"/>
  <c r="BC57" i="11"/>
  <c r="BD57" i="11"/>
  <c r="BB57" i="11"/>
  <c r="BH57" i="11"/>
  <c r="AE57" i="11"/>
  <c r="BG57" i="11"/>
  <c r="BF57" i="11"/>
  <c r="BG19" i="11"/>
  <c r="AE19" i="11"/>
  <c r="BH24" i="11"/>
  <c r="BB24" i="11"/>
  <c r="AE24" i="11"/>
  <c r="BD24" i="11"/>
  <c r="BC24" i="11"/>
  <c r="BE24" i="11"/>
  <c r="BE5" i="11"/>
  <c r="BG5" i="11"/>
  <c r="BD5" i="11"/>
  <c r="BC5" i="11"/>
  <c r="BF5" i="11"/>
  <c r="BB5" i="11"/>
  <c r="BH5" i="11"/>
  <c r="AE5" i="11"/>
  <c r="G76" i="8"/>
  <c r="BE13" i="11"/>
  <c r="BH13" i="11"/>
  <c r="BF13" i="11"/>
  <c r="BG13" i="11"/>
  <c r="AE13" i="11"/>
  <c r="BC13" i="11"/>
  <c r="BD13" i="11"/>
  <c r="BC49" i="11"/>
  <c r="BB49" i="11"/>
  <c r="BH49" i="11"/>
  <c r="BG49" i="11"/>
  <c r="AE49" i="11"/>
  <c r="BF49" i="11"/>
  <c r="BE49" i="11"/>
  <c r="BD49" i="11"/>
  <c r="BD16" i="11"/>
  <c r="BC16" i="11"/>
  <c r="BB16" i="11"/>
  <c r="BG16" i="11"/>
  <c r="BF16" i="11"/>
  <c r="BE16" i="11"/>
  <c r="BH16" i="11"/>
  <c r="AE45" i="11"/>
  <c r="BH45" i="11"/>
  <c r="BG45" i="11"/>
  <c r="BF45" i="11"/>
  <c r="BE45" i="11"/>
  <c r="BD45" i="11"/>
  <c r="BB45" i="11"/>
  <c r="BC45" i="11"/>
  <c r="AE71" i="11"/>
  <c r="BF71" i="11"/>
  <c r="BE71" i="11"/>
  <c r="BG71" i="11"/>
  <c r="BH71" i="11"/>
  <c r="BD71" i="11"/>
  <c r="BB71" i="11"/>
  <c r="BC71" i="11"/>
  <c r="AE44" i="11"/>
  <c r="BG44" i="11"/>
  <c r="BF44" i="11"/>
  <c r="BE44" i="11"/>
  <c r="BH44" i="11"/>
  <c r="BD44" i="11"/>
  <c r="BB44" i="11"/>
  <c r="BC44" i="11"/>
  <c r="BH15" i="11"/>
  <c r="BB15" i="11"/>
  <c r="BG15" i="11"/>
  <c r="BF15" i="11"/>
  <c r="BC15" i="11"/>
  <c r="BE15" i="11"/>
  <c r="BD15" i="11"/>
  <c r="AE33" i="11"/>
  <c r="BC33" i="11"/>
  <c r="BB33" i="11"/>
  <c r="BH33" i="11"/>
  <c r="BG33" i="11"/>
  <c r="BD33" i="11"/>
  <c r="BF33" i="11"/>
  <c r="BE33" i="11"/>
  <c r="AE28" i="11"/>
  <c r="BF28" i="11"/>
  <c r="BD28" i="11"/>
  <c r="BH28" i="11"/>
  <c r="BG28" i="11"/>
  <c r="BE28" i="11"/>
  <c r="BB28" i="11"/>
  <c r="BC28" i="11"/>
  <c r="AE17" i="11"/>
  <c r="BC17" i="11"/>
  <c r="BB17" i="11"/>
  <c r="BE17" i="11"/>
  <c r="BD17" i="11"/>
  <c r="BF17" i="11"/>
  <c r="BH17" i="11"/>
  <c r="BG17" i="11"/>
  <c r="AE30" i="11"/>
  <c r="BH30" i="11"/>
  <c r="BE30" i="11"/>
  <c r="BC30" i="11"/>
  <c r="BF30" i="11"/>
  <c r="BD30" i="11"/>
  <c r="BB30" i="11"/>
  <c r="BG30" i="11"/>
  <c r="BC25" i="11"/>
  <c r="BB25" i="11"/>
  <c r="BE25" i="11"/>
  <c r="BD25" i="11"/>
  <c r="BH25" i="11"/>
  <c r="BG25" i="11"/>
  <c r="BF25" i="11"/>
  <c r="BF21" i="11"/>
  <c r="BD21" i="11"/>
  <c r="BC21" i="11"/>
  <c r="BH21" i="11"/>
  <c r="BB21" i="11"/>
  <c r="BG21" i="11"/>
  <c r="BE21" i="11"/>
  <c r="BF58" i="11"/>
  <c r="BE58" i="11"/>
  <c r="BG58" i="11"/>
  <c r="BH58" i="11"/>
  <c r="BC58" i="11"/>
  <c r="BD58" i="11"/>
  <c r="BB58" i="11"/>
  <c r="AE69" i="11"/>
  <c r="BC69" i="11"/>
  <c r="BB69" i="11"/>
  <c r="BH69" i="11"/>
  <c r="BG69" i="11"/>
  <c r="BD69" i="11"/>
  <c r="BF69" i="11"/>
  <c r="BE69" i="11"/>
  <c r="BD18" i="11"/>
  <c r="BG18" i="11"/>
  <c r="BF18" i="11"/>
  <c r="BE18" i="11"/>
  <c r="BH18" i="11"/>
  <c r="BC18" i="11"/>
  <c r="BB18" i="11"/>
  <c r="BG59" i="11"/>
  <c r="BF59" i="11"/>
  <c r="BE59" i="11"/>
  <c r="BH59" i="11"/>
  <c r="BB59" i="11"/>
  <c r="BD59" i="11"/>
  <c r="BC59" i="11"/>
  <c r="AE20" i="11"/>
  <c r="BE20" i="11"/>
  <c r="BH20" i="11"/>
  <c r="BD20" i="11"/>
  <c r="BG20" i="11"/>
  <c r="BF20" i="11"/>
  <c r="BC20" i="11"/>
  <c r="BB20" i="11"/>
  <c r="AE29" i="11"/>
  <c r="BG29" i="11"/>
  <c r="BD29" i="11"/>
  <c r="BC29" i="11"/>
  <c r="BH29" i="11"/>
  <c r="BF29" i="11"/>
  <c r="BE29" i="11"/>
  <c r="BB29" i="11"/>
  <c r="BD26" i="11"/>
  <c r="BF26" i="11"/>
  <c r="BE26" i="11"/>
  <c r="BG26" i="11"/>
  <c r="BB26" i="11"/>
  <c r="BH26" i="11"/>
  <c r="BC26" i="11"/>
  <c r="BH2" i="11"/>
  <c r="BB2" i="11"/>
  <c r="BG2" i="11"/>
  <c r="BD2" i="11"/>
  <c r="BF2" i="11"/>
  <c r="BE2" i="11"/>
  <c r="BC2" i="11"/>
  <c r="AE61" i="11"/>
  <c r="BH61" i="11"/>
  <c r="BG61" i="11"/>
  <c r="BD61" i="11"/>
  <c r="BF61" i="11"/>
  <c r="BB61" i="11"/>
  <c r="BE61" i="11"/>
  <c r="BC61" i="11"/>
  <c r="AE72" i="11"/>
  <c r="BH72" i="11"/>
  <c r="BG72" i="11"/>
  <c r="BF72" i="11"/>
  <c r="BE72" i="11"/>
  <c r="BC72" i="11"/>
  <c r="BD72" i="11"/>
  <c r="BB72" i="11"/>
  <c r="AE12" i="11"/>
  <c r="BF12" i="11"/>
  <c r="BC12" i="11"/>
  <c r="BD12" i="11"/>
  <c r="BH12" i="11"/>
  <c r="BE12" i="11"/>
  <c r="BG12" i="11"/>
  <c r="BB12" i="11"/>
  <c r="AE32" i="11"/>
  <c r="BH32" i="11"/>
  <c r="BG32" i="11"/>
  <c r="BC32" i="11"/>
  <c r="BD32" i="11"/>
  <c r="BB32" i="11"/>
  <c r="BF32" i="11"/>
  <c r="BE32" i="11"/>
  <c r="AE6" i="11"/>
  <c r="BF6" i="11"/>
  <c r="BC6" i="11"/>
  <c r="BE6" i="11"/>
  <c r="BB6" i="11"/>
  <c r="BG6" i="11"/>
  <c r="BH6" i="11"/>
  <c r="BD6" i="11"/>
  <c r="AE39" i="11"/>
  <c r="BH39" i="11"/>
  <c r="BC39" i="11"/>
  <c r="BB39" i="11"/>
  <c r="BG39" i="11"/>
  <c r="BE39" i="11"/>
  <c r="BF39" i="11"/>
  <c r="BD39" i="11"/>
  <c r="AE22" i="11"/>
  <c r="BG22" i="11"/>
  <c r="BC22" i="11"/>
  <c r="BE22" i="11"/>
  <c r="BD22" i="11"/>
  <c r="BB22" i="11"/>
  <c r="BH22" i="11"/>
  <c r="BF22" i="11"/>
  <c r="AE4" i="11"/>
  <c r="BE4" i="11"/>
  <c r="BD4" i="11"/>
  <c r="BF4" i="11"/>
  <c r="BB4" i="11"/>
  <c r="BC4" i="11"/>
  <c r="BH4" i="11"/>
  <c r="BG4" i="11"/>
  <c r="AE47" i="11"/>
  <c r="BH47" i="11"/>
  <c r="BG47" i="11"/>
  <c r="BF47" i="11"/>
  <c r="BE47" i="11"/>
  <c r="BD47" i="11"/>
  <c r="BB47" i="11"/>
  <c r="BC47" i="11"/>
  <c r="AE67" i="11"/>
  <c r="BH67" i="11"/>
  <c r="BG67" i="11"/>
  <c r="BF67" i="11"/>
  <c r="BE67" i="11"/>
  <c r="BD67" i="11"/>
  <c r="BC67" i="11"/>
  <c r="BB67" i="11"/>
  <c r="AE7" i="11"/>
  <c r="BG7" i="11"/>
  <c r="BF7" i="11"/>
  <c r="BE7" i="11"/>
  <c r="BC7" i="11"/>
  <c r="BH7" i="11"/>
  <c r="BB7" i="11"/>
  <c r="BD7" i="11"/>
  <c r="AE62" i="11"/>
  <c r="BH62" i="11"/>
  <c r="BG62" i="11"/>
  <c r="BF62" i="11"/>
  <c r="BD62" i="11"/>
  <c r="BE62" i="11"/>
  <c r="BC62" i="11"/>
  <c r="BB62" i="11"/>
  <c r="AE37" i="11"/>
  <c r="BH37" i="11"/>
  <c r="BG37" i="11"/>
  <c r="BF37" i="11"/>
  <c r="BC37" i="11"/>
  <c r="BB37" i="11"/>
  <c r="BE37" i="11"/>
  <c r="AE40" i="11"/>
  <c r="BC40" i="11"/>
  <c r="BB40" i="11"/>
  <c r="BH40" i="11"/>
  <c r="BG40" i="11"/>
  <c r="BF40" i="11"/>
  <c r="BE40" i="11"/>
  <c r="BD40" i="11"/>
  <c r="AE41" i="11"/>
  <c r="BD41" i="11"/>
  <c r="BE41" i="11"/>
  <c r="BC41" i="11"/>
  <c r="BF41" i="11"/>
  <c r="BB41" i="11"/>
  <c r="BH41" i="11"/>
  <c r="BG41" i="11"/>
  <c r="AE55" i="11"/>
  <c r="BH55" i="11"/>
  <c r="BD55" i="11"/>
  <c r="BB55" i="11"/>
  <c r="BG55" i="11"/>
  <c r="BF55" i="11"/>
  <c r="BE55" i="11"/>
  <c r="BC55" i="11"/>
  <c r="AE68" i="11"/>
  <c r="BH68" i="11"/>
  <c r="BD68" i="11"/>
  <c r="BB68" i="11"/>
  <c r="BG68" i="11"/>
  <c r="BE68" i="11"/>
  <c r="BF68" i="11"/>
  <c r="BC68" i="11"/>
  <c r="AE63" i="11"/>
  <c r="BC63" i="11"/>
  <c r="BB63" i="11"/>
  <c r="BD63" i="11"/>
  <c r="BE63" i="11"/>
  <c r="BH63" i="11"/>
  <c r="BG63" i="11"/>
  <c r="BF63" i="11"/>
  <c r="AE8" i="11"/>
  <c r="BH8" i="11"/>
  <c r="BG8" i="11"/>
  <c r="BB8" i="11"/>
  <c r="BF8" i="11"/>
  <c r="BE8" i="11"/>
  <c r="BD8" i="11"/>
  <c r="BC8" i="11"/>
  <c r="AE34" i="11"/>
  <c r="BD34" i="11"/>
  <c r="BE34" i="11"/>
  <c r="BB34" i="11"/>
  <c r="BF34" i="11"/>
  <c r="BC34" i="11"/>
  <c r="BH34" i="11"/>
  <c r="BG34" i="11"/>
  <c r="AE35" i="11"/>
  <c r="BE35" i="11"/>
  <c r="BG35" i="11"/>
  <c r="BF35" i="11"/>
  <c r="BH35" i="11"/>
  <c r="BD35" i="11"/>
  <c r="BC35" i="11"/>
  <c r="BB35" i="11"/>
  <c r="AE51" i="11"/>
  <c r="BG51" i="11"/>
  <c r="BF51" i="11"/>
  <c r="BE51" i="11"/>
  <c r="BH51" i="11"/>
  <c r="BD51" i="11"/>
  <c r="BB51" i="11"/>
  <c r="BC51" i="11"/>
  <c r="AE64" i="11"/>
  <c r="BF64" i="11"/>
  <c r="BE64" i="11"/>
  <c r="BG64" i="11"/>
  <c r="BC64" i="11"/>
  <c r="BH64" i="11"/>
  <c r="BD64" i="11"/>
  <c r="BB64" i="11"/>
  <c r="AE27" i="11"/>
  <c r="BE27" i="11"/>
  <c r="BH27" i="11"/>
  <c r="BG27" i="11"/>
  <c r="BF27" i="11"/>
  <c r="BD27" i="11"/>
  <c r="BC27" i="11"/>
  <c r="BB27" i="11"/>
  <c r="AE56" i="11"/>
  <c r="BC56" i="11"/>
  <c r="BB56" i="11"/>
  <c r="BH56" i="11"/>
  <c r="BG56" i="11"/>
  <c r="BF56" i="11"/>
  <c r="BD56" i="11"/>
  <c r="BE56" i="11"/>
  <c r="AE10" i="11"/>
  <c r="BC10" i="11"/>
  <c r="BB10" i="11"/>
  <c r="BF10" i="11"/>
  <c r="BE10" i="11"/>
  <c r="BD10" i="11"/>
  <c r="BG10" i="11"/>
  <c r="BH10" i="11"/>
  <c r="AE23" i="11"/>
  <c r="BH23" i="11"/>
  <c r="BF23" i="11"/>
  <c r="BE23" i="11"/>
  <c r="BC23" i="11"/>
  <c r="BG23" i="11"/>
  <c r="BB23" i="11"/>
  <c r="BD23" i="11"/>
  <c r="AE65" i="11"/>
  <c r="BG65" i="11"/>
  <c r="BF65" i="11"/>
  <c r="BE65" i="11"/>
  <c r="BH65" i="11"/>
  <c r="BC65" i="11"/>
  <c r="BD65" i="11"/>
  <c r="BB65" i="11"/>
  <c r="AE66" i="11"/>
  <c r="BH66" i="11"/>
  <c r="BG66" i="11"/>
  <c r="BF66" i="11"/>
  <c r="BB66" i="11"/>
  <c r="BD66" i="11"/>
  <c r="BC66" i="11"/>
  <c r="BE66" i="11"/>
  <c r="AE48" i="11"/>
  <c r="BD48" i="11"/>
  <c r="BE48" i="11"/>
  <c r="BH48" i="11"/>
  <c r="BC48" i="11"/>
  <c r="BG48" i="11"/>
  <c r="BF48" i="11"/>
  <c r="BB48" i="11"/>
  <c r="AE43" i="11"/>
  <c r="BF43" i="11"/>
  <c r="BE43" i="11"/>
  <c r="BG43" i="11"/>
  <c r="BH43" i="11"/>
  <c r="BC43" i="11"/>
  <c r="BB43" i="11"/>
  <c r="BD43" i="11"/>
  <c r="AE53" i="11"/>
  <c r="BH53" i="11"/>
  <c r="BG53" i="11"/>
  <c r="BF53" i="11"/>
  <c r="BD53" i="11"/>
  <c r="BE53" i="11"/>
  <c r="BB53" i="11"/>
  <c r="BC53" i="11"/>
  <c r="AE11" i="11"/>
  <c r="BE11" i="11"/>
  <c r="BD11" i="11"/>
  <c r="BH11" i="11"/>
  <c r="BC11" i="11"/>
  <c r="BB11" i="11"/>
  <c r="BG11" i="11"/>
  <c r="BF11" i="11"/>
  <c r="BH9" i="11"/>
  <c r="BG9" i="11"/>
  <c r="BF9" i="11"/>
  <c r="BC9" i="11"/>
  <c r="BB9" i="11"/>
  <c r="BE9" i="11"/>
  <c r="BD9" i="11"/>
  <c r="AE14" i="11"/>
  <c r="BH14" i="11"/>
  <c r="BG14" i="11"/>
  <c r="BF14" i="11"/>
  <c r="BE14" i="11"/>
  <c r="BC14" i="11"/>
  <c r="BD14" i="11"/>
  <c r="BB14" i="11"/>
  <c r="BE42" i="11"/>
  <c r="BF42" i="11"/>
  <c r="BB42" i="11"/>
  <c r="BH42" i="11"/>
  <c r="BC42" i="11"/>
  <c r="BG42" i="11"/>
  <c r="BD42" i="11"/>
  <c r="AE31" i="11"/>
  <c r="BG31" i="11"/>
  <c r="BF31" i="11"/>
  <c r="BC31" i="11"/>
  <c r="BE31" i="11"/>
  <c r="BH31" i="11"/>
  <c r="BD31" i="11"/>
  <c r="BB31" i="11"/>
  <c r="AE50" i="11"/>
  <c r="BF50" i="11"/>
  <c r="BE50" i="11"/>
  <c r="BG50" i="11"/>
  <c r="BB50" i="11"/>
  <c r="BC50" i="11"/>
  <c r="BD50" i="11"/>
  <c r="BH50" i="11"/>
  <c r="AE38" i="11"/>
  <c r="BH38" i="11"/>
  <c r="BG38" i="11"/>
  <c r="BF38" i="11"/>
  <c r="BC38" i="11"/>
  <c r="BE38" i="11"/>
  <c r="BD38" i="11"/>
  <c r="BB38" i="11"/>
  <c r="AE36" i="11"/>
  <c r="BG36" i="11"/>
  <c r="BF36" i="11"/>
  <c r="BE36" i="11"/>
  <c r="BH36" i="11"/>
  <c r="BD36" i="11"/>
  <c r="BB36" i="11"/>
  <c r="BC36" i="11"/>
  <c r="BE70" i="11"/>
  <c r="BF70" i="11"/>
  <c r="BD70" i="11"/>
  <c r="BH70" i="11"/>
  <c r="BC70" i="11"/>
  <c r="BB70" i="11"/>
  <c r="BG70" i="11"/>
  <c r="BH73" i="11"/>
  <c r="BG73" i="11"/>
  <c r="BF73" i="11"/>
  <c r="BC73" i="11"/>
  <c r="BE73" i="11"/>
  <c r="BB73" i="11"/>
  <c r="BD73" i="11"/>
  <c r="AE3" i="11"/>
  <c r="BD3" i="11"/>
  <c r="BH3" i="11"/>
  <c r="BB3" i="11"/>
  <c r="BG3" i="11"/>
  <c r="BF3" i="11"/>
  <c r="BC3" i="11"/>
  <c r="BE3" i="11"/>
  <c r="AE46" i="11"/>
  <c r="BH46" i="11"/>
  <c r="BG46" i="11"/>
  <c r="BD46" i="11"/>
  <c r="BC46" i="11"/>
  <c r="BB46" i="11"/>
  <c r="BF46" i="11"/>
  <c r="BE46" i="11"/>
  <c r="AE60" i="11"/>
  <c r="BH60" i="11"/>
  <c r="BG60" i="11"/>
  <c r="BF60" i="11"/>
  <c r="BE60" i="11"/>
  <c r="BB60" i="11"/>
  <c r="BD60" i="11"/>
  <c r="BC60" i="11"/>
  <c r="BH74" i="11" l="1"/>
  <c r="BO52" i="11" s="1"/>
  <c r="CI52" i="11" s="1"/>
  <c r="CJ52" i="11" s="1"/>
  <c r="BD74" i="11"/>
  <c r="BK52" i="11" s="1"/>
  <c r="BW52" i="11" s="1"/>
  <c r="BX52" i="11" s="1"/>
  <c r="BE74" i="11"/>
  <c r="BL52" i="11" s="1"/>
  <c r="BZ52" i="11" s="1"/>
  <c r="CA52" i="11" s="1"/>
  <c r="BC74" i="11"/>
  <c r="BJ52" i="11" s="1"/>
  <c r="BT52" i="11" s="1"/>
  <c r="BU52" i="11" s="1"/>
  <c r="BF74" i="11"/>
  <c r="BM52" i="11" s="1"/>
  <c r="CC52" i="11" s="1"/>
  <c r="CD52" i="11" s="1"/>
  <c r="AE2" i="11"/>
  <c r="AE74" i="11" s="1"/>
  <c r="BG74" i="11"/>
  <c r="BN52" i="11" s="1"/>
  <c r="BB74" i="11"/>
  <c r="BI52" i="11" s="1"/>
  <c r="BQ52" i="11" s="1"/>
  <c r="BR52" i="11" s="1"/>
  <c r="CF52" i="11" l="1"/>
  <c r="CG52" i="11" s="1"/>
  <c r="AZ52" i="11"/>
  <c r="BA52" i="11" s="1"/>
  <c r="AF4" i="11"/>
  <c r="AF52" i="11"/>
  <c r="BI57" i="11"/>
  <c r="BQ57" i="11" s="1"/>
  <c r="BR57" i="11" s="1"/>
  <c r="BN57" i="11"/>
  <c r="CF57" i="11" s="1"/>
  <c r="CG57" i="11" s="1"/>
  <c r="AF57" i="11"/>
  <c r="AN57" i="11" s="1"/>
  <c r="AO57" i="11" s="1"/>
  <c r="BM57" i="11"/>
  <c r="CC57" i="11" s="1"/>
  <c r="CD57" i="11" s="1"/>
  <c r="BJ57" i="11"/>
  <c r="BT57" i="11" s="1"/>
  <c r="BU57" i="11" s="1"/>
  <c r="BL57" i="11"/>
  <c r="BZ57" i="11" s="1"/>
  <c r="CA57" i="11" s="1"/>
  <c r="BK57" i="11"/>
  <c r="BW57" i="11" s="1"/>
  <c r="BX57" i="11" s="1"/>
  <c r="BO57" i="11"/>
  <c r="CI57" i="11" s="1"/>
  <c r="CJ57" i="11" s="1"/>
  <c r="BI19" i="11"/>
  <c r="BQ19" i="11" s="1"/>
  <c r="BR19" i="11" s="1"/>
  <c r="BI54" i="11"/>
  <c r="BQ54" i="11" s="1"/>
  <c r="BR54" i="11" s="1"/>
  <c r="AF19" i="11"/>
  <c r="AF54" i="11"/>
  <c r="BN19" i="11"/>
  <c r="CF19" i="11" s="1"/>
  <c r="CG19" i="11" s="1"/>
  <c r="BN54" i="11"/>
  <c r="BM19" i="11"/>
  <c r="CC19" i="11" s="1"/>
  <c r="CD19" i="11" s="1"/>
  <c r="BM54" i="11"/>
  <c r="CC54" i="11" s="1"/>
  <c r="CD54" i="11" s="1"/>
  <c r="BJ19" i="11"/>
  <c r="BT19" i="11" s="1"/>
  <c r="BU19" i="11" s="1"/>
  <c r="BJ54" i="11"/>
  <c r="BT54" i="11" s="1"/>
  <c r="BU54" i="11" s="1"/>
  <c r="BL19" i="11"/>
  <c r="BZ19" i="11" s="1"/>
  <c r="CA19" i="11" s="1"/>
  <c r="BL54" i="11"/>
  <c r="BZ54" i="11" s="1"/>
  <c r="CA54" i="11" s="1"/>
  <c r="BK19" i="11"/>
  <c r="BW19" i="11" s="1"/>
  <c r="BX19" i="11" s="1"/>
  <c r="BK54" i="11"/>
  <c r="BW54" i="11" s="1"/>
  <c r="BX54" i="11" s="1"/>
  <c r="BO19" i="11"/>
  <c r="CI19" i="11" s="1"/>
  <c r="CJ19" i="11" s="1"/>
  <c r="BO54" i="11"/>
  <c r="CI54" i="11" s="1"/>
  <c r="CJ54" i="11" s="1"/>
  <c r="BM5" i="11"/>
  <c r="CC5" i="11" s="1"/>
  <c r="CD5" i="11" s="1"/>
  <c r="BO5" i="11"/>
  <c r="CI5" i="11" s="1"/>
  <c r="CJ5" i="11" s="1"/>
  <c r="BI5" i="11"/>
  <c r="BQ5" i="11" s="1"/>
  <c r="BR5" i="11" s="1"/>
  <c r="BL5" i="11"/>
  <c r="BZ5" i="11" s="1"/>
  <c r="CA5" i="11" s="1"/>
  <c r="AF5" i="11"/>
  <c r="BJ5" i="11"/>
  <c r="BT5" i="11" s="1"/>
  <c r="BU5" i="11" s="1"/>
  <c r="BN5" i="11"/>
  <c r="CF5" i="11" s="1"/>
  <c r="CG5" i="11" s="1"/>
  <c r="BK5" i="11"/>
  <c r="BW5" i="11" s="1"/>
  <c r="BX5" i="11" s="1"/>
  <c r="BI24" i="11"/>
  <c r="BQ24" i="11" s="1"/>
  <c r="BR24" i="11" s="1"/>
  <c r="BN13" i="11"/>
  <c r="AZ13" i="11" s="1"/>
  <c r="BA13" i="11" s="1"/>
  <c r="BN24" i="11"/>
  <c r="AF41" i="11"/>
  <c r="AF24" i="11"/>
  <c r="BM49" i="11"/>
  <c r="CC49" i="11" s="1"/>
  <c r="CD49" i="11" s="1"/>
  <c r="BM24" i="11"/>
  <c r="CC24" i="11" s="1"/>
  <c r="CD24" i="11" s="1"/>
  <c r="BJ49" i="11"/>
  <c r="BT49" i="11" s="1"/>
  <c r="BU49" i="11" s="1"/>
  <c r="BJ24" i="11"/>
  <c r="BT24" i="11" s="1"/>
  <c r="BU24" i="11" s="1"/>
  <c r="BL49" i="11"/>
  <c r="BZ49" i="11" s="1"/>
  <c r="CA49" i="11" s="1"/>
  <c r="BL24" i="11"/>
  <c r="BZ24" i="11" s="1"/>
  <c r="CA24" i="11" s="1"/>
  <c r="BK13" i="11"/>
  <c r="BW13" i="11" s="1"/>
  <c r="BX13" i="11" s="1"/>
  <c r="BK24" i="11"/>
  <c r="BW24" i="11" s="1"/>
  <c r="BX24" i="11" s="1"/>
  <c r="BO49" i="11"/>
  <c r="CI49" i="11" s="1"/>
  <c r="CJ49" i="11" s="1"/>
  <c r="BO24" i="11"/>
  <c r="CI24" i="11" s="1"/>
  <c r="CJ24" i="11" s="1"/>
  <c r="AF13" i="11"/>
  <c r="AF9" i="11"/>
  <c r="BI49" i="11"/>
  <c r="BQ49" i="11" s="1"/>
  <c r="BR49" i="11" s="1"/>
  <c r="AF49" i="11"/>
  <c r="BK49" i="11"/>
  <c r="BW49" i="11" s="1"/>
  <c r="BX49" i="11" s="1"/>
  <c r="BN49" i="11"/>
  <c r="BJ9" i="11"/>
  <c r="BT9" i="11" s="1"/>
  <c r="BU9" i="11" s="1"/>
  <c r="BJ13" i="11"/>
  <c r="BT13" i="11" s="1"/>
  <c r="BU13" i="11" s="1"/>
  <c r="BL35" i="11"/>
  <c r="BZ35" i="11" s="1"/>
  <c r="CA35" i="11" s="1"/>
  <c r="BL13" i="11"/>
  <c r="BZ13" i="11" s="1"/>
  <c r="CA13" i="11" s="1"/>
  <c r="BI20" i="11"/>
  <c r="BQ20" i="11" s="1"/>
  <c r="BR20" i="11" s="1"/>
  <c r="BI13" i="11"/>
  <c r="BQ13" i="11" s="1"/>
  <c r="BR13" i="11" s="1"/>
  <c r="BM48" i="11"/>
  <c r="CC48" i="11" s="1"/>
  <c r="CD48" i="11" s="1"/>
  <c r="BM13" i="11"/>
  <c r="CC13" i="11" s="1"/>
  <c r="CD13" i="11" s="1"/>
  <c r="BO40" i="11"/>
  <c r="CI40" i="11" s="1"/>
  <c r="CJ40" i="11" s="1"/>
  <c r="BO13" i="11"/>
  <c r="CI13" i="11" s="1"/>
  <c r="CJ13" i="11" s="1"/>
  <c r="BO31" i="11"/>
  <c r="CI31" i="11" s="1"/>
  <c r="CJ31" i="11" s="1"/>
  <c r="BO73" i="11"/>
  <c r="CI73" i="11" s="1"/>
  <c r="CJ73" i="11" s="1"/>
  <c r="BO18" i="11"/>
  <c r="CI18" i="11" s="1"/>
  <c r="CJ18" i="11" s="1"/>
  <c r="BO56" i="11"/>
  <c r="CI56" i="11" s="1"/>
  <c r="CJ56" i="11" s="1"/>
  <c r="BO34" i="11"/>
  <c r="CI34" i="11" s="1"/>
  <c r="CJ34" i="11" s="1"/>
  <c r="BO61" i="11"/>
  <c r="CI61" i="11" s="1"/>
  <c r="CJ61" i="11" s="1"/>
  <c r="BO8" i="11"/>
  <c r="CI8" i="11" s="1"/>
  <c r="CJ8" i="11" s="1"/>
  <c r="BO3" i="11"/>
  <c r="CI3" i="11" s="1"/>
  <c r="CJ3" i="11" s="1"/>
  <c r="AF58" i="11"/>
  <c r="AF25" i="11"/>
  <c r="AF18" i="11"/>
  <c r="AF70" i="11"/>
  <c r="AF59" i="11"/>
  <c r="AF16" i="11"/>
  <c r="AF15" i="11"/>
  <c r="AF42" i="11"/>
  <c r="AF26" i="11"/>
  <c r="AF21" i="11"/>
  <c r="BO4" i="11"/>
  <c r="CI4" i="11" s="1"/>
  <c r="CJ4" i="11" s="1"/>
  <c r="BO16" i="11"/>
  <c r="CI16" i="11" s="1"/>
  <c r="CJ16" i="11" s="1"/>
  <c r="BM25" i="11"/>
  <c r="CC25" i="11" s="1"/>
  <c r="CD25" i="11" s="1"/>
  <c r="BM38" i="11"/>
  <c r="CC38" i="11" s="1"/>
  <c r="CD38" i="11" s="1"/>
  <c r="BM67" i="11"/>
  <c r="CC67" i="11" s="1"/>
  <c r="CD67" i="11" s="1"/>
  <c r="BM12" i="11"/>
  <c r="CC12" i="11" s="1"/>
  <c r="CD12" i="11" s="1"/>
  <c r="BJ22" i="11"/>
  <c r="BT22" i="11" s="1"/>
  <c r="BU22" i="11" s="1"/>
  <c r="BJ18" i="11"/>
  <c r="BM35" i="11"/>
  <c r="CC35" i="11" s="1"/>
  <c r="CD35" i="11" s="1"/>
  <c r="BL33" i="11"/>
  <c r="BZ33" i="11" s="1"/>
  <c r="CA33" i="11" s="1"/>
  <c r="BL25" i="11"/>
  <c r="BZ25" i="11" s="1"/>
  <c r="CA25" i="11" s="1"/>
  <c r="BM17" i="11"/>
  <c r="CC17" i="11" s="1"/>
  <c r="CD17" i="11" s="1"/>
  <c r="BL27" i="11"/>
  <c r="BZ27" i="11" s="1"/>
  <c r="CA27" i="11" s="1"/>
  <c r="BM65" i="11"/>
  <c r="CC65" i="11" s="1"/>
  <c r="CD65" i="11" s="1"/>
  <c r="BM64" i="11"/>
  <c r="CC64" i="11" s="1"/>
  <c r="CD64" i="11" s="1"/>
  <c r="BO72" i="11"/>
  <c r="CI72" i="11" s="1"/>
  <c r="CJ72" i="11" s="1"/>
  <c r="BL8" i="11"/>
  <c r="BZ8" i="11" s="1"/>
  <c r="CA8" i="11" s="1"/>
  <c r="BM8" i="11"/>
  <c r="CC8" i="11" s="1"/>
  <c r="CD8" i="11" s="1"/>
  <c r="BM21" i="11"/>
  <c r="CC21" i="11" s="1"/>
  <c r="CD21" i="11" s="1"/>
  <c r="BM27" i="11"/>
  <c r="CC27" i="11" s="1"/>
  <c r="CD27" i="11" s="1"/>
  <c r="BJ14" i="11"/>
  <c r="BT14" i="11" s="1"/>
  <c r="BU14" i="11" s="1"/>
  <c r="BJ27" i="11"/>
  <c r="BT27" i="11" s="1"/>
  <c r="BU27" i="11" s="1"/>
  <c r="BM73" i="11"/>
  <c r="CC73" i="11" s="1"/>
  <c r="BM10" i="11"/>
  <c r="CC10" i="11" s="1"/>
  <c r="CD10" i="11" s="1"/>
  <c r="BM61" i="11"/>
  <c r="CC61" i="11" s="1"/>
  <c r="CD61" i="11" s="1"/>
  <c r="BJ47" i="11"/>
  <c r="BT47" i="11" s="1"/>
  <c r="BU47" i="11" s="1"/>
  <c r="BM69" i="11"/>
  <c r="CC69" i="11" s="1"/>
  <c r="CD69" i="11" s="1"/>
  <c r="BM66" i="11"/>
  <c r="CC66" i="11" s="1"/>
  <c r="CD66" i="11" s="1"/>
  <c r="BM46" i="11"/>
  <c r="CC46" i="11" s="1"/>
  <c r="CD46" i="11" s="1"/>
  <c r="BM55" i="11"/>
  <c r="CC55" i="11" s="1"/>
  <c r="CD55" i="11" s="1"/>
  <c r="BL63" i="11"/>
  <c r="BZ63" i="11" s="1"/>
  <c r="CA63" i="11" s="1"/>
  <c r="BL48" i="11"/>
  <c r="BZ48" i="11" s="1"/>
  <c r="CA48" i="11" s="1"/>
  <c r="BN72" i="11"/>
  <c r="BN59" i="11"/>
  <c r="BL47" i="11"/>
  <c r="BZ47" i="11" s="1"/>
  <c r="CA47" i="11" s="1"/>
  <c r="BN40" i="11"/>
  <c r="BL61" i="11"/>
  <c r="BZ61" i="11" s="1"/>
  <c r="CA61" i="11" s="1"/>
  <c r="BN22" i="11"/>
  <c r="BL11" i="11"/>
  <c r="BZ11" i="11" s="1"/>
  <c r="CA11" i="11" s="1"/>
  <c r="BL65" i="11"/>
  <c r="BZ65" i="11" s="1"/>
  <c r="CA65" i="11" s="1"/>
  <c r="BL14" i="11"/>
  <c r="BZ14" i="11" s="1"/>
  <c r="CA14" i="11" s="1"/>
  <c r="BL29" i="11"/>
  <c r="BZ29" i="11" s="1"/>
  <c r="CA29" i="11" s="1"/>
  <c r="BL16" i="11"/>
  <c r="BZ16" i="11" s="1"/>
  <c r="CA16" i="11" s="1"/>
  <c r="BL69" i="11"/>
  <c r="BZ69" i="11" s="1"/>
  <c r="CA69" i="11" s="1"/>
  <c r="BL22" i="11"/>
  <c r="BZ22" i="11" s="1"/>
  <c r="CA22" i="11" s="1"/>
  <c r="BL34" i="11"/>
  <c r="BZ34" i="11" s="1"/>
  <c r="CA34" i="11" s="1"/>
  <c r="BL37" i="11"/>
  <c r="BZ37" i="11" s="1"/>
  <c r="CA37" i="11" s="1"/>
  <c r="BN62" i="11"/>
  <c r="BL17" i="11"/>
  <c r="BZ17" i="11" s="1"/>
  <c r="CA17" i="11" s="1"/>
  <c r="BN21" i="11"/>
  <c r="BN55" i="11"/>
  <c r="BL56" i="11"/>
  <c r="BZ56" i="11" s="1"/>
  <c r="CA56" i="11" s="1"/>
  <c r="BL31" i="11"/>
  <c r="BZ31" i="11" s="1"/>
  <c r="CA31" i="11" s="1"/>
  <c r="BL12" i="11"/>
  <c r="BZ12" i="11" s="1"/>
  <c r="CA12" i="11" s="1"/>
  <c r="BL7" i="11"/>
  <c r="BZ7" i="11" s="1"/>
  <c r="CA7" i="11" s="1"/>
  <c r="BL62" i="11"/>
  <c r="BZ62" i="11" s="1"/>
  <c r="CA62" i="11" s="1"/>
  <c r="BL60" i="11"/>
  <c r="BZ60" i="11" s="1"/>
  <c r="CA60" i="11" s="1"/>
  <c r="BL71" i="11"/>
  <c r="BZ71" i="11" s="1"/>
  <c r="CA71" i="11" s="1"/>
  <c r="BN29" i="11"/>
  <c r="BN51" i="11"/>
  <c r="BL21" i="11"/>
  <c r="BZ21" i="11" s="1"/>
  <c r="CA21" i="11" s="1"/>
  <c r="BL73" i="11"/>
  <c r="BZ73" i="11" s="1"/>
  <c r="CA73" i="11" s="1"/>
  <c r="BL23" i="11"/>
  <c r="BZ23" i="11" s="1"/>
  <c r="CA23" i="11" s="1"/>
  <c r="BN65" i="11"/>
  <c r="BL45" i="11"/>
  <c r="BZ45" i="11" s="1"/>
  <c r="CA45" i="11" s="1"/>
  <c r="BL39" i="11"/>
  <c r="BZ39" i="11" s="1"/>
  <c r="CA39" i="11" s="1"/>
  <c r="BL58" i="11"/>
  <c r="BZ58" i="11" s="1"/>
  <c r="CA58" i="11" s="1"/>
  <c r="BL68" i="11"/>
  <c r="BZ68" i="11" s="1"/>
  <c r="CA68" i="11" s="1"/>
  <c r="BL6" i="11"/>
  <c r="BZ6" i="11" s="1"/>
  <c r="CA6" i="11" s="1"/>
  <c r="BL51" i="11"/>
  <c r="BZ51" i="11" s="1"/>
  <c r="CA51" i="11" s="1"/>
  <c r="BN44" i="11"/>
  <c r="BN45" i="11"/>
  <c r="BO11" i="11"/>
  <c r="CI11" i="11" s="1"/>
  <c r="CJ11" i="11" s="1"/>
  <c r="BI21" i="11"/>
  <c r="BI29" i="11"/>
  <c r="BQ29" i="11" s="1"/>
  <c r="BR29" i="11" s="1"/>
  <c r="BO55" i="11"/>
  <c r="CI55" i="11" s="1"/>
  <c r="CJ55" i="11" s="1"/>
  <c r="BN37" i="11"/>
  <c r="BO58" i="11"/>
  <c r="CI58" i="11" s="1"/>
  <c r="CJ58" i="11" s="1"/>
  <c r="BO22" i="11"/>
  <c r="CI22" i="11" s="1"/>
  <c r="CJ22" i="11" s="1"/>
  <c r="BN15" i="11"/>
  <c r="BO12" i="11"/>
  <c r="CI12" i="11" s="1"/>
  <c r="CJ12" i="11" s="1"/>
  <c r="BO27" i="11"/>
  <c r="CI27" i="11" s="1"/>
  <c r="CJ27" i="11" s="1"/>
  <c r="BO9" i="11"/>
  <c r="CI9" i="11" s="1"/>
  <c r="CJ9" i="11" s="1"/>
  <c r="BI34" i="11"/>
  <c r="BQ34" i="11" s="1"/>
  <c r="BR34" i="11" s="1"/>
  <c r="BN7" i="11"/>
  <c r="BN73" i="11"/>
  <c r="BN48" i="11"/>
  <c r="BO71" i="11"/>
  <c r="CI71" i="11" s="1"/>
  <c r="CJ71" i="11" s="1"/>
  <c r="BO26" i="11"/>
  <c r="CI26" i="11" s="1"/>
  <c r="CJ26" i="11" s="1"/>
  <c r="BN8" i="11"/>
  <c r="BI63" i="11"/>
  <c r="BQ63" i="11" s="1"/>
  <c r="BR63" i="11" s="1"/>
  <c r="BI9" i="11"/>
  <c r="BI48" i="11"/>
  <c r="BQ48" i="11" s="1"/>
  <c r="BR48" i="11" s="1"/>
  <c r="BO45" i="11"/>
  <c r="CI45" i="11" s="1"/>
  <c r="CJ45" i="11" s="1"/>
  <c r="BO70" i="11"/>
  <c r="CI70" i="11" s="1"/>
  <c r="CJ70" i="11" s="1"/>
  <c r="BO50" i="11"/>
  <c r="CI50" i="11" s="1"/>
  <c r="CJ50" i="11" s="1"/>
  <c r="BN32" i="11"/>
  <c r="BN56" i="11"/>
  <c r="BN11" i="11"/>
  <c r="BO28" i="11"/>
  <c r="CI28" i="11" s="1"/>
  <c r="CJ28" i="11" s="1"/>
  <c r="BO7" i="11"/>
  <c r="CI7" i="11" s="1"/>
  <c r="CJ7" i="11" s="1"/>
  <c r="BN43" i="11"/>
  <c r="BO43" i="11"/>
  <c r="CI43" i="11" s="1"/>
  <c r="CJ43" i="11" s="1"/>
  <c r="BN61" i="11"/>
  <c r="BL59" i="11"/>
  <c r="BZ59" i="11" s="1"/>
  <c r="CA59" i="11" s="1"/>
  <c r="BO69" i="11"/>
  <c r="CI69" i="11" s="1"/>
  <c r="CJ69" i="11" s="1"/>
  <c r="BN38" i="11"/>
  <c r="BL42" i="11"/>
  <c r="BZ42" i="11" s="1"/>
  <c r="CA42" i="11" s="1"/>
  <c r="BL9" i="11"/>
  <c r="BZ9" i="11" s="1"/>
  <c r="CA9" i="11" s="1"/>
  <c r="BI37" i="11"/>
  <c r="BQ37" i="11" s="1"/>
  <c r="BR37" i="11" s="1"/>
  <c r="BI56" i="11"/>
  <c r="BQ56" i="11" s="1"/>
  <c r="BR56" i="11" s="1"/>
  <c r="BO25" i="11"/>
  <c r="CI25" i="11" s="1"/>
  <c r="CJ25" i="11" s="1"/>
  <c r="BO33" i="11"/>
  <c r="CI33" i="11" s="1"/>
  <c r="CJ33" i="11" s="1"/>
  <c r="BO48" i="11"/>
  <c r="CI48" i="11" s="1"/>
  <c r="CJ48" i="11" s="1"/>
  <c r="BO62" i="11"/>
  <c r="CI62" i="11" s="1"/>
  <c r="CJ62" i="11" s="1"/>
  <c r="BN9" i="11"/>
  <c r="BN58" i="11"/>
  <c r="BN31" i="11"/>
  <c r="BO17" i="11"/>
  <c r="CI17" i="11" s="1"/>
  <c r="CJ17" i="11" s="1"/>
  <c r="BJ32" i="11"/>
  <c r="BT32" i="11" s="1"/>
  <c r="BU32" i="11" s="1"/>
  <c r="BN27" i="11"/>
  <c r="BO29" i="11"/>
  <c r="CI29" i="11" s="1"/>
  <c r="CJ29" i="11" s="1"/>
  <c r="BN16" i="11"/>
  <c r="BO65" i="11"/>
  <c r="CI65" i="11" s="1"/>
  <c r="CJ65" i="11" s="1"/>
  <c r="BI7" i="11"/>
  <c r="BQ7" i="11" s="1"/>
  <c r="BR7" i="11" s="1"/>
  <c r="BI28" i="11"/>
  <c r="BQ28" i="11" s="1"/>
  <c r="BR28" i="11" s="1"/>
  <c r="BO32" i="11"/>
  <c r="CI32" i="11" s="1"/>
  <c r="CJ32" i="11" s="1"/>
  <c r="BO37" i="11"/>
  <c r="CI37" i="11" s="1"/>
  <c r="CJ37" i="11" s="1"/>
  <c r="BO44" i="11"/>
  <c r="CI44" i="11" s="1"/>
  <c r="CJ44" i="11" s="1"/>
  <c r="BO39" i="11"/>
  <c r="CI39" i="11" s="1"/>
  <c r="CJ39" i="11" s="1"/>
  <c r="BN6" i="11"/>
  <c r="BO14" i="11"/>
  <c r="CI14" i="11" s="1"/>
  <c r="CJ14" i="11" s="1"/>
  <c r="BO20" i="11"/>
  <c r="CI20" i="11" s="1"/>
  <c r="CJ20" i="11" s="1"/>
  <c r="BO21" i="11"/>
  <c r="CI21" i="11" s="1"/>
  <c r="CJ21" i="11" s="1"/>
  <c r="BO68" i="11"/>
  <c r="CI68" i="11" s="1"/>
  <c r="CJ68" i="11" s="1"/>
  <c r="BN23" i="11"/>
  <c r="BO6" i="11"/>
  <c r="CI6" i="11" s="1"/>
  <c r="CJ6" i="11" s="1"/>
  <c r="BO36" i="11"/>
  <c r="CI36" i="11" s="1"/>
  <c r="CJ36" i="11" s="1"/>
  <c r="BN17" i="11"/>
  <c r="BN67" i="11"/>
  <c r="BM51" i="11"/>
  <c r="CC51" i="11" s="1"/>
  <c r="CD51" i="11" s="1"/>
  <c r="BN36" i="11"/>
  <c r="BM60" i="11"/>
  <c r="CC60" i="11" s="1"/>
  <c r="CD60" i="11" s="1"/>
  <c r="BN10" i="11"/>
  <c r="BI39" i="11"/>
  <c r="BQ39" i="11" s="1"/>
  <c r="BR39" i="11" s="1"/>
  <c r="BO23" i="11"/>
  <c r="CI23" i="11" s="1"/>
  <c r="CJ23" i="11" s="1"/>
  <c r="BL36" i="11"/>
  <c r="BZ36" i="11" s="1"/>
  <c r="CA36" i="11" s="1"/>
  <c r="BN39" i="11"/>
  <c r="BL10" i="11"/>
  <c r="BZ10" i="11" s="1"/>
  <c r="CA10" i="11" s="1"/>
  <c r="BL72" i="11"/>
  <c r="BZ72" i="11" s="1"/>
  <c r="CA72" i="11" s="1"/>
  <c r="BL50" i="11"/>
  <c r="BZ50" i="11" s="1"/>
  <c r="CA50" i="11" s="1"/>
  <c r="BO63" i="11"/>
  <c r="CI63" i="11" s="1"/>
  <c r="CJ63" i="11" s="1"/>
  <c r="BL67" i="11"/>
  <c r="BZ67" i="11" s="1"/>
  <c r="CA67" i="11" s="1"/>
  <c r="BN30" i="11"/>
  <c r="BL30" i="11"/>
  <c r="BZ30" i="11" s="1"/>
  <c r="CA30" i="11" s="1"/>
  <c r="BM2" i="11"/>
  <c r="CC2" i="11" s="1"/>
  <c r="CD2" i="11" s="1"/>
  <c r="BO41" i="11"/>
  <c r="CI41" i="11" s="1"/>
  <c r="CJ41" i="11" s="1"/>
  <c r="BO47" i="11"/>
  <c r="CI47" i="11" s="1"/>
  <c r="CJ47" i="11" s="1"/>
  <c r="BL53" i="11"/>
  <c r="BZ53" i="11" s="1"/>
  <c r="CA53" i="11" s="1"/>
  <c r="BK74" i="11"/>
  <c r="BK48" i="11"/>
  <c r="BW48" i="11" s="1"/>
  <c r="BX48" i="11" s="1"/>
  <c r="BK23" i="11"/>
  <c r="BW23" i="11" s="1"/>
  <c r="BX23" i="11" s="1"/>
  <c r="BK29" i="11"/>
  <c r="BW29" i="11" s="1"/>
  <c r="BX29" i="11" s="1"/>
  <c r="BK58" i="11"/>
  <c r="BW58" i="11" s="1"/>
  <c r="BX58" i="11" s="1"/>
  <c r="BK20" i="11"/>
  <c r="BW20" i="11" s="1"/>
  <c r="BX20" i="11" s="1"/>
  <c r="BK28" i="11"/>
  <c r="BW28" i="11" s="1"/>
  <c r="BX28" i="11" s="1"/>
  <c r="BK45" i="11"/>
  <c r="BW45" i="11" s="1"/>
  <c r="BX45" i="11" s="1"/>
  <c r="BK36" i="11"/>
  <c r="BW36" i="11" s="1"/>
  <c r="BX36" i="11" s="1"/>
  <c r="BK37" i="11"/>
  <c r="BW37" i="11" s="1"/>
  <c r="BX37" i="11" s="1"/>
  <c r="BK71" i="11"/>
  <c r="BW71" i="11" s="1"/>
  <c r="BX71" i="11" s="1"/>
  <c r="BK38" i="11"/>
  <c r="BW38" i="11" s="1"/>
  <c r="BX38" i="11" s="1"/>
  <c r="BK22" i="11"/>
  <c r="BW22" i="11" s="1"/>
  <c r="BX22" i="11" s="1"/>
  <c r="BK46" i="11"/>
  <c r="BW46" i="11" s="1"/>
  <c r="BX46" i="11" s="1"/>
  <c r="BK11" i="11"/>
  <c r="BW11" i="11" s="1"/>
  <c r="BX11" i="11" s="1"/>
  <c r="BK27" i="11"/>
  <c r="BW27" i="11" s="1"/>
  <c r="BX27" i="11" s="1"/>
  <c r="BK2" i="11"/>
  <c r="BW2" i="11" s="1"/>
  <c r="BX2" i="11" s="1"/>
  <c r="BK25" i="11"/>
  <c r="BK61" i="11"/>
  <c r="BW61" i="11" s="1"/>
  <c r="BX61" i="11" s="1"/>
  <c r="BK15" i="11"/>
  <c r="BK63" i="11"/>
  <c r="BW63" i="11" s="1"/>
  <c r="BX63" i="11" s="1"/>
  <c r="BK59" i="11"/>
  <c r="BW59" i="11" s="1"/>
  <c r="BX59" i="11" s="1"/>
  <c r="BK33" i="11"/>
  <c r="BW33" i="11" s="1"/>
  <c r="BX33" i="11" s="1"/>
  <c r="BK42" i="11"/>
  <c r="BW42" i="11" s="1"/>
  <c r="BX42" i="11" s="1"/>
  <c r="BK56" i="11"/>
  <c r="BW56" i="11" s="1"/>
  <c r="BX56" i="11" s="1"/>
  <c r="BK55" i="11"/>
  <c r="BW55" i="11" s="1"/>
  <c r="BX55" i="11" s="1"/>
  <c r="BK73" i="11"/>
  <c r="BW73" i="11" s="1"/>
  <c r="BX73" i="11" s="1"/>
  <c r="BK7" i="11"/>
  <c r="BW7" i="11" s="1"/>
  <c r="BX7" i="11" s="1"/>
  <c r="BK68" i="11"/>
  <c r="BW68" i="11" s="1"/>
  <c r="BX68" i="11" s="1"/>
  <c r="BK53" i="11"/>
  <c r="BW53" i="11" s="1"/>
  <c r="BX53" i="11" s="1"/>
  <c r="BK70" i="11"/>
  <c r="BW70" i="11" s="1"/>
  <c r="BX70" i="11" s="1"/>
  <c r="BK9" i="11"/>
  <c r="BK51" i="11"/>
  <c r="BW51" i="11" s="1"/>
  <c r="BX51" i="11" s="1"/>
  <c r="BK21" i="11"/>
  <c r="BK47" i="11"/>
  <c r="BW47" i="11" s="1"/>
  <c r="BX47" i="11" s="1"/>
  <c r="BK66" i="11"/>
  <c r="BW66" i="11" s="1"/>
  <c r="BX66" i="11" s="1"/>
  <c r="BK67" i="11"/>
  <c r="BW67" i="11" s="1"/>
  <c r="BX67" i="11" s="1"/>
  <c r="BK69" i="11"/>
  <c r="BW69" i="11" s="1"/>
  <c r="BX69" i="11" s="1"/>
  <c r="BJ2" i="11"/>
  <c r="BT2" i="11" s="1"/>
  <c r="BU2" i="11" s="1"/>
  <c r="BJ53" i="11"/>
  <c r="BT53" i="11" s="1"/>
  <c r="BU53" i="11" s="1"/>
  <c r="BK3" i="11"/>
  <c r="BW3" i="11" s="1"/>
  <c r="BX3" i="11" s="1"/>
  <c r="BK8" i="11"/>
  <c r="BW8" i="11" s="1"/>
  <c r="BX8" i="11" s="1"/>
  <c r="BK6" i="11"/>
  <c r="BW6" i="11" s="1"/>
  <c r="BX6" i="11" s="1"/>
  <c r="BJ15" i="11"/>
  <c r="BJ67" i="11"/>
  <c r="BT67" i="11" s="1"/>
  <c r="BU67" i="11" s="1"/>
  <c r="BK12" i="11"/>
  <c r="BW12" i="11" s="1"/>
  <c r="BX12" i="11" s="1"/>
  <c r="BI10" i="11"/>
  <c r="BQ10" i="11" s="1"/>
  <c r="BR10" i="11" s="1"/>
  <c r="BK39" i="11"/>
  <c r="BW39" i="11" s="1"/>
  <c r="BX39" i="11" s="1"/>
  <c r="BI25" i="11"/>
  <c r="BK34" i="11"/>
  <c r="BW34" i="11" s="1"/>
  <c r="BX34" i="11" s="1"/>
  <c r="BJ43" i="11"/>
  <c r="BT43" i="11" s="1"/>
  <c r="BU43" i="11" s="1"/>
  <c r="BI44" i="11"/>
  <c r="BQ44" i="11" s="1"/>
  <c r="BR44" i="11" s="1"/>
  <c r="BI62" i="11"/>
  <c r="BQ62" i="11" s="1"/>
  <c r="BR62" i="11" s="1"/>
  <c r="BK10" i="11"/>
  <c r="BW10" i="11" s="1"/>
  <c r="BX10" i="11" s="1"/>
  <c r="BJ33" i="11"/>
  <c r="BT33" i="11" s="1"/>
  <c r="BU33" i="11" s="1"/>
  <c r="BK18" i="11"/>
  <c r="BI33" i="11"/>
  <c r="BQ33" i="11" s="1"/>
  <c r="BR33" i="11" s="1"/>
  <c r="BI8" i="11"/>
  <c r="BQ8" i="11" s="1"/>
  <c r="BR8" i="11" s="1"/>
  <c r="BK60" i="11"/>
  <c r="BW60" i="11" s="1"/>
  <c r="BX60" i="11" s="1"/>
  <c r="BK4" i="11"/>
  <c r="BW4" i="11" s="1"/>
  <c r="BX4" i="11" s="1"/>
  <c r="BK40" i="11"/>
  <c r="BW40" i="11" s="1"/>
  <c r="BX40" i="11" s="1"/>
  <c r="BJ74" i="11"/>
  <c r="BJ23" i="11"/>
  <c r="BT23" i="11" s="1"/>
  <c r="BU23" i="11" s="1"/>
  <c r="BJ41" i="11"/>
  <c r="BT41" i="11" s="1"/>
  <c r="BU41" i="11" s="1"/>
  <c r="BJ21" i="11"/>
  <c r="BJ34" i="11"/>
  <c r="BT34" i="11" s="1"/>
  <c r="BU34" i="11" s="1"/>
  <c r="BJ71" i="11"/>
  <c r="BT71" i="11" s="1"/>
  <c r="BU71" i="11" s="1"/>
  <c r="BJ16" i="11"/>
  <c r="BJ17" i="11"/>
  <c r="BT17" i="11" s="1"/>
  <c r="BU17" i="11" s="1"/>
  <c r="BJ65" i="11"/>
  <c r="BT65" i="11" s="1"/>
  <c r="BU65" i="11" s="1"/>
  <c r="BJ35" i="11"/>
  <c r="BT35" i="11" s="1"/>
  <c r="BU35" i="11" s="1"/>
  <c r="BJ46" i="11"/>
  <c r="BT46" i="11" s="1"/>
  <c r="BU46" i="11" s="1"/>
  <c r="BJ7" i="11"/>
  <c r="BT7" i="11" s="1"/>
  <c r="BU7" i="11" s="1"/>
  <c r="BJ70" i="11"/>
  <c r="BJ50" i="11"/>
  <c r="BT50" i="11" s="1"/>
  <c r="BU50" i="11" s="1"/>
  <c r="BJ63" i="11"/>
  <c r="BT63" i="11" s="1"/>
  <c r="BU63" i="11" s="1"/>
  <c r="BJ38" i="11"/>
  <c r="BT38" i="11" s="1"/>
  <c r="BU38" i="11" s="1"/>
  <c r="BJ51" i="11"/>
  <c r="BT51" i="11" s="1"/>
  <c r="BU51" i="11" s="1"/>
  <c r="BJ59" i="11"/>
  <c r="BJ66" i="11"/>
  <c r="BT66" i="11" s="1"/>
  <c r="BU66" i="11" s="1"/>
  <c r="BJ12" i="11"/>
  <c r="BT12" i="11" s="1"/>
  <c r="BU12" i="11" s="1"/>
  <c r="BJ68" i="11"/>
  <c r="BT68" i="11" s="1"/>
  <c r="BU68" i="11" s="1"/>
  <c r="BJ73" i="11"/>
  <c r="BT73" i="11" s="1"/>
  <c r="BU73" i="11" s="1"/>
  <c r="BJ64" i="11"/>
  <c r="BT64" i="11" s="1"/>
  <c r="BU64" i="11" s="1"/>
  <c r="BJ26" i="11"/>
  <c r="BJ61" i="11"/>
  <c r="BT61" i="11" s="1"/>
  <c r="BU61" i="11" s="1"/>
  <c r="BJ72" i="11"/>
  <c r="BT72" i="11" s="1"/>
  <c r="BU72" i="11" s="1"/>
  <c r="BJ58" i="11"/>
  <c r="BJ28" i="11"/>
  <c r="BT28" i="11" s="1"/>
  <c r="BU28" i="11" s="1"/>
  <c r="BJ30" i="11"/>
  <c r="BT30" i="11" s="1"/>
  <c r="BU30" i="11" s="1"/>
  <c r="BJ6" i="11"/>
  <c r="BT6" i="11" s="1"/>
  <c r="BU6" i="11" s="1"/>
  <c r="BJ56" i="11"/>
  <c r="BT56" i="11" s="1"/>
  <c r="BU56" i="11" s="1"/>
  <c r="BJ3" i="11"/>
  <c r="BT3" i="11" s="1"/>
  <c r="BU3" i="11" s="1"/>
  <c r="BJ25" i="11"/>
  <c r="BJ48" i="11"/>
  <c r="BT48" i="11" s="1"/>
  <c r="BU48" i="11" s="1"/>
  <c r="BJ36" i="11"/>
  <c r="BT36" i="11" s="1"/>
  <c r="BU36" i="11" s="1"/>
  <c r="BJ10" i="11"/>
  <c r="BT10" i="11" s="1"/>
  <c r="BU10" i="11" s="1"/>
  <c r="BJ55" i="11"/>
  <c r="BT55" i="11" s="1"/>
  <c r="BU55" i="11" s="1"/>
  <c r="BK43" i="11"/>
  <c r="BW43" i="11" s="1"/>
  <c r="BX43" i="11" s="1"/>
  <c r="BJ8" i="11"/>
  <c r="BT8" i="11" s="1"/>
  <c r="BU8" i="11" s="1"/>
  <c r="BK35" i="11"/>
  <c r="BW35" i="11" s="1"/>
  <c r="BX35" i="11" s="1"/>
  <c r="BJ60" i="11"/>
  <c r="BT60" i="11" s="1"/>
  <c r="BU60" i="11" s="1"/>
  <c r="BI41" i="11"/>
  <c r="BQ41" i="11" s="1"/>
  <c r="BR41" i="11" s="1"/>
  <c r="BJ69" i="11"/>
  <c r="BT69" i="11" s="1"/>
  <c r="BU69" i="11" s="1"/>
  <c r="BJ4" i="11"/>
  <c r="BT4" i="11" s="1"/>
  <c r="BU4" i="11" s="1"/>
  <c r="BI11" i="11"/>
  <c r="BQ11" i="11" s="1"/>
  <c r="BR11" i="11" s="1"/>
  <c r="BJ45" i="11"/>
  <c r="BT45" i="11" s="1"/>
  <c r="BU45" i="11" s="1"/>
  <c r="BI6" i="11"/>
  <c r="BQ6" i="11" s="1"/>
  <c r="BR6" i="11" s="1"/>
  <c r="BM9" i="11"/>
  <c r="CC9" i="11" s="1"/>
  <c r="CD9" i="11" s="1"/>
  <c r="BK14" i="11"/>
  <c r="BW14" i="11" s="1"/>
  <c r="BX14" i="11" s="1"/>
  <c r="BK64" i="11"/>
  <c r="BW64" i="11" s="1"/>
  <c r="BX64" i="11" s="1"/>
  <c r="BK17" i="11"/>
  <c r="BW17" i="11" s="1"/>
  <c r="BX17" i="11" s="1"/>
  <c r="BK26" i="11"/>
  <c r="BK44" i="11"/>
  <c r="BW44" i="11" s="1"/>
  <c r="BX44" i="11" s="1"/>
  <c r="BK32" i="11"/>
  <c r="BW32" i="11" s="1"/>
  <c r="BX32" i="11" s="1"/>
  <c r="BK31" i="11"/>
  <c r="BW31" i="11" s="1"/>
  <c r="BX31" i="11" s="1"/>
  <c r="BJ44" i="11"/>
  <c r="BT44" i="11" s="1"/>
  <c r="BU44" i="11" s="1"/>
  <c r="BK16" i="11"/>
  <c r="BK72" i="11"/>
  <c r="BW72" i="11" s="1"/>
  <c r="BX72" i="11" s="1"/>
  <c r="BK41" i="11"/>
  <c r="BW41" i="11" s="1"/>
  <c r="BX41" i="11" s="1"/>
  <c r="BJ62" i="11"/>
  <c r="BT62" i="11" s="1"/>
  <c r="BU62" i="11" s="1"/>
  <c r="BJ42" i="11"/>
  <c r="BJ37" i="11"/>
  <c r="BT37" i="11" s="1"/>
  <c r="BU37" i="11" s="1"/>
  <c r="BK30" i="11"/>
  <c r="BW30" i="11" s="1"/>
  <c r="BX30" i="11" s="1"/>
  <c r="BJ31" i="11"/>
  <c r="BT31" i="11" s="1"/>
  <c r="BU31" i="11" s="1"/>
  <c r="BJ29" i="11"/>
  <c r="BT29" i="11" s="1"/>
  <c r="BU29" i="11" s="1"/>
  <c r="BI74" i="11"/>
  <c r="BI50" i="11"/>
  <c r="BQ50" i="11" s="1"/>
  <c r="BR50" i="11" s="1"/>
  <c r="BI53" i="11"/>
  <c r="BQ53" i="11" s="1"/>
  <c r="BR53" i="11" s="1"/>
  <c r="BI67" i="11"/>
  <c r="BQ67" i="11" s="1"/>
  <c r="BR67" i="11" s="1"/>
  <c r="BI17" i="11"/>
  <c r="BQ17" i="11" s="1"/>
  <c r="BR17" i="11" s="1"/>
  <c r="BI70" i="11"/>
  <c r="BI4" i="11"/>
  <c r="BQ4" i="11" s="1"/>
  <c r="BR4" i="11" s="1"/>
  <c r="BI51" i="11"/>
  <c r="BQ51" i="11" s="1"/>
  <c r="BR51" i="11" s="1"/>
  <c r="BI14" i="11"/>
  <c r="BQ14" i="11" s="1"/>
  <c r="BR14" i="11" s="1"/>
  <c r="BI65" i="11"/>
  <c r="BQ65" i="11" s="1"/>
  <c r="BR65" i="11" s="1"/>
  <c r="BI43" i="11"/>
  <c r="BQ43" i="11" s="1"/>
  <c r="BR43" i="11" s="1"/>
  <c r="BI23" i="11"/>
  <c r="BQ23" i="11" s="1"/>
  <c r="BR23" i="11" s="1"/>
  <c r="BI59" i="11"/>
  <c r="BI42" i="11"/>
  <c r="BI32" i="11"/>
  <c r="BQ32" i="11" s="1"/>
  <c r="BR32" i="11" s="1"/>
  <c r="BI12" i="11"/>
  <c r="BQ12" i="11" s="1"/>
  <c r="BR12" i="11" s="1"/>
  <c r="BI72" i="11"/>
  <c r="BQ72" i="11" s="1"/>
  <c r="BR72" i="11" s="1"/>
  <c r="BI58" i="11"/>
  <c r="BI64" i="11"/>
  <c r="BQ64" i="11" s="1"/>
  <c r="BR64" i="11" s="1"/>
  <c r="BI73" i="11"/>
  <c r="BQ73" i="11" s="1"/>
  <c r="BR73" i="11" s="1"/>
  <c r="BI16" i="11"/>
  <c r="BI45" i="11"/>
  <c r="BQ45" i="11" s="1"/>
  <c r="BR45" i="11" s="1"/>
  <c r="BI60" i="11"/>
  <c r="BQ60" i="11" s="1"/>
  <c r="BR60" i="11" s="1"/>
  <c r="BI35" i="11"/>
  <c r="BQ35" i="11" s="1"/>
  <c r="BR35" i="11" s="1"/>
  <c r="BI55" i="11"/>
  <c r="BQ55" i="11" s="1"/>
  <c r="BR55" i="11" s="1"/>
  <c r="BI36" i="11"/>
  <c r="BQ36" i="11" s="1"/>
  <c r="BR36" i="11" s="1"/>
  <c r="BI68" i="11"/>
  <c r="BQ68" i="11" s="1"/>
  <c r="BR68" i="11" s="1"/>
  <c r="BI31" i="11"/>
  <c r="BQ31" i="11" s="1"/>
  <c r="BR31" i="11" s="1"/>
  <c r="BI3" i="11"/>
  <c r="BQ3" i="11" s="1"/>
  <c r="BR3" i="11" s="1"/>
  <c r="BI38" i="11"/>
  <c r="BQ38" i="11" s="1"/>
  <c r="BR38" i="11" s="1"/>
  <c r="BI47" i="11"/>
  <c r="BQ47" i="11" s="1"/>
  <c r="BR47" i="11" s="1"/>
  <c r="BI71" i="11"/>
  <c r="BQ71" i="11" s="1"/>
  <c r="BR71" i="11" s="1"/>
  <c r="BI18" i="11"/>
  <c r="BI66" i="11"/>
  <c r="BQ66" i="11" s="1"/>
  <c r="BR66" i="11" s="1"/>
  <c r="BI46" i="11"/>
  <c r="BQ46" i="11" s="1"/>
  <c r="BR46" i="11" s="1"/>
  <c r="BI2" i="11"/>
  <c r="BQ2" i="11" s="1"/>
  <c r="BR2" i="11" s="1"/>
  <c r="BI27" i="11"/>
  <c r="BQ27" i="11" s="1"/>
  <c r="BR27" i="11" s="1"/>
  <c r="BI40" i="11"/>
  <c r="BQ40" i="11" s="1"/>
  <c r="BR40" i="11" s="1"/>
  <c r="BI15" i="11"/>
  <c r="BI26" i="11"/>
  <c r="BJ39" i="11"/>
  <c r="BT39" i="11" s="1"/>
  <c r="BU39" i="11" s="1"/>
  <c r="BJ40" i="11"/>
  <c r="BT40" i="11" s="1"/>
  <c r="BU40" i="11" s="1"/>
  <c r="BJ11" i="11"/>
  <c r="BT11" i="11" s="1"/>
  <c r="BU11" i="11" s="1"/>
  <c r="BI61" i="11"/>
  <c r="BQ61" i="11" s="1"/>
  <c r="BR61" i="11" s="1"/>
  <c r="BI30" i="11"/>
  <c r="BQ30" i="11" s="1"/>
  <c r="BR30" i="11" s="1"/>
  <c r="BK65" i="11"/>
  <c r="BW65" i="11" s="1"/>
  <c r="BX65" i="11" s="1"/>
  <c r="BK50" i="11"/>
  <c r="BW50" i="11" s="1"/>
  <c r="BX50" i="11" s="1"/>
  <c r="BI22" i="11"/>
  <c r="BM74" i="11"/>
  <c r="BM28" i="11"/>
  <c r="CC28" i="11" s="1"/>
  <c r="CD28" i="11" s="1"/>
  <c r="BM39" i="11"/>
  <c r="CC39" i="11" s="1"/>
  <c r="CD39" i="11" s="1"/>
  <c r="BM44" i="11"/>
  <c r="CC44" i="11" s="1"/>
  <c r="CD44" i="11" s="1"/>
  <c r="BM50" i="11"/>
  <c r="CC50" i="11" s="1"/>
  <c r="CD50" i="11" s="1"/>
  <c r="BM53" i="11"/>
  <c r="CC53" i="11" s="1"/>
  <c r="CD53" i="11" s="1"/>
  <c r="BM36" i="11"/>
  <c r="CC36" i="11" s="1"/>
  <c r="CD36" i="11" s="1"/>
  <c r="BM63" i="11"/>
  <c r="CC63" i="11" s="1"/>
  <c r="CD63" i="11" s="1"/>
  <c r="BM4" i="11"/>
  <c r="CC4" i="11" s="1"/>
  <c r="CD4" i="11" s="1"/>
  <c r="BM71" i="11"/>
  <c r="CC71" i="11" s="1"/>
  <c r="CD71" i="11" s="1"/>
  <c r="BM23" i="11"/>
  <c r="CC23" i="11" s="1"/>
  <c r="CD23" i="11" s="1"/>
  <c r="BM68" i="11"/>
  <c r="CC68" i="11" s="1"/>
  <c r="CD68" i="11" s="1"/>
  <c r="BM34" i="11"/>
  <c r="CC34" i="11" s="1"/>
  <c r="CD34" i="11" s="1"/>
  <c r="BM72" i="11"/>
  <c r="CC72" i="11" s="1"/>
  <c r="CD72" i="11" s="1"/>
  <c r="BM16" i="11"/>
  <c r="CC16" i="11" s="1"/>
  <c r="CD16" i="11" s="1"/>
  <c r="BM30" i="11"/>
  <c r="CC30" i="11" s="1"/>
  <c r="CD30" i="11" s="1"/>
  <c r="BM70" i="11"/>
  <c r="CC70" i="11" s="1"/>
  <c r="CD70" i="11" s="1"/>
  <c r="BM59" i="11"/>
  <c r="CC59" i="11" s="1"/>
  <c r="CD59" i="11" s="1"/>
  <c r="BM56" i="11"/>
  <c r="CC56" i="11" s="1"/>
  <c r="CD56" i="11" s="1"/>
  <c r="BM45" i="11"/>
  <c r="CC45" i="11" s="1"/>
  <c r="CD45" i="11" s="1"/>
  <c r="BM20" i="11"/>
  <c r="CC20" i="11" s="1"/>
  <c r="CD20" i="11" s="1"/>
  <c r="BM58" i="11"/>
  <c r="CC58" i="11" s="1"/>
  <c r="CD58" i="11" s="1"/>
  <c r="BM62" i="11"/>
  <c r="CC62" i="11" s="1"/>
  <c r="CD62" i="11" s="1"/>
  <c r="BM29" i="11"/>
  <c r="CC29" i="11" s="1"/>
  <c r="CD29" i="11" s="1"/>
  <c r="BM26" i="11"/>
  <c r="CC26" i="11" s="1"/>
  <c r="CD26" i="11" s="1"/>
  <c r="BM37" i="11"/>
  <c r="CC37" i="11" s="1"/>
  <c r="CD37" i="11" s="1"/>
  <c r="BM40" i="11"/>
  <c r="CC40" i="11" s="1"/>
  <c r="CD40" i="11" s="1"/>
  <c r="BM33" i="11"/>
  <c r="CC33" i="11" s="1"/>
  <c r="CD33" i="11" s="1"/>
  <c r="BM14" i="11"/>
  <c r="CC14" i="11" s="1"/>
  <c r="CD14" i="11" s="1"/>
  <c r="BM43" i="11"/>
  <c r="CC43" i="11" s="1"/>
  <c r="CD43" i="11" s="1"/>
  <c r="BM11" i="11"/>
  <c r="CC11" i="11" s="1"/>
  <c r="CD11" i="11" s="1"/>
  <c r="BM3" i="11"/>
  <c r="CC3" i="11" s="1"/>
  <c r="CD3" i="11" s="1"/>
  <c r="BM22" i="11"/>
  <c r="CC22" i="11" s="1"/>
  <c r="CD22" i="11" s="1"/>
  <c r="BM18" i="11"/>
  <c r="CC18" i="11" s="1"/>
  <c r="CD18" i="11" s="1"/>
  <c r="BM42" i="11"/>
  <c r="CC42" i="11" s="1"/>
  <c r="CD42" i="11" s="1"/>
  <c r="BM32" i="11"/>
  <c r="CC32" i="11" s="1"/>
  <c r="CD32" i="11" s="1"/>
  <c r="BM15" i="11"/>
  <c r="CC15" i="11" s="1"/>
  <c r="CD15" i="11" s="1"/>
  <c r="BM31" i="11"/>
  <c r="CC31" i="11" s="1"/>
  <c r="CD31" i="11" s="1"/>
  <c r="BM6" i="11"/>
  <c r="CC6" i="11" s="1"/>
  <c r="CD6" i="11" s="1"/>
  <c r="BM41" i="11"/>
  <c r="CC41" i="11" s="1"/>
  <c r="CD41" i="11" s="1"/>
  <c r="BM47" i="11"/>
  <c r="CC47" i="11" s="1"/>
  <c r="CD47" i="11" s="1"/>
  <c r="BM7" i="11"/>
  <c r="CC7" i="11" s="1"/>
  <c r="CD7" i="11" s="1"/>
  <c r="BI69" i="11"/>
  <c r="BQ69" i="11" s="1"/>
  <c r="BR69" i="11" s="1"/>
  <c r="BJ20" i="11"/>
  <c r="BT20" i="11" s="1"/>
  <c r="BU20" i="11" s="1"/>
  <c r="BK62" i="11"/>
  <c r="BW62" i="11" s="1"/>
  <c r="BX62" i="11" s="1"/>
  <c r="BN74" i="11"/>
  <c r="BL28" i="11"/>
  <c r="BZ28" i="11" s="1"/>
  <c r="CA28" i="11" s="1"/>
  <c r="BL26" i="11"/>
  <c r="BZ26" i="11" s="1"/>
  <c r="CA26" i="11" s="1"/>
  <c r="BN68" i="11"/>
  <c r="BO35" i="11"/>
  <c r="CI35" i="11" s="1"/>
  <c r="CJ35" i="11" s="1"/>
  <c r="BO10" i="11"/>
  <c r="CI10" i="11" s="1"/>
  <c r="CJ10" i="11" s="1"/>
  <c r="BL46" i="11"/>
  <c r="BZ46" i="11" s="1"/>
  <c r="CA46" i="11" s="1"/>
  <c r="BN12" i="11"/>
  <c r="BN34" i="11"/>
  <c r="BN14" i="11"/>
  <c r="BN2" i="11"/>
  <c r="BN42" i="11"/>
  <c r="BN28" i="11"/>
  <c r="BO74" i="11"/>
  <c r="BN69" i="11"/>
  <c r="BN26" i="11"/>
  <c r="BL32" i="11"/>
  <c r="BZ32" i="11" s="1"/>
  <c r="CA32" i="11" s="1"/>
  <c r="BN47" i="11"/>
  <c r="BN63" i="11"/>
  <c r="BO66" i="11"/>
  <c r="CI66" i="11" s="1"/>
  <c r="CJ66" i="11" s="1"/>
  <c r="BN3" i="11"/>
  <c r="BL70" i="11"/>
  <c r="BZ70" i="11" s="1"/>
  <c r="CA70" i="11" s="1"/>
  <c r="BO38" i="11"/>
  <c r="CI38" i="11" s="1"/>
  <c r="CJ38" i="11" s="1"/>
  <c r="BN33" i="11"/>
  <c r="BN35" i="11"/>
  <c r="BN50" i="11"/>
  <c r="BL74" i="11"/>
  <c r="BN18" i="11"/>
  <c r="BO59" i="11"/>
  <c r="CI59" i="11" s="1"/>
  <c r="CJ59" i="11" s="1"/>
  <c r="BL41" i="11"/>
  <c r="BZ41" i="11" s="1"/>
  <c r="CA41" i="11" s="1"/>
  <c r="BO15" i="11"/>
  <c r="CI15" i="11" s="1"/>
  <c r="CJ15" i="11" s="1"/>
  <c r="BN25" i="11"/>
  <c r="BL18" i="11"/>
  <c r="BZ18" i="11" s="1"/>
  <c r="CA18" i="11" s="1"/>
  <c r="BO2" i="11"/>
  <c r="CI2" i="11" s="1"/>
  <c r="CJ2" i="11" s="1"/>
  <c r="BO67" i="11"/>
  <c r="CI67" i="11" s="1"/>
  <c r="CJ67" i="11" s="1"/>
  <c r="BL40" i="11"/>
  <c r="BZ40" i="11" s="1"/>
  <c r="CA40" i="11" s="1"/>
  <c r="BO53" i="11"/>
  <c r="CI53" i="11" s="1"/>
  <c r="CJ53" i="11" s="1"/>
  <c r="BN66" i="11"/>
  <c r="BN20" i="11"/>
  <c r="BL66" i="11"/>
  <c r="BZ66" i="11" s="1"/>
  <c r="CA66" i="11" s="1"/>
  <c r="BN53" i="11"/>
  <c r="BN60" i="11"/>
  <c r="BL3" i="11"/>
  <c r="BZ3" i="11" s="1"/>
  <c r="CA3" i="11" s="1"/>
  <c r="BO64" i="11"/>
  <c r="CI64" i="11" s="1"/>
  <c r="CJ64" i="11" s="1"/>
  <c r="BN41" i="11"/>
  <c r="BO46" i="11"/>
  <c r="CI46" i="11" s="1"/>
  <c r="CJ46" i="11" s="1"/>
  <c r="BN71" i="11"/>
  <c r="BO51" i="11"/>
  <c r="CI51" i="11" s="1"/>
  <c r="CJ51" i="11" s="1"/>
  <c r="BL43" i="11"/>
  <c r="BZ43" i="11" s="1"/>
  <c r="CA43" i="11" s="1"/>
  <c r="BO42" i="11"/>
  <c r="CI42" i="11" s="1"/>
  <c r="CJ42" i="11" s="1"/>
  <c r="BL64" i="11"/>
  <c r="BZ64" i="11" s="1"/>
  <c r="CA64" i="11" s="1"/>
  <c r="BN64" i="11"/>
  <c r="BN70" i="11"/>
  <c r="BL55" i="11"/>
  <c r="BZ55" i="11" s="1"/>
  <c r="CA55" i="11" s="1"/>
  <c r="BL38" i="11"/>
  <c r="BZ38" i="11" s="1"/>
  <c r="CA38" i="11" s="1"/>
  <c r="BL44" i="11"/>
  <c r="BZ44" i="11" s="1"/>
  <c r="CA44" i="11" s="1"/>
  <c r="BO30" i="11"/>
  <c r="CI30" i="11" s="1"/>
  <c r="CJ30" i="11" s="1"/>
  <c r="BL15" i="11"/>
  <c r="BZ15" i="11" s="1"/>
  <c r="CA15" i="11" s="1"/>
  <c r="BN4" i="11"/>
  <c r="BL20" i="11"/>
  <c r="BZ20" i="11" s="1"/>
  <c r="CA20" i="11" s="1"/>
  <c r="BL4" i="11"/>
  <c r="BZ4" i="11" s="1"/>
  <c r="CA4" i="11" s="1"/>
  <c r="BL2" i="11"/>
  <c r="BZ2" i="11" s="1"/>
  <c r="CA2" i="11" s="1"/>
  <c r="BO60" i="11"/>
  <c r="CI60" i="11" s="1"/>
  <c r="CJ60" i="11" s="1"/>
  <c r="BN46" i="11"/>
  <c r="AF72" i="11"/>
  <c r="AF71" i="11"/>
  <c r="AF14" i="11"/>
  <c r="AF60" i="11"/>
  <c r="AF6" i="11"/>
  <c r="AF47" i="11"/>
  <c r="AF68" i="11"/>
  <c r="AF37" i="11"/>
  <c r="AF2" i="11"/>
  <c r="AF43" i="11"/>
  <c r="AF7" i="11"/>
  <c r="AF55" i="11"/>
  <c r="AF38" i="11"/>
  <c r="AF36" i="11"/>
  <c r="AF63" i="11"/>
  <c r="AF27" i="11"/>
  <c r="AF53" i="11"/>
  <c r="AF67" i="11"/>
  <c r="AF45" i="11"/>
  <c r="AF17" i="11"/>
  <c r="AF56" i="11"/>
  <c r="AF31" i="11"/>
  <c r="AF46" i="11"/>
  <c r="AF3" i="11"/>
  <c r="AF62" i="11"/>
  <c r="AF64" i="11"/>
  <c r="AF20" i="11"/>
  <c r="AF10" i="11"/>
  <c r="AF29" i="11"/>
  <c r="AF44" i="11"/>
  <c r="AF61" i="11"/>
  <c r="AF23" i="11"/>
  <c r="AF73" i="11"/>
  <c r="AF30" i="11"/>
  <c r="AF39" i="11"/>
  <c r="AF50" i="11"/>
  <c r="AF51" i="11"/>
  <c r="AF69" i="11"/>
  <c r="AF28" i="11"/>
  <c r="AF65" i="11"/>
  <c r="AF40" i="11"/>
  <c r="AF48" i="11"/>
  <c r="AF8" i="11"/>
  <c r="AF34" i="11"/>
  <c r="AF35" i="11"/>
  <c r="AF12" i="11"/>
  <c r="AF33" i="11"/>
  <c r="AF22" i="11"/>
  <c r="AF11" i="11"/>
  <c r="AF66" i="11"/>
  <c r="AF32" i="11"/>
  <c r="AN52" i="11" l="1"/>
  <c r="AO52" i="11" s="1"/>
  <c r="AH52" i="11"/>
  <c r="AZ57" i="11"/>
  <c r="BA57" i="11" s="1"/>
  <c r="B30" i="8"/>
  <c r="H30" i="8" s="1"/>
  <c r="AH57" i="11"/>
  <c r="AR57" i="11" s="1"/>
  <c r="AX57" i="11" s="1"/>
  <c r="B70" i="8"/>
  <c r="H70" i="8" s="1"/>
  <c r="B56" i="8"/>
  <c r="F56" i="8" s="1"/>
  <c r="B5" i="8"/>
  <c r="H5" i="8" s="1"/>
  <c r="B42" i="8"/>
  <c r="H42" i="8" s="1"/>
  <c r="B46" i="8"/>
  <c r="H46" i="8" s="1"/>
  <c r="B13" i="8"/>
  <c r="F13" i="8" s="1"/>
  <c r="B44" i="8"/>
  <c r="H44" i="8" s="1"/>
  <c r="B10" i="8"/>
  <c r="H10" i="8" s="1"/>
  <c r="B9" i="8"/>
  <c r="H9" i="8" s="1"/>
  <c r="B51" i="8"/>
  <c r="F51" i="8" s="1"/>
  <c r="B25" i="8"/>
  <c r="H25" i="8" s="1"/>
  <c r="B43" i="8"/>
  <c r="H43" i="8" s="1"/>
  <c r="B53" i="8"/>
  <c r="H53" i="8" s="1"/>
  <c r="B72" i="8"/>
  <c r="H72" i="8" s="1"/>
  <c r="B22" i="8"/>
  <c r="H22" i="8" s="1"/>
  <c r="B41" i="8"/>
  <c r="H41" i="8" s="1"/>
  <c r="B48" i="8"/>
  <c r="F48" i="8" s="1"/>
  <c r="B18" i="8"/>
  <c r="F18" i="8" s="1"/>
  <c r="B21" i="8"/>
  <c r="F21" i="8" s="1"/>
  <c r="B4" i="8"/>
  <c r="H4" i="8" s="1"/>
  <c r="B67" i="8"/>
  <c r="F67" i="8" s="1"/>
  <c r="B66" i="8"/>
  <c r="H66" i="8" s="1"/>
  <c r="B31" i="8"/>
  <c r="F31" i="8" s="1"/>
  <c r="B11" i="8"/>
  <c r="H11" i="8" s="1"/>
  <c r="B15" i="8"/>
  <c r="H15" i="8" s="1"/>
  <c r="B45" i="8"/>
  <c r="F45" i="8" s="1"/>
  <c r="B14" i="8"/>
  <c r="F14" i="8" s="1"/>
  <c r="B16" i="8"/>
  <c r="F16" i="8" s="1"/>
  <c r="B64" i="8"/>
  <c r="F64" i="8" s="1"/>
  <c r="B12" i="8"/>
  <c r="H12" i="8" s="1"/>
  <c r="B23" i="8"/>
  <c r="H23" i="8" s="1"/>
  <c r="B19" i="8"/>
  <c r="H19" i="8" s="1"/>
  <c r="B68" i="8"/>
  <c r="H68" i="8" s="1"/>
  <c r="B3" i="8"/>
  <c r="F3" i="8" s="1"/>
  <c r="B35" i="8"/>
  <c r="F35" i="8" s="1"/>
  <c r="B52" i="8"/>
  <c r="H52" i="8" s="1"/>
  <c r="B49" i="8"/>
  <c r="H49" i="8" s="1"/>
  <c r="B40" i="8"/>
  <c r="F40" i="8" s="1"/>
  <c r="B17" i="8"/>
  <c r="H17" i="8" s="1"/>
  <c r="B27" i="8"/>
  <c r="H27" i="8" s="1"/>
  <c r="B60" i="8"/>
  <c r="H60" i="8" s="1"/>
  <c r="B62" i="8"/>
  <c r="F62" i="8" s="1"/>
  <c r="B38" i="8"/>
  <c r="F38" i="8" s="1"/>
  <c r="B33" i="8"/>
  <c r="H33" i="8" s="1"/>
  <c r="B28" i="8"/>
  <c r="F28" i="8" s="1"/>
  <c r="B55" i="8"/>
  <c r="F55" i="8" s="1"/>
  <c r="B39" i="8"/>
  <c r="F39" i="8" s="1"/>
  <c r="B65" i="8"/>
  <c r="H65" i="8" s="1"/>
  <c r="B37" i="8"/>
  <c r="H37" i="8" s="1"/>
  <c r="B71" i="8"/>
  <c r="H71" i="8" s="1"/>
  <c r="B32" i="8"/>
  <c r="H32" i="8" s="1"/>
  <c r="B29" i="8"/>
  <c r="H29" i="8" s="1"/>
  <c r="B6" i="8"/>
  <c r="H6" i="8" s="1"/>
  <c r="B34" i="8"/>
  <c r="H34" i="8" s="1"/>
  <c r="B8" i="8"/>
  <c r="H8" i="8" s="1"/>
  <c r="B47" i="8"/>
  <c r="H47" i="8" s="1"/>
  <c r="B50" i="8"/>
  <c r="F50" i="8" s="1"/>
  <c r="B36" i="8"/>
  <c r="H36" i="8" s="1"/>
  <c r="B59" i="8"/>
  <c r="F59" i="8" s="1"/>
  <c r="B7" i="8"/>
  <c r="F7" i="8" s="1"/>
  <c r="B26" i="8"/>
  <c r="F26" i="8" s="1"/>
  <c r="B61" i="8"/>
  <c r="H61" i="8" s="1"/>
  <c r="B20" i="8"/>
  <c r="H20" i="8" s="1"/>
  <c r="B24" i="8"/>
  <c r="H24" i="8" s="1"/>
  <c r="B54" i="8"/>
  <c r="H54" i="8" s="1"/>
  <c r="B63" i="8"/>
  <c r="H63" i="8" s="1"/>
  <c r="B57" i="8"/>
  <c r="H57" i="8" s="1"/>
  <c r="AH19" i="11"/>
  <c r="AI19" i="11" s="1"/>
  <c r="B58" i="8"/>
  <c r="H58" i="8" s="1"/>
  <c r="AN19" i="11"/>
  <c r="AO19" i="11" s="1"/>
  <c r="AH5" i="11"/>
  <c r="AI5" i="11" s="1"/>
  <c r="B69" i="8"/>
  <c r="F69" i="8" s="1"/>
  <c r="CF54" i="11"/>
  <c r="CG54" i="11" s="1"/>
  <c r="AZ54" i="11"/>
  <c r="BA54" i="11" s="1"/>
  <c r="AN54" i="11"/>
  <c r="AO54" i="11" s="1"/>
  <c r="AH54" i="11"/>
  <c r="AZ19" i="11"/>
  <c r="BA19" i="11" s="1"/>
  <c r="AN5" i="11"/>
  <c r="AO5" i="11" s="1"/>
  <c r="AZ5" i="11"/>
  <c r="BA5" i="11" s="1"/>
  <c r="CF13" i="11"/>
  <c r="CG13" i="11" s="1"/>
  <c r="AN24" i="11"/>
  <c r="AO24" i="11" s="1"/>
  <c r="AH24" i="11"/>
  <c r="CF24" i="11"/>
  <c r="CG24" i="11" s="1"/>
  <c r="AZ24" i="11"/>
  <c r="BA24" i="11" s="1"/>
  <c r="CF46" i="11"/>
  <c r="CG46" i="11" s="1"/>
  <c r="AZ46" i="11"/>
  <c r="BA46" i="11" s="1"/>
  <c r="CF53" i="11"/>
  <c r="CG53" i="11" s="1"/>
  <c r="AZ53" i="11"/>
  <c r="BA53" i="11" s="1"/>
  <c r="CF2" i="11"/>
  <c r="CG2" i="11" s="1"/>
  <c r="AZ2" i="11"/>
  <c r="BA2" i="11" s="1"/>
  <c r="CF71" i="11"/>
  <c r="CG71" i="11" s="1"/>
  <c r="AZ71" i="11"/>
  <c r="BA71" i="11" s="1"/>
  <c r="CF35" i="11"/>
  <c r="CG35" i="11" s="1"/>
  <c r="AZ35" i="11"/>
  <c r="BA35" i="11" s="1"/>
  <c r="CF14" i="11"/>
  <c r="CG14" i="11" s="1"/>
  <c r="AZ14" i="11"/>
  <c r="BA14" i="11" s="1"/>
  <c r="CF28" i="11"/>
  <c r="CG28" i="11" s="1"/>
  <c r="AZ28" i="11"/>
  <c r="BA28" i="11" s="1"/>
  <c r="CF10" i="11"/>
  <c r="CG10" i="11" s="1"/>
  <c r="AZ10" i="11"/>
  <c r="BA10" i="11" s="1"/>
  <c r="CF23" i="11"/>
  <c r="CG23" i="11" s="1"/>
  <c r="AZ23" i="11"/>
  <c r="BA23" i="11" s="1"/>
  <c r="CF58" i="11"/>
  <c r="CG58" i="11" s="1"/>
  <c r="AZ58" i="11"/>
  <c r="BA58" i="11" s="1"/>
  <c r="CF43" i="11"/>
  <c r="CG43" i="11" s="1"/>
  <c r="AZ43" i="11"/>
  <c r="BA43" i="11" s="1"/>
  <c r="CF73" i="11"/>
  <c r="CG73" i="11" s="1"/>
  <c r="AZ73" i="11"/>
  <c r="BA73" i="11" s="1"/>
  <c r="CF44" i="11"/>
  <c r="CG44" i="11" s="1"/>
  <c r="AZ44" i="11"/>
  <c r="BA44" i="11" s="1"/>
  <c r="CF65" i="11"/>
  <c r="CG65" i="11" s="1"/>
  <c r="AZ65" i="11"/>
  <c r="BA65" i="11" s="1"/>
  <c r="CF21" i="11"/>
  <c r="CG21" i="11" s="1"/>
  <c r="AZ21" i="11"/>
  <c r="BA21" i="11" s="1"/>
  <c r="CF59" i="11"/>
  <c r="CG59" i="11" s="1"/>
  <c r="AZ59" i="11"/>
  <c r="BA59" i="11" s="1"/>
  <c r="CF49" i="11"/>
  <c r="CG49" i="11" s="1"/>
  <c r="AZ49" i="11"/>
  <c r="BA49" i="11" s="1"/>
  <c r="CF60" i="11"/>
  <c r="CG60" i="11" s="1"/>
  <c r="AZ60" i="11"/>
  <c r="BA60" i="11" s="1"/>
  <c r="CF63" i="11"/>
  <c r="CG63" i="11" s="1"/>
  <c r="AZ63" i="11"/>
  <c r="BA63" i="11" s="1"/>
  <c r="CF42" i="11"/>
  <c r="CG42" i="11" s="1"/>
  <c r="AZ42" i="11"/>
  <c r="BA42" i="11" s="1"/>
  <c r="CF9" i="11"/>
  <c r="CG9" i="11" s="1"/>
  <c r="AZ9" i="11"/>
  <c r="BA9" i="11" s="1"/>
  <c r="CF7" i="11"/>
  <c r="CG7" i="11" s="1"/>
  <c r="AZ7" i="11"/>
  <c r="BA7" i="11" s="1"/>
  <c r="CF37" i="11"/>
  <c r="CG37" i="11" s="1"/>
  <c r="AZ37" i="11"/>
  <c r="BA37" i="11" s="1"/>
  <c r="CF72" i="11"/>
  <c r="CG72" i="11" s="1"/>
  <c r="AZ72" i="11"/>
  <c r="BA72" i="11" s="1"/>
  <c r="CF47" i="11"/>
  <c r="CG47" i="11" s="1"/>
  <c r="AZ47" i="11"/>
  <c r="BA47" i="11" s="1"/>
  <c r="CF36" i="11"/>
  <c r="CG36" i="11" s="1"/>
  <c r="AZ36" i="11"/>
  <c r="BA36" i="11" s="1"/>
  <c r="CF68" i="11"/>
  <c r="CG68" i="11" s="1"/>
  <c r="AZ68" i="11"/>
  <c r="BA68" i="11" s="1"/>
  <c r="CF56" i="11"/>
  <c r="CG56" i="11" s="1"/>
  <c r="AZ56" i="11"/>
  <c r="BA56" i="11" s="1"/>
  <c r="CF70" i="11"/>
  <c r="CG70" i="11" s="1"/>
  <c r="AZ70" i="11"/>
  <c r="BA70" i="11" s="1"/>
  <c r="CF41" i="11"/>
  <c r="CG41" i="11" s="1"/>
  <c r="AZ41" i="11"/>
  <c r="BA41" i="11" s="1"/>
  <c r="CF66" i="11"/>
  <c r="CG66" i="11" s="1"/>
  <c r="AZ66" i="11"/>
  <c r="BA66" i="11" s="1"/>
  <c r="CF69" i="11"/>
  <c r="CG69" i="11" s="1"/>
  <c r="AZ69" i="11"/>
  <c r="BA69" i="11" s="1"/>
  <c r="CF34" i="11"/>
  <c r="CG34" i="11" s="1"/>
  <c r="AZ34" i="11"/>
  <c r="BA34" i="11" s="1"/>
  <c r="CF17" i="11"/>
  <c r="CG17" i="11" s="1"/>
  <c r="AZ17" i="11"/>
  <c r="BA17" i="11" s="1"/>
  <c r="CF6" i="11"/>
  <c r="CG6" i="11" s="1"/>
  <c r="AZ6" i="11"/>
  <c r="BA6" i="11" s="1"/>
  <c r="CF32" i="11"/>
  <c r="CG32" i="11" s="1"/>
  <c r="AZ32" i="11"/>
  <c r="BA32" i="11" s="1"/>
  <c r="CF51" i="11"/>
  <c r="CG51" i="11" s="1"/>
  <c r="AZ51" i="11"/>
  <c r="BA51" i="11" s="1"/>
  <c r="CF50" i="11"/>
  <c r="CG50" i="11" s="1"/>
  <c r="AZ50" i="11"/>
  <c r="BA50" i="11" s="1"/>
  <c r="CF27" i="11"/>
  <c r="CG27" i="11" s="1"/>
  <c r="AZ27" i="11"/>
  <c r="BA27" i="11" s="1"/>
  <c r="CF25" i="11"/>
  <c r="CG25" i="11" s="1"/>
  <c r="AZ25" i="11"/>
  <c r="BA25" i="11" s="1"/>
  <c r="CF38" i="11"/>
  <c r="CG38" i="11" s="1"/>
  <c r="AZ38" i="11"/>
  <c r="BA38" i="11" s="1"/>
  <c r="CF11" i="11"/>
  <c r="CG11" i="11" s="1"/>
  <c r="AZ11" i="11"/>
  <c r="BA11" i="11" s="1"/>
  <c r="CF33" i="11"/>
  <c r="CG33" i="11" s="1"/>
  <c r="AZ33" i="11"/>
  <c r="BA33" i="11" s="1"/>
  <c r="CF67" i="11"/>
  <c r="CG67" i="11" s="1"/>
  <c r="AZ67" i="11"/>
  <c r="BA67" i="11" s="1"/>
  <c r="CF64" i="11"/>
  <c r="CG64" i="11" s="1"/>
  <c r="AZ64" i="11"/>
  <c r="BA64" i="11" s="1"/>
  <c r="CF12" i="11"/>
  <c r="CG12" i="11" s="1"/>
  <c r="AZ12" i="11"/>
  <c r="BA12" i="11" s="1"/>
  <c r="CF30" i="11"/>
  <c r="CG30" i="11" s="1"/>
  <c r="AZ30" i="11"/>
  <c r="BA30" i="11" s="1"/>
  <c r="CF16" i="11"/>
  <c r="CG16" i="11" s="1"/>
  <c r="AZ16" i="11"/>
  <c r="BA16" i="11" s="1"/>
  <c r="CF31" i="11"/>
  <c r="CG31" i="11" s="1"/>
  <c r="AZ31" i="11"/>
  <c r="BA31" i="11" s="1"/>
  <c r="CF61" i="11"/>
  <c r="CG61" i="11" s="1"/>
  <c r="AZ61" i="11"/>
  <c r="BA61" i="11" s="1"/>
  <c r="CF15" i="11"/>
  <c r="CG15" i="11" s="1"/>
  <c r="AZ15" i="11"/>
  <c r="BA15" i="11" s="1"/>
  <c r="CF45" i="11"/>
  <c r="CG45" i="11" s="1"/>
  <c r="AZ45" i="11"/>
  <c r="BA45" i="11" s="1"/>
  <c r="CF40" i="11"/>
  <c r="CG40" i="11" s="1"/>
  <c r="AZ40" i="11"/>
  <c r="BA40" i="11" s="1"/>
  <c r="CF62" i="11"/>
  <c r="CG62" i="11" s="1"/>
  <c r="AZ62" i="11"/>
  <c r="BA62" i="11" s="1"/>
  <c r="CF20" i="11"/>
  <c r="CG20" i="11" s="1"/>
  <c r="AZ20" i="11"/>
  <c r="BA20" i="11" s="1"/>
  <c r="CF26" i="11"/>
  <c r="CG26" i="11" s="1"/>
  <c r="AZ26" i="11"/>
  <c r="BA26" i="11" s="1"/>
  <c r="CF39" i="11"/>
  <c r="CG39" i="11" s="1"/>
  <c r="AZ39" i="11"/>
  <c r="BA39" i="11" s="1"/>
  <c r="CF8" i="11"/>
  <c r="CG8" i="11" s="1"/>
  <c r="AZ8" i="11"/>
  <c r="BA8" i="11" s="1"/>
  <c r="CF22" i="11"/>
  <c r="CG22" i="11" s="1"/>
  <c r="AZ22" i="11"/>
  <c r="BA22" i="11" s="1"/>
  <c r="CF4" i="11"/>
  <c r="CG4" i="11" s="1"/>
  <c r="AZ4" i="11"/>
  <c r="BA4" i="11" s="1"/>
  <c r="CF18" i="11"/>
  <c r="CG18" i="11" s="1"/>
  <c r="AZ18" i="11"/>
  <c r="BA18" i="11" s="1"/>
  <c r="CF3" i="11"/>
  <c r="CG3" i="11" s="1"/>
  <c r="AZ3" i="11"/>
  <c r="BA3" i="11" s="1"/>
  <c r="CF48" i="11"/>
  <c r="CG48" i="11" s="1"/>
  <c r="AZ48" i="11"/>
  <c r="BA48" i="11" s="1"/>
  <c r="CF29" i="11"/>
  <c r="CG29" i="11" s="1"/>
  <c r="AZ29" i="11"/>
  <c r="BA29" i="11" s="1"/>
  <c r="CF55" i="11"/>
  <c r="CG55" i="11" s="1"/>
  <c r="AZ55" i="11"/>
  <c r="BA55" i="11" s="1"/>
  <c r="AH13" i="11"/>
  <c r="AI13" i="11" s="1"/>
  <c r="AH49" i="11"/>
  <c r="AN13" i="11"/>
  <c r="AO13" i="11" s="1"/>
  <c r="AN2" i="11"/>
  <c r="AN49" i="11"/>
  <c r="AO49" i="11" s="1"/>
  <c r="BT42" i="11"/>
  <c r="BU42" i="11" s="1"/>
  <c r="BT25" i="11"/>
  <c r="BU25" i="11" s="1"/>
  <c r="BT21" i="11"/>
  <c r="BU21" i="11" s="1"/>
  <c r="BT18" i="11"/>
  <c r="BU18" i="11" s="1"/>
  <c r="BQ70" i="11"/>
  <c r="BR70" i="11" s="1"/>
  <c r="BW25" i="11"/>
  <c r="BX25" i="11" s="1"/>
  <c r="BQ18" i="11"/>
  <c r="BR18" i="11" s="1"/>
  <c r="BT59" i="11"/>
  <c r="BU59" i="11" s="1"/>
  <c r="BQ9" i="11"/>
  <c r="BR9" i="11" s="1"/>
  <c r="BQ15" i="11"/>
  <c r="BR15" i="11" s="1"/>
  <c r="BQ42" i="11"/>
  <c r="BR42" i="11" s="1"/>
  <c r="BQ59" i="11"/>
  <c r="BR59" i="11" s="1"/>
  <c r="BT58" i="11"/>
  <c r="BU58" i="11" s="1"/>
  <c r="BW9" i="11"/>
  <c r="BX9" i="11" s="1"/>
  <c r="BQ58" i="11"/>
  <c r="BR58" i="11" s="1"/>
  <c r="BT26" i="11"/>
  <c r="BU26" i="11" s="1"/>
  <c r="BQ25" i="11"/>
  <c r="BR25" i="11" s="1"/>
  <c r="BW18" i="11"/>
  <c r="BX18" i="11" s="1"/>
  <c r="BW21" i="11"/>
  <c r="BX21" i="11" s="1"/>
  <c r="BW15" i="11"/>
  <c r="BX15" i="11" s="1"/>
  <c r="BW16" i="11"/>
  <c r="BX16" i="11" s="1"/>
  <c r="BW26" i="11"/>
  <c r="BX26" i="11" s="1"/>
  <c r="BT16" i="11"/>
  <c r="BU16" i="11" s="1"/>
  <c r="BQ16" i="11"/>
  <c r="BR16" i="11" s="1"/>
  <c r="BT70" i="11"/>
  <c r="BU70" i="11" s="1"/>
  <c r="BQ21" i="11"/>
  <c r="BR21" i="11" s="1"/>
  <c r="BQ22" i="11"/>
  <c r="BR22" i="11" s="1"/>
  <c r="BQ26" i="11"/>
  <c r="BR26" i="11" s="1"/>
  <c r="BT15" i="11"/>
  <c r="BU15" i="11" s="1"/>
  <c r="AH72" i="11"/>
  <c r="AI72" i="11" s="1"/>
  <c r="AN14" i="11"/>
  <c r="AO14" i="11" s="1"/>
  <c r="AN72" i="11"/>
  <c r="AO72" i="11" s="1"/>
  <c r="AN71" i="11"/>
  <c r="AO71" i="11" s="1"/>
  <c r="AH71" i="11"/>
  <c r="AH14" i="11"/>
  <c r="AI14" i="11" s="1"/>
  <c r="AN60" i="11"/>
  <c r="AO60" i="11" s="1"/>
  <c r="AH60" i="11"/>
  <c r="AH40" i="11"/>
  <c r="AN44" i="11"/>
  <c r="AN7" i="11"/>
  <c r="AH32" i="11"/>
  <c r="AH28" i="11"/>
  <c r="AN20" i="11"/>
  <c r="AN11" i="11"/>
  <c r="AN22" i="11"/>
  <c r="AN8" i="11"/>
  <c r="AN73" i="11"/>
  <c r="AH17" i="11"/>
  <c r="AN33" i="11"/>
  <c r="AN4" i="11"/>
  <c r="AN69" i="11"/>
  <c r="AH23" i="11"/>
  <c r="AN64" i="11"/>
  <c r="AN45" i="11"/>
  <c r="AN37" i="11"/>
  <c r="AN16" i="11"/>
  <c r="AH58" i="11"/>
  <c r="AN51" i="11"/>
  <c r="AH61" i="11"/>
  <c r="AN62" i="11"/>
  <c r="AN67" i="11"/>
  <c r="AH36" i="11"/>
  <c r="AH9" i="11"/>
  <c r="AH15" i="11"/>
  <c r="AN25" i="11"/>
  <c r="AH50" i="11"/>
  <c r="AN3" i="11"/>
  <c r="AH53" i="11"/>
  <c r="AH38" i="11"/>
  <c r="AN68" i="11"/>
  <c r="AN66" i="11"/>
  <c r="AN12" i="11"/>
  <c r="AN48" i="11"/>
  <c r="AN39" i="11"/>
  <c r="AN46" i="11"/>
  <c r="AH55" i="11"/>
  <c r="AH47" i="11"/>
  <c r="AN35" i="11"/>
  <c r="AH21" i="11"/>
  <c r="AH27" i="11"/>
  <c r="AH70" i="11"/>
  <c r="AH34" i="11"/>
  <c r="AH26" i="11"/>
  <c r="AI26" i="11" s="1"/>
  <c r="AH29" i="11"/>
  <c r="AH31" i="11"/>
  <c r="AN63" i="11"/>
  <c r="AN43" i="11"/>
  <c r="AN41" i="11"/>
  <c r="AN42" i="11"/>
  <c r="AH65" i="11"/>
  <c r="AH30" i="11"/>
  <c r="AH10" i="11"/>
  <c r="AH56" i="11"/>
  <c r="AH59" i="11"/>
  <c r="AH18" i="11"/>
  <c r="AN18" i="11"/>
  <c r="AO18" i="11" s="1"/>
  <c r="AN6" i="11"/>
  <c r="AH6" i="11"/>
  <c r="AI6" i="11" s="1"/>
  <c r="AH68" i="11"/>
  <c r="AN47" i="11"/>
  <c r="AN9" i="11"/>
  <c r="AN27" i="11"/>
  <c r="AH37" i="11"/>
  <c r="AN59" i="11"/>
  <c r="AH2" i="11"/>
  <c r="AN36" i="11"/>
  <c r="AN55" i="11"/>
  <c r="AH43" i="11"/>
  <c r="AN38" i="11"/>
  <c r="AH7" i="11"/>
  <c r="AH63" i="11"/>
  <c r="AN53" i="11"/>
  <c r="AN50" i="11"/>
  <c r="AH48" i="11"/>
  <c r="AH3" i="11"/>
  <c r="AH67" i="11"/>
  <c r="AN61" i="11"/>
  <c r="AH39" i="11"/>
  <c r="AH12" i="11"/>
  <c r="AN17" i="11"/>
  <c r="AH46" i="11"/>
  <c r="AH11" i="11"/>
  <c r="AH35" i="11"/>
  <c r="AN21" i="11"/>
  <c r="AN40" i="11"/>
  <c r="AH44" i="11"/>
  <c r="AH25" i="11"/>
  <c r="AH45" i="11"/>
  <c r="AN34" i="11"/>
  <c r="AN56" i="11"/>
  <c r="AN70" i="11"/>
  <c r="AN31" i="11"/>
  <c r="AN26" i="11"/>
  <c r="AO26" i="11" s="1"/>
  <c r="AN28" i="11"/>
  <c r="AN10" i="11"/>
  <c r="AH20" i="11"/>
  <c r="AH62" i="11"/>
  <c r="AH73" i="11"/>
  <c r="AH4" i="11"/>
  <c r="AN23" i="11"/>
  <c r="AH64" i="11"/>
  <c r="AH8" i="11"/>
  <c r="AN65" i="11"/>
  <c r="AN30" i="11"/>
  <c r="AH41" i="11"/>
  <c r="AH69" i="11"/>
  <c r="AH42" i="11"/>
  <c r="AN29" i="11"/>
  <c r="AN58" i="11"/>
  <c r="AH51" i="11"/>
  <c r="AH33" i="11"/>
  <c r="AH22" i="11"/>
  <c r="AH66" i="11"/>
  <c r="AN32" i="11"/>
  <c r="AH16" i="11"/>
  <c r="AN15" i="11"/>
  <c r="AF74" i="11"/>
  <c r="B2" i="8"/>
  <c r="AI52" i="11" l="1"/>
  <c r="AP52" i="11" s="1"/>
  <c r="AS52" i="11" s="1"/>
  <c r="AR52" i="11"/>
  <c r="AX52" i="11" s="1"/>
  <c r="AI57" i="11"/>
  <c r="AP57" i="11" s="1"/>
  <c r="AS57" i="11" s="1"/>
  <c r="H56" i="8"/>
  <c r="F5" i="8"/>
  <c r="F53" i="8"/>
  <c r="F19" i="8"/>
  <c r="AR19" i="11"/>
  <c r="AX19" i="11" s="1"/>
  <c r="AP19" i="11"/>
  <c r="AS19" i="11" s="1"/>
  <c r="AI54" i="11"/>
  <c r="AP54" i="11" s="1"/>
  <c r="AS54" i="11" s="1"/>
  <c r="AR54" i="11"/>
  <c r="AX54" i="11" s="1"/>
  <c r="AR5" i="11"/>
  <c r="AX5" i="11" s="1"/>
  <c r="AP5" i="11"/>
  <c r="AS5" i="11" s="1"/>
  <c r="AR50" i="11"/>
  <c r="AR49" i="11"/>
  <c r="F41" i="8"/>
  <c r="H21" i="8"/>
  <c r="H26" i="8"/>
  <c r="H31" i="8"/>
  <c r="F27" i="8"/>
  <c r="F44" i="8"/>
  <c r="F37" i="8"/>
  <c r="F25" i="8"/>
  <c r="H16" i="8"/>
  <c r="H35" i="8"/>
  <c r="F60" i="8"/>
  <c r="F47" i="8"/>
  <c r="F36" i="8"/>
  <c r="H13" i="8"/>
  <c r="F9" i="8"/>
  <c r="F15" i="8"/>
  <c r="F42" i="8"/>
  <c r="F6" i="8"/>
  <c r="H14" i="8"/>
  <c r="H38" i="8"/>
  <c r="F70" i="8"/>
  <c r="H3" i="8"/>
  <c r="F57" i="8"/>
  <c r="H50" i="8"/>
  <c r="F11" i="8"/>
  <c r="H62" i="8"/>
  <c r="F29" i="8"/>
  <c r="H45" i="8"/>
  <c r="F10" i="8"/>
  <c r="F8" i="8"/>
  <c r="H69" i="8"/>
  <c r="F20" i="8"/>
  <c r="H18" i="8"/>
  <c r="F54" i="8"/>
  <c r="F65" i="8"/>
  <c r="F23" i="8"/>
  <c r="H59" i="8"/>
  <c r="F17" i="8"/>
  <c r="F24" i="8"/>
  <c r="H7" i="8"/>
  <c r="F58" i="8"/>
  <c r="F34" i="8"/>
  <c r="H40" i="8"/>
  <c r="F22" i="8"/>
  <c r="H48" i="8"/>
  <c r="F71" i="8"/>
  <c r="H28" i="8"/>
  <c r="F52" i="8"/>
  <c r="F66" i="8"/>
  <c r="H64" i="8"/>
  <c r="H51" i="8"/>
  <c r="F32" i="8"/>
  <c r="F61" i="8"/>
  <c r="F63" i="8"/>
  <c r="F43" i="8"/>
  <c r="F72" i="8"/>
  <c r="F49" i="8"/>
  <c r="F33" i="8"/>
  <c r="F30" i="8"/>
  <c r="F46" i="8"/>
  <c r="F12" i="8"/>
  <c r="F4" i="8"/>
  <c r="H39" i="8"/>
  <c r="H67" i="8"/>
  <c r="H55" i="8"/>
  <c r="B73" i="8"/>
  <c r="F68" i="8"/>
  <c r="AI24" i="11"/>
  <c r="AP24" i="11" s="1"/>
  <c r="AS24" i="11" s="1"/>
  <c r="AR24" i="11"/>
  <c r="AX24" i="11" s="1"/>
  <c r="AZ74" i="11"/>
  <c r="AR13" i="11"/>
  <c r="AX13" i="11" s="1"/>
  <c r="AP13" i="11"/>
  <c r="AS13" i="11" s="1"/>
  <c r="AI49" i="11"/>
  <c r="AP49" i="11" s="1"/>
  <c r="AS49" i="11" s="1"/>
  <c r="AR15" i="11"/>
  <c r="AR42" i="11"/>
  <c r="H2" i="8"/>
  <c r="AR16" i="11"/>
  <c r="AI18" i="11"/>
  <c r="AP18" i="11" s="1"/>
  <c r="AS18" i="11" s="1"/>
  <c r="AR18" i="11"/>
  <c r="AR21" i="11"/>
  <c r="AR58" i="11"/>
  <c r="AP14" i="11"/>
  <c r="AS14" i="11" s="1"/>
  <c r="AR72" i="11"/>
  <c r="AP72" i="11"/>
  <c r="AS72" i="11" s="1"/>
  <c r="AR60" i="11"/>
  <c r="AR71" i="11"/>
  <c r="AI71" i="11"/>
  <c r="AP71" i="11" s="1"/>
  <c r="AS71" i="11" s="1"/>
  <c r="AR14" i="11"/>
  <c r="AI60" i="11"/>
  <c r="AP60" i="11" s="1"/>
  <c r="AS60" i="11" s="1"/>
  <c r="AR6" i="11"/>
  <c r="AO6" i="11"/>
  <c r="AP6" i="11" s="1"/>
  <c r="AS6" i="11" s="1"/>
  <c r="AR26" i="11"/>
  <c r="AP26" i="11"/>
  <c r="AS26" i="11" s="1"/>
  <c r="F2" i="8"/>
  <c r="F73" i="8" l="1"/>
  <c r="AX49" i="11"/>
  <c r="AX60" i="11"/>
  <c r="AX14" i="11"/>
  <c r="AX71" i="11"/>
  <c r="AX6" i="11"/>
  <c r="AX72" i="11"/>
  <c r="AO70" i="11"/>
  <c r="AO42" i="11"/>
  <c r="AO62" i="11"/>
  <c r="AO53" i="11"/>
  <c r="AI70" i="11" l="1"/>
  <c r="AP70" i="11" s="1"/>
  <c r="AS70" i="11" s="1"/>
  <c r="AR70" i="11"/>
  <c r="AI53" i="11"/>
  <c r="AP53" i="11" s="1"/>
  <c r="AS53" i="11" s="1"/>
  <c r="AI42" i="11"/>
  <c r="AP42" i="11" s="1"/>
  <c r="AS42" i="11" s="1"/>
  <c r="AI62" i="11"/>
  <c r="AP62" i="11" s="1"/>
  <c r="AS62" i="11" s="1"/>
  <c r="AO43" i="11"/>
  <c r="AO38" i="11"/>
  <c r="AO29" i="11"/>
  <c r="AO45" i="11"/>
  <c r="AO32" i="11"/>
  <c r="AO46" i="11"/>
  <c r="AO55" i="11"/>
  <c r="AO36" i="11"/>
  <c r="AO58" i="11"/>
  <c r="AO68" i="11"/>
  <c r="AO12" i="11"/>
  <c r="AO20" i="11"/>
  <c r="AO37" i="11"/>
  <c r="AO33" i="11"/>
  <c r="AO31" i="11"/>
  <c r="AO9" i="11"/>
  <c r="AO51" i="11"/>
  <c r="AO15" i="11"/>
  <c r="AO35" i="11"/>
  <c r="AO73" i="11"/>
  <c r="AO21" i="11"/>
  <c r="AO4" i="11"/>
  <c r="AO59" i="11"/>
  <c r="AO50" i="11"/>
  <c r="AO7" i="11"/>
  <c r="AO30" i="11"/>
  <c r="AO65" i="11"/>
  <c r="AO3" i="11"/>
  <c r="AO17" i="11"/>
  <c r="AO56" i="11"/>
  <c r="AO41" i="11"/>
  <c r="AO66" i="11"/>
  <c r="AO25" i="11"/>
  <c r="AO11" i="11"/>
  <c r="AO63" i="11"/>
  <c r="AO34" i="11"/>
  <c r="AO22" i="11"/>
  <c r="AO16" i="11"/>
  <c r="AO44" i="11"/>
  <c r="AO48" i="11"/>
  <c r="AO39" i="11"/>
  <c r="AO28" i="11"/>
  <c r="AO47" i="11"/>
  <c r="AO27" i="11"/>
  <c r="AO8" i="11"/>
  <c r="AO10" i="11"/>
  <c r="AO40" i="11"/>
  <c r="AO67" i="11"/>
  <c r="AO61" i="11"/>
  <c r="AO23" i="11"/>
  <c r="AO64" i="11"/>
  <c r="AO69" i="11"/>
  <c r="AR53" i="11" l="1"/>
  <c r="AR62" i="11"/>
  <c r="AR27" i="11"/>
  <c r="AI27" i="11"/>
  <c r="AP27" i="11" s="1"/>
  <c r="AS27" i="11" s="1"/>
  <c r="AI17" i="11"/>
  <c r="AP17" i="11" s="1"/>
  <c r="AS17" i="11" s="1"/>
  <c r="AR17" i="11"/>
  <c r="AH74" i="11"/>
  <c r="AI2" i="11"/>
  <c r="AR2" i="11"/>
  <c r="AR9" i="11"/>
  <c r="AI9" i="11"/>
  <c r="AP9" i="11" s="1"/>
  <c r="AS9" i="11" s="1"/>
  <c r="AR32" i="11"/>
  <c r="AI32" i="11"/>
  <c r="AP32" i="11" s="1"/>
  <c r="AS32" i="11" s="1"/>
  <c r="AI61" i="11"/>
  <c r="AP61" i="11" s="1"/>
  <c r="AS61" i="11" s="1"/>
  <c r="AR61" i="11"/>
  <c r="AI4" i="11"/>
  <c r="AP4" i="11" s="1"/>
  <c r="AS4" i="11" s="1"/>
  <c r="AR4" i="11"/>
  <c r="AI15" i="11"/>
  <c r="AP15" i="11" s="1"/>
  <c r="AS15" i="11" s="1"/>
  <c r="AI31" i="11"/>
  <c r="AP31" i="11" s="1"/>
  <c r="AS31" i="11" s="1"/>
  <c r="AR31" i="11"/>
  <c r="AR46" i="11"/>
  <c r="AI46" i="11"/>
  <c r="AP46" i="11" s="1"/>
  <c r="AS46" i="11" s="1"/>
  <c r="AR44" i="11"/>
  <c r="AI44" i="11"/>
  <c r="AP44" i="11" s="1"/>
  <c r="AS44" i="11" s="1"/>
  <c r="AR73" i="11"/>
  <c r="AI73" i="11"/>
  <c r="AP73" i="11" s="1"/>
  <c r="AS73" i="11" s="1"/>
  <c r="AI58" i="11"/>
  <c r="AP58" i="11" s="1"/>
  <c r="AS58" i="11" s="1"/>
  <c r="AR25" i="11"/>
  <c r="AI25" i="11"/>
  <c r="AP25" i="11" s="1"/>
  <c r="AS25" i="11" s="1"/>
  <c r="AR7" i="11"/>
  <c r="AI7" i="11"/>
  <c r="AP7" i="11" s="1"/>
  <c r="AS7" i="11" s="1"/>
  <c r="AR35" i="11"/>
  <c r="AI35" i="11"/>
  <c r="AP35" i="11" s="1"/>
  <c r="AS35" i="11" s="1"/>
  <c r="AI12" i="11"/>
  <c r="AP12" i="11" s="1"/>
  <c r="AS12" i="11" s="1"/>
  <c r="AR12" i="11"/>
  <c r="AI36" i="11"/>
  <c r="AP36" i="11" s="1"/>
  <c r="AS36" i="11" s="1"/>
  <c r="AR36" i="11"/>
  <c r="AI16" i="11"/>
  <c r="AP16" i="11" s="1"/>
  <c r="AS16" i="11" s="1"/>
  <c r="AI65" i="11"/>
  <c r="AP65" i="11" s="1"/>
  <c r="AS65" i="11" s="1"/>
  <c r="AR65" i="11"/>
  <c r="AR29" i="11"/>
  <c r="AI29" i="11"/>
  <c r="AP29" i="11" s="1"/>
  <c r="AS29" i="11" s="1"/>
  <c r="AR23" i="11"/>
  <c r="AI23" i="11"/>
  <c r="AP23" i="11" s="1"/>
  <c r="AS23" i="11" s="1"/>
  <c r="AI40" i="11"/>
  <c r="AP40" i="11" s="1"/>
  <c r="AS40" i="11" s="1"/>
  <c r="AR40" i="11"/>
  <c r="AR34" i="11"/>
  <c r="AI34" i="11"/>
  <c r="AP34" i="11" s="1"/>
  <c r="AS34" i="11" s="1"/>
  <c r="AR56" i="11"/>
  <c r="AI56" i="11"/>
  <c r="AP56" i="11" s="1"/>
  <c r="AS56" i="11" s="1"/>
  <c r="AN74" i="11"/>
  <c r="AO2" i="11"/>
  <c r="AI20" i="11"/>
  <c r="AP20" i="11" s="1"/>
  <c r="AS20" i="11" s="1"/>
  <c r="AR20" i="11"/>
  <c r="AI38" i="11"/>
  <c r="AP38" i="11" s="1"/>
  <c r="AS38" i="11" s="1"/>
  <c r="AR38" i="11"/>
  <c r="AI28" i="11"/>
  <c r="AP28" i="11" s="1"/>
  <c r="AS28" i="11" s="1"/>
  <c r="AR28" i="11"/>
  <c r="AR66" i="11"/>
  <c r="AI66" i="11"/>
  <c r="AP66" i="11" s="1"/>
  <c r="AS66" i="11" s="1"/>
  <c r="AI45" i="11"/>
  <c r="AP45" i="11" s="1"/>
  <c r="AS45" i="11" s="1"/>
  <c r="AR45" i="11"/>
  <c r="AI3" i="11"/>
  <c r="AP3" i="11" s="1"/>
  <c r="AS3" i="11" s="1"/>
  <c r="AR3" i="11"/>
  <c r="AR69" i="11"/>
  <c r="AI69" i="11"/>
  <c r="AP69" i="11" s="1"/>
  <c r="AS69" i="11" s="1"/>
  <c r="AR47" i="11"/>
  <c r="AI47" i="11"/>
  <c r="AP47" i="11" s="1"/>
  <c r="AS47" i="11" s="1"/>
  <c r="AR63" i="11"/>
  <c r="AI63" i="11"/>
  <c r="AP63" i="11" s="1"/>
  <c r="AS63" i="11" s="1"/>
  <c r="AR10" i="11"/>
  <c r="AI10" i="11"/>
  <c r="AP10" i="11" s="1"/>
  <c r="AS10" i="11" s="1"/>
  <c r="AI39" i="11"/>
  <c r="AP39" i="11" s="1"/>
  <c r="AS39" i="11" s="1"/>
  <c r="AR39" i="11"/>
  <c r="AI22" i="11"/>
  <c r="AP22" i="11" s="1"/>
  <c r="AS22" i="11" s="1"/>
  <c r="AR22" i="11"/>
  <c r="AR41" i="11"/>
  <c r="AI41" i="11"/>
  <c r="AP41" i="11" s="1"/>
  <c r="AS41" i="11" s="1"/>
  <c r="AI67" i="11"/>
  <c r="AP67" i="11" s="1"/>
  <c r="AS67" i="11" s="1"/>
  <c r="AR67" i="11"/>
  <c r="AR8" i="11"/>
  <c r="AI8" i="11"/>
  <c r="AP8" i="11" s="1"/>
  <c r="AS8" i="11" s="1"/>
  <c r="AI11" i="11"/>
  <c r="AP11" i="11" s="1"/>
  <c r="AS11" i="11" s="1"/>
  <c r="AR11" i="11"/>
  <c r="AI50" i="11"/>
  <c r="AP50" i="11" s="1"/>
  <c r="AS50" i="11" s="1"/>
  <c r="AI21" i="11"/>
  <c r="AP21" i="11" s="1"/>
  <c r="AS21" i="11" s="1"/>
  <c r="AX21" i="11"/>
  <c r="AI51" i="11"/>
  <c r="AP51" i="11" s="1"/>
  <c r="AS51" i="11" s="1"/>
  <c r="AR51" i="11"/>
  <c r="AR33" i="11"/>
  <c r="AI33" i="11"/>
  <c r="AP33" i="11" s="1"/>
  <c r="AS33" i="11" s="1"/>
  <c r="AR68" i="11"/>
  <c r="AI68" i="11"/>
  <c r="AP68" i="11" s="1"/>
  <c r="AS68" i="11" s="1"/>
  <c r="AR55" i="11"/>
  <c r="AI55" i="11"/>
  <c r="AP55" i="11" s="1"/>
  <c r="AS55" i="11" s="1"/>
  <c r="AI43" i="11"/>
  <c r="AP43" i="11" s="1"/>
  <c r="AS43" i="11" s="1"/>
  <c r="AR43" i="11"/>
  <c r="AR64" i="11"/>
  <c r="AI64" i="11"/>
  <c r="AP64" i="11" s="1"/>
  <c r="AS64" i="11" s="1"/>
  <c r="AI48" i="11"/>
  <c r="AP48" i="11" s="1"/>
  <c r="AS48" i="11" s="1"/>
  <c r="AR48" i="11"/>
  <c r="AI30" i="11"/>
  <c r="AP30" i="11" s="1"/>
  <c r="AS30" i="11" s="1"/>
  <c r="AR30" i="11"/>
  <c r="AR59" i="11"/>
  <c r="AI59" i="11"/>
  <c r="AP59" i="11" s="1"/>
  <c r="AS59" i="11" s="1"/>
  <c r="AI37" i="11"/>
  <c r="AP37" i="11" s="1"/>
  <c r="AS37" i="11" s="1"/>
  <c r="AR37" i="11"/>
  <c r="AX48" i="11" l="1"/>
  <c r="AX27" i="11"/>
  <c r="AX22" i="11"/>
  <c r="AX45" i="11"/>
  <c r="AX44" i="11"/>
  <c r="AX51" i="11"/>
  <c r="AX39" i="11"/>
  <c r="AX36" i="11"/>
  <c r="AX61" i="11"/>
  <c r="AX47" i="11"/>
  <c r="AX66" i="11"/>
  <c r="AX23" i="11"/>
  <c r="AX46" i="11"/>
  <c r="AX17" i="11"/>
  <c r="AX62" i="11"/>
  <c r="AX67" i="11"/>
  <c r="AX28" i="11"/>
  <c r="AX12" i="11"/>
  <c r="AX31" i="11"/>
  <c r="AX53" i="11"/>
  <c r="AX55" i="11"/>
  <c r="AX69" i="11"/>
  <c r="AX56" i="11"/>
  <c r="AX29" i="11"/>
  <c r="AX32" i="11"/>
  <c r="AX38" i="11"/>
  <c r="AX35" i="11"/>
  <c r="AX20" i="11"/>
  <c r="AX2" i="11"/>
  <c r="AX64" i="11"/>
  <c r="AX3" i="11"/>
  <c r="AX65" i="11"/>
  <c r="AX41" i="11"/>
  <c r="AX37" i="11"/>
  <c r="AX11" i="11"/>
  <c r="AX40" i="11"/>
  <c r="AX63" i="11"/>
  <c r="AX8" i="11"/>
  <c r="AX50" i="11"/>
  <c r="AX68" i="11"/>
  <c r="AX10" i="11"/>
  <c r="AX34" i="11"/>
  <c r="AX4" i="11"/>
  <c r="AX33" i="11"/>
  <c r="AX7" i="11"/>
  <c r="AX43" i="11"/>
  <c r="AX30" i="11"/>
  <c r="AR74" i="11"/>
  <c r="AI74" i="11"/>
  <c r="AO74" i="11"/>
  <c r="AP2" i="11"/>
  <c r="AS2" i="11" s="1"/>
  <c r="AP74" i="11" l="1"/>
  <c r="AS74" i="11" l="1"/>
  <c r="AT52" i="11" s="1"/>
  <c r="AU52" i="11" s="1"/>
  <c r="AV52" i="11" l="1"/>
  <c r="AW52" i="11" s="1"/>
  <c r="AT54" i="11"/>
  <c r="AU54" i="11" s="1"/>
  <c r="AV54" i="11" s="1"/>
  <c r="AW54" i="11" s="1"/>
  <c r="AT57" i="11"/>
  <c r="AU57" i="11" s="1"/>
  <c r="AT19" i="11"/>
  <c r="AU19" i="11" s="1"/>
  <c r="AV19" i="11" s="1"/>
  <c r="AW19" i="11" s="1"/>
  <c r="AT5" i="11"/>
  <c r="AU5" i="11" s="1"/>
  <c r="AV5" i="11" s="1"/>
  <c r="AW5" i="11" s="1"/>
  <c r="AT10" i="11"/>
  <c r="AU10" i="11" s="1"/>
  <c r="AV10" i="11" s="1"/>
  <c r="AW10" i="11" s="1"/>
  <c r="AT2" i="11"/>
  <c r="AU2" i="11" s="1"/>
  <c r="AV2" i="11" s="1"/>
  <c r="AT13" i="11"/>
  <c r="AU13" i="11" s="1"/>
  <c r="AT72" i="11"/>
  <c r="AU72" i="11" s="1"/>
  <c r="AT30" i="11"/>
  <c r="AU30" i="11" s="1"/>
  <c r="AT69" i="11"/>
  <c r="AU69" i="11" s="1"/>
  <c r="AT37" i="11"/>
  <c r="AU37" i="11" s="1"/>
  <c r="AT47" i="11"/>
  <c r="AU47" i="11" s="1"/>
  <c r="AT51" i="11"/>
  <c r="AU51" i="11" s="1"/>
  <c r="AT46" i="11"/>
  <c r="AU46" i="11" s="1"/>
  <c r="AT63" i="11"/>
  <c r="AU63" i="11" s="1"/>
  <c r="AT48" i="11"/>
  <c r="AU48" i="11" s="1"/>
  <c r="AT25" i="11"/>
  <c r="AU25" i="11" s="1"/>
  <c r="AT18" i="11"/>
  <c r="AU18" i="11" s="1"/>
  <c r="AT27" i="11"/>
  <c r="AU27" i="11" s="1"/>
  <c r="AT11" i="11"/>
  <c r="AU11" i="11" s="1"/>
  <c r="AT22" i="11"/>
  <c r="AU22" i="11" s="1"/>
  <c r="AT60" i="11"/>
  <c r="AU60" i="11" s="1"/>
  <c r="AT33" i="11"/>
  <c r="AU33" i="11" s="1"/>
  <c r="AT44" i="11"/>
  <c r="AU44" i="11" s="1"/>
  <c r="AT9" i="11"/>
  <c r="AU9" i="11" s="1"/>
  <c r="AT41" i="11"/>
  <c r="AU41" i="11" s="1"/>
  <c r="AT12" i="11"/>
  <c r="AU12" i="11" s="1"/>
  <c r="AT55" i="11"/>
  <c r="AU55" i="11" s="1"/>
  <c r="AT56" i="11"/>
  <c r="AU56" i="11" s="1"/>
  <c r="AT8" i="11"/>
  <c r="AU8" i="11" s="1"/>
  <c r="AT59" i="11"/>
  <c r="AU59" i="11" s="1"/>
  <c r="AT4" i="11"/>
  <c r="AU4" i="11" s="1"/>
  <c r="AT16" i="11"/>
  <c r="AU16" i="11" s="1"/>
  <c r="AT39" i="11"/>
  <c r="AU39" i="11" s="1"/>
  <c r="AT29" i="11"/>
  <c r="AU29" i="11" s="1"/>
  <c r="AT58" i="11"/>
  <c r="AU58" i="11" s="1"/>
  <c r="AT17" i="11"/>
  <c r="AU17" i="11" s="1"/>
  <c r="AT73" i="11"/>
  <c r="AU73" i="11" s="1"/>
  <c r="AT28" i="11"/>
  <c r="AU28" i="11" s="1"/>
  <c r="AT21" i="11"/>
  <c r="AU21" i="11" s="1"/>
  <c r="AT70" i="11"/>
  <c r="AU70" i="11" s="1"/>
  <c r="AT24" i="11"/>
  <c r="AU24" i="11" s="1"/>
  <c r="AT32" i="11"/>
  <c r="AU32" i="11" s="1"/>
  <c r="AT53" i="11"/>
  <c r="AU53" i="11" s="1"/>
  <c r="AT71" i="11"/>
  <c r="AU71" i="11" s="1"/>
  <c r="AT6" i="11"/>
  <c r="AU6" i="11" s="1"/>
  <c r="AT62" i="11"/>
  <c r="AU62" i="11" s="1"/>
  <c r="AT38" i="11"/>
  <c r="AU38" i="11" s="1"/>
  <c r="AT66" i="11"/>
  <c r="AU66" i="11" s="1"/>
  <c r="AT49" i="11"/>
  <c r="AU49" i="11" s="1"/>
  <c r="AT42" i="11"/>
  <c r="AU42" i="11" s="1"/>
  <c r="AT14" i="11"/>
  <c r="AU14" i="11" s="1"/>
  <c r="AT45" i="11"/>
  <c r="AU45" i="11" s="1"/>
  <c r="AT26" i="11"/>
  <c r="AU26" i="11" s="1"/>
  <c r="AT35" i="11"/>
  <c r="AU35" i="11" s="1"/>
  <c r="AT65" i="11"/>
  <c r="AU65" i="11" s="1"/>
  <c r="AT34" i="11"/>
  <c r="AU34" i="11" s="1"/>
  <c r="AT7" i="11"/>
  <c r="AU7" i="11" s="1"/>
  <c r="AT67" i="11"/>
  <c r="AU67" i="11" s="1"/>
  <c r="AT31" i="11"/>
  <c r="AU31" i="11" s="1"/>
  <c r="AT3" i="11"/>
  <c r="AU3" i="11" s="1"/>
  <c r="AT64" i="11"/>
  <c r="AU64" i="11" s="1"/>
  <c r="AT40" i="11"/>
  <c r="AU40" i="11" s="1"/>
  <c r="AT68" i="11"/>
  <c r="AU68" i="11" s="1"/>
  <c r="AT61" i="11"/>
  <c r="AU61" i="11" s="1"/>
  <c r="AT20" i="11"/>
  <c r="AU20" i="11" s="1"/>
  <c r="AT50" i="11"/>
  <c r="AU50" i="11" s="1"/>
  <c r="AT36" i="11"/>
  <c r="AU36" i="11" s="1"/>
  <c r="AT43" i="11"/>
  <c r="AU43" i="11" s="1"/>
  <c r="AT23" i="11"/>
  <c r="AU23" i="11" s="1"/>
  <c r="AT15" i="11"/>
  <c r="AU15" i="11" s="1"/>
  <c r="AV72" i="11" l="1"/>
  <c r="AW72" i="11" s="1"/>
  <c r="AV57" i="11"/>
  <c r="AW57" i="11" s="1"/>
  <c r="AV32" i="11"/>
  <c r="AW32" i="11" s="1"/>
  <c r="AV27" i="11"/>
  <c r="AW27" i="11" s="1"/>
  <c r="AV7" i="11"/>
  <c r="AW7" i="11" s="1"/>
  <c r="AV41" i="11"/>
  <c r="AW41" i="11" s="1"/>
  <c r="AV61" i="11"/>
  <c r="AW61" i="11" s="1"/>
  <c r="AV16" i="11"/>
  <c r="AW16" i="11" s="1"/>
  <c r="AV68" i="11"/>
  <c r="AW68" i="11" s="1"/>
  <c r="AV4" i="11"/>
  <c r="AW4" i="11" s="1"/>
  <c r="AV35" i="11"/>
  <c r="AW35" i="11" s="1"/>
  <c r="AV59" i="11"/>
  <c r="AW59" i="11" s="1"/>
  <c r="AV33" i="11"/>
  <c r="AW33" i="11" s="1"/>
  <c r="AV63" i="11"/>
  <c r="AW63" i="11" s="1"/>
  <c r="AV13" i="11"/>
  <c r="AW13" i="11" s="1"/>
  <c r="AV42" i="11"/>
  <c r="AW42" i="11" s="1"/>
  <c r="AV37" i="11"/>
  <c r="AW37" i="11" s="1"/>
  <c r="AV24" i="11"/>
  <c r="AW24" i="11" s="1"/>
  <c r="AV39" i="11"/>
  <c r="AW39" i="11" s="1"/>
  <c r="AV34" i="11"/>
  <c r="AW34" i="11" s="1"/>
  <c r="AV9" i="11"/>
  <c r="AW9" i="11" s="1"/>
  <c r="AV65" i="11"/>
  <c r="AW65" i="11" s="1"/>
  <c r="AV44" i="11"/>
  <c r="AW44" i="11" s="1"/>
  <c r="AV15" i="11"/>
  <c r="AW15" i="11" s="1"/>
  <c r="AV23" i="11"/>
  <c r="AW23" i="11" s="1"/>
  <c r="AV6" i="11"/>
  <c r="AW6" i="11" s="1"/>
  <c r="AV60" i="11"/>
  <c r="AW60" i="11" s="1"/>
  <c r="AV46" i="11"/>
  <c r="AW46" i="11" s="1"/>
  <c r="AW2" i="11"/>
  <c r="AV67" i="11"/>
  <c r="AW67" i="11" s="1"/>
  <c r="AV12" i="11"/>
  <c r="AW12" i="11" s="1"/>
  <c r="AV49" i="11"/>
  <c r="AW49" i="11" s="1"/>
  <c r="AV69" i="11"/>
  <c r="AW69" i="11" s="1"/>
  <c r="AV66" i="11"/>
  <c r="AW66" i="11" s="1"/>
  <c r="AV25" i="11"/>
  <c r="AW25" i="11" s="1"/>
  <c r="AV38" i="11"/>
  <c r="AW38" i="11" s="1"/>
  <c r="AV48" i="11"/>
  <c r="AW48" i="11" s="1"/>
  <c r="AV40" i="11"/>
  <c r="AW40" i="11" s="1"/>
  <c r="AV28" i="11"/>
  <c r="AW28" i="11" s="1"/>
  <c r="AV26" i="11"/>
  <c r="AW26" i="11" s="1"/>
  <c r="AV8" i="11"/>
  <c r="AW8" i="11" s="1"/>
  <c r="AV45" i="11"/>
  <c r="AW45" i="11" s="1"/>
  <c r="AV22" i="11"/>
  <c r="AW22" i="11" s="1"/>
  <c r="AV50" i="11"/>
  <c r="AW50" i="11" s="1"/>
  <c r="AV29" i="11"/>
  <c r="AW29" i="11" s="1"/>
  <c r="AV20" i="11"/>
  <c r="AW20" i="11" s="1"/>
  <c r="AV18" i="11"/>
  <c r="AW18" i="11" s="1"/>
  <c r="AV70" i="11"/>
  <c r="AW70" i="11" s="1"/>
  <c r="AV30" i="11"/>
  <c r="AW30" i="11" s="1"/>
  <c r="AV21" i="11"/>
  <c r="AW21" i="11" s="1"/>
  <c r="AV62" i="11"/>
  <c r="AW62" i="11" s="1"/>
  <c r="AV64" i="11"/>
  <c r="AW64" i="11" s="1"/>
  <c r="AV73" i="11"/>
  <c r="AV43" i="11"/>
  <c r="AW43" i="11" s="1"/>
  <c r="AV3" i="11"/>
  <c r="AW3" i="11" s="1"/>
  <c r="AV71" i="11"/>
  <c r="AW71" i="11" s="1"/>
  <c r="AV17" i="11"/>
  <c r="AW17" i="11" s="1"/>
  <c r="AV56" i="11"/>
  <c r="AW56" i="11" s="1"/>
  <c r="AV51" i="11"/>
  <c r="AW51" i="11" s="1"/>
  <c r="AV36" i="11"/>
  <c r="AW36" i="11" s="1"/>
  <c r="AV31" i="11"/>
  <c r="AW31" i="11" s="1"/>
  <c r="AV14" i="11"/>
  <c r="AW14" i="11" s="1"/>
  <c r="AV53" i="11"/>
  <c r="AW53" i="11" s="1"/>
  <c r="AV58" i="11"/>
  <c r="AW58" i="11" s="1"/>
  <c r="AV55" i="11"/>
  <c r="AW55" i="11" s="1"/>
  <c r="AV11" i="11"/>
  <c r="AW11" i="11" s="1"/>
  <c r="AV47" i="11"/>
  <c r="AW47" i="11" s="1"/>
  <c r="AU74" i="11"/>
  <c r="AT74" i="11"/>
</calcChain>
</file>

<file path=xl/sharedStrings.xml><?xml version="1.0" encoding="utf-8"?>
<sst xmlns="http://schemas.openxmlformats.org/spreadsheetml/2006/main" count="230" uniqueCount="221">
  <si>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</si>
  <si>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</si>
  <si>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</si>
  <si>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</si>
  <si>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</si>
  <si>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</si>
  <si>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</si>
  <si>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</si>
  <si>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</si>
  <si>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</si>
  <si>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</si>
  <si>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</si>
  <si>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</si>
  <si>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</si>
  <si>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</si>
  <si>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</si>
  <si>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</si>
  <si>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</si>
  <si>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</si>
  <si>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</si>
  <si>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</si>
  <si>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</si>
  <si>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</si>
  <si>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</si>
  <si>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</si>
  <si>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</si>
  <si>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</si>
  <si>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</si>
  <si>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</si>
  <si>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</si>
  <si>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pton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</si>
  <si>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</si>
  <si>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</si>
  <si>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</si>
  <si>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</si>
  <si>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</si>
  <si>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</si>
  <si>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</si>
  <si>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</si>
  <si>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</si>
  <si>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</si>
  <si>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</si>
  <si>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</si>
  <si>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</si>
  <si>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</si>
  <si>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</si>
  <si>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</si>
  <si>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</si>
  <si>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</si>
  <si>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</si>
  <si>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</si>
  <si>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</si>
  <si>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znga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</si>
  <si>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</si>
  <si>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</si>
  <si>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</si>
  <si>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</si>
  <si>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</si>
  <si>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</si>
  <si>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</si>
  <si>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</si>
  <si>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</si>
  <si>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</si>
  <si>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</si>
  <si>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</si>
  <si>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</si>
  <si>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</si>
  <si>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cour</t>
  </si>
  <si>
    <t>down</t>
  </si>
  <si>
    <t>fuv</t>
  </si>
  <si>
    <t>abnb</t>
  </si>
  <si>
    <t>intg</t>
  </si>
  <si>
    <t>upst</t>
  </si>
  <si>
    <t>duol</t>
  </si>
  <si>
    <t>amzn</t>
  </si>
  <si>
    <t>apph</t>
  </si>
  <si>
    <t>direction</t>
  </si>
  <si>
    <t>dev_quantile</t>
  </si>
  <si>
    <t>fair_value_mult</t>
  </si>
  <si>
    <t>drop</t>
  </si>
  <si>
    <t>climb</t>
  </si>
  <si>
    <t>geomean</t>
  </si>
  <si>
    <t>score</t>
  </si>
  <si>
    <t>splk</t>
  </si>
  <si>
    <t>aapl</t>
  </si>
  <si>
    <t>bros</t>
  </si>
  <si>
    <t>goog</t>
  </si>
  <si>
    <t>msft</t>
  </si>
  <si>
    <t>statusAdj</t>
  </si>
  <si>
    <t>nvda</t>
  </si>
  <si>
    <t>sharpe</t>
  </si>
  <si>
    <t>portion</t>
  </si>
  <si>
    <t>portionNorm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</si>
  <si>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</si>
  <si>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</si>
  <si>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</si>
  <si>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</si>
  <si>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</si>
  <si>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</si>
  <si>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</si>
  <si>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</si>
  <si>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</si>
  <si>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</si>
  <si>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</si>
  <si>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</si>
  <si>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</si>
  <si>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sq</t>
  </si>
  <si>
    <t>open</t>
  </si>
  <si>
    <t>crwd</t>
  </si>
  <si>
    <t>nyt</t>
  </si>
  <si>
    <t>wk</t>
  </si>
  <si>
    <t>adjSharpe</t>
  </si>
  <si>
    <t>sharpeMin</t>
  </si>
  <si>
    <t>sharpeMax</t>
  </si>
  <si>
    <t>sharpeFinal</t>
  </si>
  <si>
    <t>status</t>
  </si>
  <si>
    <t>fvrr</t>
  </si>
  <si>
    <t>Personal</t>
  </si>
  <si>
    <t>CurrentTotal</t>
  </si>
  <si>
    <t>RothTotal</t>
  </si>
  <si>
    <t>PersonalTotal</t>
  </si>
  <si>
    <t>dkng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</si>
  <si>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</si>
  <si>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</si>
  <si>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</si>
  <si>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</si>
  <si>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</si>
  <si>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</si>
  <si>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</si>
  <si>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</si>
  <si>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</si>
  <si>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</si>
  <si>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coin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</si>
  <si>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</si>
  <si>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</si>
  <si>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</si>
  <si>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</si>
  <si>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</si>
  <si>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</si>
  <si>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</si>
  <si>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</si>
  <si>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</si>
  <si>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</si>
  <si>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</si>
  <si>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</si>
  <si>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</si>
  <si>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</si>
  <si>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</si>
  <si>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</si>
  <si>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</si>
  <si>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</si>
  <si>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</si>
  <si>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</si>
  <si>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</si>
  <si>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</si>
  <si>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</si>
  <si>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</si>
  <si>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</si>
  <si>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</si>
  <si>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</si>
  <si>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</si>
  <si>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</si>
  <si>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</si>
  <si>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</si>
  <si>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</si>
  <si>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</si>
  <si>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</si>
  <si>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</si>
  <si>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</si>
  <si>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</si>
  <si>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</si>
  <si>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</si>
  <si>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</si>
  <si>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</si>
  <si>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</si>
  <si>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</si>
  <si>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</si>
  <si>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</si>
  <si>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</si>
  <si>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</si>
  <si>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</si>
  <si>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</si>
  <si>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</si>
  <si>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</si>
  <si>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</si>
  <si>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</si>
  <si>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</si>
  <si>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</si>
  <si>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</si>
  <si>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</si>
  <si>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</si>
  <si>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</si>
  <si>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</si>
  <si>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</si>
  <si>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</si>
  <si>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</si>
  <si>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</si>
  <si>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</si>
  <si>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</si>
  <si>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</si>
  <si>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</si>
  <si>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</si>
  <si>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</si>
  <si>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Weights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</si>
  <si>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</si>
  <si>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</si>
  <si>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</si>
  <si>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</si>
  <si>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</si>
  <si>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</si>
  <si>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</si>
  <si>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</si>
  <si>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</si>
  <si>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</si>
  <si>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</si>
  <si>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</si>
  <si>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</si>
  <si>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</si>
  <si>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amtInOut</t>
  </si>
  <si>
    <t>Simple</t>
  </si>
  <si>
    <t>rivn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</si>
</sst>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13" borderId="0" xfId="0" applyNumberFormat="1" applyFill="1" applyBorder="1"/>
    <xf numFmtId="1" fontId="0" fillId="13" borderId="0" xfId="0" applyNumberFormat="1" applyFill="1"/>
    <xf numFmtId="166" fontId="0" fillId="0" borderId="0" xfId="0" applyNumberFormat="1"/>
    <xf numFmtId="1" fontId="0" fillId="0" borderId="3" xfId="0" applyNumberFormat="1" applyBorder="1"/>
    <xf numFmtId="1" fontId="0" fillId="0" borderId="4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7" fillId="6" borderId="0" xfId="0" applyFont="1" applyFill="1" applyBorder="1"/>
    <xf numFmtId="0" fontId="7" fillId="2" borderId="0" xfId="0" applyFont="1" applyFill="1" applyBorder="1"/>
    <xf numFmtId="0" fontId="7" fillId="7" borderId="0" xfId="0" applyFont="1" applyFill="1" applyBorder="1"/>
    <xf numFmtId="0" fontId="7" fillId="8" borderId="0" xfId="0" applyFont="1" applyFill="1" applyBorder="1"/>
    <xf numFmtId="0" fontId="7" fillId="9" borderId="0" xfId="0" applyFont="1" applyFill="1" applyBorder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8" fillId="5" borderId="0" xfId="0" applyFont="1" applyFill="1" applyBorder="1"/>
    <xf numFmtId="0" fontId="0" fillId="0" borderId="5" xfId="0" applyFill="1" applyBorder="1"/>
    <xf numFmtId="1" fontId="0" fillId="0" borderId="5" xfId="0" applyNumberFormat="1" applyBorder="1"/>
    <xf numFmtId="0" fontId="0" fillId="0" borderId="5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4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0" fontId="0" fillId="2" borderId="0" xfId="0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6" xfId="0" applyNumberFormat="1" applyFont="1" applyFill="1" applyBorder="1"/>
    <xf numFmtId="0" fontId="6" fillId="2" borderId="0" xfId="0" applyFont="1" applyFill="1"/>
    <xf numFmtId="2" fontId="5" fillId="14" borderId="0" xfId="0" applyNumberFormat="1" applyFont="1" applyFill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4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T94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F1" sqref="AF1"/>
    </sheetView>
  </sheetViews>
  <sheetFormatPr baseColWidth="10" defaultRowHeight="16" x14ac:dyDescent="0.2"/>
  <cols>
    <col min="2" max="2" width="8.6640625" customWidth="1"/>
    <col min="3" max="3" width="8.5" customWidth="1"/>
    <col min="4" max="4" width="8.1640625" customWidth="1"/>
    <col min="5" max="5" width="8.83203125" hidden="1" customWidth="1"/>
    <col min="6" max="6" width="8.83203125" customWidth="1"/>
    <col min="7" max="8" width="9.5" customWidth="1"/>
    <col min="9" max="9" width="9.5" style="28" customWidth="1"/>
    <col min="10" max="16" width="9.5" customWidth="1"/>
    <col min="17" max="17" width="10.5" customWidth="1"/>
    <col min="18" max="18" width="10" customWidth="1"/>
    <col min="19" max="24" width="0.1640625" hidden="1" customWidth="1"/>
    <col min="25" max="25" width="9.33203125" style="3" hidden="1" customWidth="1"/>
    <col min="26" max="30" width="0.1640625" style="3" hidden="1" customWidth="1"/>
    <col min="31" max="31" width="9.33203125" customWidth="1"/>
    <col min="32" max="33" width="9.83203125" customWidth="1"/>
    <col min="40" max="50" width="11.33203125" customWidth="1"/>
    <col min="51" max="51" width="11.1640625" customWidth="1"/>
    <col min="52" max="52" width="10.83203125" customWidth="1"/>
    <col min="53" max="53" width="6.33203125" bestFit="1" customWidth="1"/>
    <col min="54" max="55" width="11.6640625" customWidth="1"/>
    <col min="56" max="56" width="11.1640625" customWidth="1"/>
    <col min="57" max="57" width="0.1640625" hidden="1" customWidth="1"/>
    <col min="58" max="58" width="7.1640625" hidden="1" customWidth="1"/>
    <col min="59" max="67" width="0.1640625" hidden="1" customWidth="1"/>
    <col min="68" max="68" width="10.33203125" customWidth="1"/>
    <col min="69" max="69" width="2.5" hidden="1" customWidth="1"/>
    <col min="71" max="71" width="10" customWidth="1"/>
    <col min="72" max="72" width="10.83203125" hidden="1" customWidth="1"/>
    <col min="74" max="74" width="9.83203125" customWidth="1"/>
    <col min="75" max="75" width="10.83203125" hidden="1" customWidth="1"/>
    <col min="77" max="77" width="9.6640625" customWidth="1"/>
    <col min="78" max="78" width="10.83203125" hidden="1" customWidth="1"/>
    <col min="80" max="80" width="10.1640625" customWidth="1"/>
    <col min="81" max="81" width="10.83203125" hidden="1" customWidth="1"/>
    <col min="83" max="83" width="9.33203125" customWidth="1"/>
    <col min="84" max="84" width="10.1640625" hidden="1" customWidth="1"/>
    <col min="85" max="85" width="10.1640625" customWidth="1"/>
    <col min="86" max="86" width="9.83203125" customWidth="1"/>
    <col min="87" max="87" width="10.83203125" hidden="1" customWidth="1"/>
  </cols>
  <sheetData>
    <row r="1" spans="1:98" x14ac:dyDescent="0.2">
      <c r="A1" s="70" t="s">
        <v>0</v>
      </c>
      <c r="B1" s="71" t="s">
        <v>175</v>
      </c>
      <c r="C1" s="71" t="s">
        <v>76</v>
      </c>
      <c r="D1" s="70" t="s">
        <v>4</v>
      </c>
      <c r="E1" s="72" t="s">
        <v>39</v>
      </c>
      <c r="F1" s="70" t="s">
        <v>78</v>
      </c>
      <c r="G1" s="72" t="s">
        <v>77</v>
      </c>
      <c r="H1" s="72" t="s">
        <v>79</v>
      </c>
      <c r="I1" s="73" t="s">
        <v>80</v>
      </c>
      <c r="J1" s="72" t="s">
        <v>81</v>
      </c>
      <c r="K1" s="72" t="s">
        <v>82</v>
      </c>
      <c r="L1" s="72" t="s">
        <v>90</v>
      </c>
      <c r="M1" s="71" t="s">
        <v>104</v>
      </c>
      <c r="N1" s="70" t="s">
        <v>128</v>
      </c>
      <c r="O1" s="70" t="s">
        <v>129</v>
      </c>
      <c r="P1" s="70" t="s">
        <v>130</v>
      </c>
      <c r="Q1" s="70" t="s">
        <v>131</v>
      </c>
      <c r="R1" s="70" t="s">
        <v>196</v>
      </c>
      <c r="S1" s="70" t="s">
        <v>198</v>
      </c>
      <c r="T1" s="70" t="s">
        <v>199</v>
      </c>
      <c r="U1" s="70" t="s">
        <v>200</v>
      </c>
      <c r="V1" s="70" t="s">
        <v>197</v>
      </c>
      <c r="W1" s="71" t="s">
        <v>53</v>
      </c>
      <c r="X1" s="71" t="s">
        <v>178</v>
      </c>
      <c r="Y1" s="71" t="s">
        <v>88</v>
      </c>
      <c r="Z1" s="71" t="s">
        <v>93</v>
      </c>
      <c r="AA1" s="71" t="s">
        <v>112</v>
      </c>
      <c r="AB1" s="71" t="s">
        <v>113</v>
      </c>
      <c r="AC1" s="71" t="s">
        <v>111</v>
      </c>
      <c r="AD1" s="71" t="s">
        <v>114</v>
      </c>
      <c r="AE1" s="70" t="s">
        <v>91</v>
      </c>
      <c r="AF1" s="70" t="s">
        <v>92</v>
      </c>
      <c r="AG1" s="70" t="s">
        <v>33</v>
      </c>
      <c r="AH1" s="72" t="s">
        <v>34</v>
      </c>
      <c r="AI1" s="74" t="s">
        <v>35</v>
      </c>
      <c r="AJ1" s="71" t="s">
        <v>18</v>
      </c>
      <c r="AK1" s="70" t="s">
        <v>19</v>
      </c>
      <c r="AL1" s="70" t="s">
        <v>20</v>
      </c>
      <c r="AM1" s="70" t="s">
        <v>10</v>
      </c>
      <c r="AN1" s="72" t="s">
        <v>36</v>
      </c>
      <c r="AO1" s="70" t="s">
        <v>25</v>
      </c>
      <c r="AP1" s="70" t="s">
        <v>31</v>
      </c>
      <c r="AQ1" s="70" t="s">
        <v>46</v>
      </c>
      <c r="AR1" s="70" t="s">
        <v>94</v>
      </c>
      <c r="AS1" s="70" t="s">
        <v>218</v>
      </c>
      <c r="AT1" s="70" t="s">
        <v>195</v>
      </c>
      <c r="AU1" s="70" t="s">
        <v>194</v>
      </c>
      <c r="AV1" s="70" t="s">
        <v>201</v>
      </c>
      <c r="AW1" s="70" t="s">
        <v>202</v>
      </c>
      <c r="AX1" s="70" t="s">
        <v>127</v>
      </c>
      <c r="AY1" s="70" t="s">
        <v>186</v>
      </c>
      <c r="AZ1" s="72" t="s">
        <v>187</v>
      </c>
      <c r="BA1" s="71" t="s">
        <v>188</v>
      </c>
      <c r="BB1" s="70" t="s">
        <v>139</v>
      </c>
      <c r="BC1" s="70" t="s">
        <v>140</v>
      </c>
      <c r="BD1" s="70" t="s">
        <v>141</v>
      </c>
      <c r="BE1" s="70" t="s">
        <v>142</v>
      </c>
      <c r="BF1" s="70" t="s">
        <v>143</v>
      </c>
      <c r="BG1" s="70" t="s">
        <v>144</v>
      </c>
      <c r="BH1" s="70" t="s">
        <v>145</v>
      </c>
      <c r="BI1" s="70" t="s">
        <v>146</v>
      </c>
      <c r="BJ1" s="70" t="s">
        <v>147</v>
      </c>
      <c r="BK1" s="70" t="s">
        <v>148</v>
      </c>
      <c r="BL1" s="70" t="s">
        <v>149</v>
      </c>
      <c r="BM1" s="70" t="s">
        <v>150</v>
      </c>
      <c r="BN1" s="70" t="s">
        <v>151</v>
      </c>
      <c r="BO1" s="70" t="s">
        <v>152</v>
      </c>
      <c r="BP1" s="70" t="s">
        <v>153</v>
      </c>
      <c r="BQ1" s="70" t="s">
        <v>154</v>
      </c>
      <c r="BR1" s="70" t="s">
        <v>155</v>
      </c>
      <c r="BS1" s="70" t="s">
        <v>156</v>
      </c>
      <c r="BT1" s="70" t="s">
        <v>157</v>
      </c>
      <c r="BU1" s="70" t="s">
        <v>158</v>
      </c>
      <c r="BV1" s="70" t="s">
        <v>159</v>
      </c>
      <c r="BW1" s="70" t="s">
        <v>160</v>
      </c>
      <c r="BX1" s="70" t="s">
        <v>161</v>
      </c>
      <c r="BY1" s="70" t="s">
        <v>162</v>
      </c>
      <c r="BZ1" s="70" t="s">
        <v>163</v>
      </c>
      <c r="CA1" s="70" t="s">
        <v>164</v>
      </c>
      <c r="CB1" s="70" t="s">
        <v>165</v>
      </c>
      <c r="CC1" s="70" t="s">
        <v>166</v>
      </c>
      <c r="CD1" s="70" t="s">
        <v>167</v>
      </c>
      <c r="CE1" s="70" t="s">
        <v>168</v>
      </c>
      <c r="CF1" s="70" t="s">
        <v>169</v>
      </c>
      <c r="CG1" s="70" t="s">
        <v>170</v>
      </c>
      <c r="CH1" s="70" t="s">
        <v>171</v>
      </c>
      <c r="CI1" s="70" t="s">
        <v>172</v>
      </c>
      <c r="CJ1" s="70" t="s">
        <v>173</v>
      </c>
      <c r="CK1" s="8"/>
      <c r="CO1" s="43"/>
      <c r="CP1" s="43"/>
      <c r="CQ1" s="62"/>
      <c r="CR1" s="43"/>
      <c r="CS1" s="43"/>
      <c r="CT1" s="43"/>
    </row>
    <row r="2" spans="1:98" x14ac:dyDescent="0.2">
      <c r="A2" s="58" t="s">
        <v>84</v>
      </c>
      <c r="B2">
        <v>0</v>
      </c>
      <c r="C2">
        <v>0</v>
      </c>
      <c r="D2">
        <v>6.9020866773675693E-2</v>
      </c>
      <c r="E2">
        <v>0.93097913322632397</v>
      </c>
      <c r="F2">
        <v>0.116666666666666</v>
      </c>
      <c r="G2">
        <v>0.116666666666666</v>
      </c>
      <c r="H2">
        <v>3.2570422535211203E-2</v>
      </c>
      <c r="I2">
        <v>2.2007042253521101E-2</v>
      </c>
      <c r="J2">
        <v>2.67727224044816E-2</v>
      </c>
      <c r="K2">
        <v>5.5888140786063398E-2</v>
      </c>
      <c r="L2">
        <v>1.0031061121304501</v>
      </c>
      <c r="M2" s="31">
        <v>0</v>
      </c>
      <c r="N2">
        <v>1.0062102147478</v>
      </c>
      <c r="O2">
        <v>0.99552153399065901</v>
      </c>
      <c r="P2">
        <v>1.0095664673870599</v>
      </c>
      <c r="Q2">
        <v>0.99245473264628103</v>
      </c>
      <c r="R2">
        <v>131.55999755859301</v>
      </c>
      <c r="S2" s="43">
        <f>IF(C2,O2,Q2)</f>
        <v>0.99245473264628103</v>
      </c>
      <c r="T2" s="43">
        <f>IF(D2 = 0,N2,P2)</f>
        <v>1.0095664673870599</v>
      </c>
      <c r="U2" s="68">
        <f>R2*S2^(1-M2)</f>
        <v>130.56734220395882</v>
      </c>
      <c r="V2" s="67">
        <f>R2*T2^(M2+1)</f>
        <v>132.81856198467898</v>
      </c>
      <c r="W2" s="76">
        <f>0.5 * (D2-MAX($D$3:$D$73))/(MIN($D$3:$D$73)-MAX($D$3:$D$73)) + 0.75</f>
        <v>1.2137025046250178</v>
      </c>
      <c r="X2" s="76">
        <f>AVERAGE(D2, F2, G2, H2, I2, J2, K2)</f>
        <v>6.2798932583755004E-2</v>
      </c>
      <c r="Y2" s="32">
        <f>1.2^M2</f>
        <v>1</v>
      </c>
      <c r="Z2" s="32">
        <f>IF(C2&gt;0, 1, 0.3)</f>
        <v>0.3</v>
      </c>
      <c r="AA2" s="32">
        <f>PERCENTILE($L$2:$L$73, 0.05)</f>
        <v>-0.34228766676200378</v>
      </c>
      <c r="AB2" s="32">
        <f>PERCENTILE($L$2:$L$73, 0.95)</f>
        <v>0.98081624543710211</v>
      </c>
      <c r="AC2" s="32">
        <f>MIN(MAX(L2,AA2), AB2)</f>
        <v>0.98081624543710211</v>
      </c>
      <c r="AD2" s="32">
        <f>AC2-$AC$74+1</f>
        <v>2.3231039121991062</v>
      </c>
      <c r="AE2" s="21">
        <f>(AD2^4) *Y2*Z2</f>
        <v>8.7376732388852076</v>
      </c>
      <c r="AF2" s="15">
        <f>AE2/$AE$74</f>
        <v>1.4321740706586334E-2</v>
      </c>
      <c r="AG2" s="2">
        <v>526</v>
      </c>
      <c r="AH2" s="16">
        <f>$D$80*AF2</f>
        <v>1158.8450814475038</v>
      </c>
      <c r="AI2" s="26">
        <f>AH2-AG2</f>
        <v>632.84508144750384</v>
      </c>
      <c r="AJ2" s="2">
        <v>2105</v>
      </c>
      <c r="AK2" s="2">
        <v>132</v>
      </c>
      <c r="AL2" s="2">
        <v>0</v>
      </c>
      <c r="AM2" s="14">
        <f>SUM(AJ2:AL2)</f>
        <v>2237</v>
      </c>
      <c r="AN2" s="16">
        <f>AF2*$D$79</f>
        <v>1885.1320605080512</v>
      </c>
      <c r="AO2" s="6">
        <f>AN2-AM2</f>
        <v>-351.86793949194885</v>
      </c>
      <c r="AP2" s="6">
        <f>AO2+AI2</f>
        <v>280.977141955555</v>
      </c>
      <c r="AQ2" s="18">
        <f>AG2+AM2</f>
        <v>2763</v>
      </c>
      <c r="AR2" s="30">
        <f>AH2+AN2</f>
        <v>3043.977141955555</v>
      </c>
      <c r="AS2" s="77">
        <f>AP2*(AP2&gt;0)</f>
        <v>280.977141955555</v>
      </c>
      <c r="AT2">
        <f>AS2/$AS$74</f>
        <v>5.7096185265913197E-3</v>
      </c>
      <c r="AU2" s="66">
        <f>AT2*$AP$74</f>
        <v>111.06007380813821</v>
      </c>
      <c r="AV2" s="81">
        <f>IF(AU2&gt;0,U2,V2)</f>
        <v>130.56734220395882</v>
      </c>
      <c r="AW2" s="17">
        <f>AU2/AV2</f>
        <v>0.85059611334242857</v>
      </c>
      <c r="AX2" s="38">
        <f>AQ2/AR2</f>
        <v>0.90769406968179611</v>
      </c>
      <c r="AY2" s="23">
        <v>0</v>
      </c>
      <c r="AZ2" s="16">
        <f>BN2*$D$81</f>
        <v>34.787939672013692</v>
      </c>
      <c r="BA2" s="63">
        <f>AZ2-AY2</f>
        <v>34.787939672013692</v>
      </c>
      <c r="BB2" s="42">
        <f>($AD2^$BB$76)*($BC$76^$M2)*(IF($C2&gt;0,1,$BD$76))</f>
        <v>1.1687704042612526</v>
      </c>
      <c r="BC2" s="42">
        <f>($AD2^$BB$77)*($BC$77^$M2)*(IF($C2&gt;0,1,$BD$77))</f>
        <v>2.3806014371300042</v>
      </c>
      <c r="BD2" s="42">
        <f>($AD2^$BB$78)*($BC$78^$M2)*(IF($C2&gt;0,1,$BD$78))</f>
        <v>0.12056514517283565</v>
      </c>
      <c r="BE2" s="42">
        <f>($AD2^$BB$79)*($BC$79^$M2)*(IF($C2&gt;0,1,$BD$79))</f>
        <v>4.406471409519412</v>
      </c>
      <c r="BF2" s="42">
        <f>($AD2^$BB$80)*($BC$80^$M2)*(IF($C2&gt;0,1,$BD$80))</f>
        <v>0.70494925668903585</v>
      </c>
      <c r="BG2" s="42">
        <f>($AD2^$BB$81)*($BC$81^$M2)*(IF($C2&gt;0,1,$BD$81))</f>
        <v>4.6227951339813487</v>
      </c>
      <c r="BH2" s="42">
        <f>($AD2^$BB$82)*($BC$82^$M2)*(IF($C2&gt;0,1,$BD$82))</f>
        <v>0.18767937342740798</v>
      </c>
      <c r="BI2" s="40">
        <f>BB2/BB$74</f>
        <v>1.195485395656554E-2</v>
      </c>
      <c r="BJ2" s="40">
        <f>BC2/BC$74</f>
        <v>1.2913612825281827E-2</v>
      </c>
      <c r="BK2" s="40">
        <f>BD2/BD$74</f>
        <v>1.3423230580807363E-4</v>
      </c>
      <c r="BL2" s="40">
        <f>BE2/BE$74</f>
        <v>2.2413410422440574E-2</v>
      </c>
      <c r="BM2" s="40">
        <f>BF2/BF$74</f>
        <v>9.2525093537568007E-3</v>
      </c>
      <c r="BN2" s="40">
        <f>BG2/BG$74</f>
        <v>8.0273068445009324E-3</v>
      </c>
      <c r="BO2" s="40">
        <f>BH2/BH$74</f>
        <v>1.5875840791784266E-3</v>
      </c>
      <c r="BP2" s="80">
        <v>659</v>
      </c>
      <c r="BQ2" s="17">
        <f>BP$74*BI2</f>
        <v>658.61681417510874</v>
      </c>
      <c r="BR2" s="1">
        <f>BQ2-BP2</f>
        <v>-0.38318582489125674</v>
      </c>
      <c r="BS2" s="2">
        <v>664</v>
      </c>
      <c r="BT2" s="17">
        <f>BS$74*BJ2</f>
        <v>701.35122615388127</v>
      </c>
      <c r="BU2" s="1">
        <f>BT2-BS2</f>
        <v>37.351226153881271</v>
      </c>
      <c r="BV2" s="2">
        <v>0</v>
      </c>
      <c r="BW2" s="17">
        <f>BV$74*BK2</f>
        <v>8.6009349946523184</v>
      </c>
      <c r="BX2" s="1">
        <f>BW2-BV2</f>
        <v>8.6009349946523184</v>
      </c>
      <c r="BY2" s="2">
        <v>1561</v>
      </c>
      <c r="BZ2" s="17">
        <f>BY$74*BL2</f>
        <v>1229.1514275666411</v>
      </c>
      <c r="CA2" s="1">
        <f>BZ2-BY2</f>
        <v>-331.84857243335887</v>
      </c>
      <c r="CB2" s="2">
        <v>658</v>
      </c>
      <c r="CC2" s="17">
        <f>CB$74*BM2</f>
        <v>547.71154370498755</v>
      </c>
      <c r="CD2" s="1">
        <f>CC2-CB2</f>
        <v>-110.28845629501245</v>
      </c>
      <c r="CE2" s="2">
        <v>2105</v>
      </c>
      <c r="CF2" s="17">
        <f>CE$74*BN2</f>
        <v>508.11246864322004</v>
      </c>
      <c r="CG2" s="1">
        <f>CF2-CE2</f>
        <v>-1596.8875313567801</v>
      </c>
      <c r="CH2" s="2">
        <v>1447</v>
      </c>
      <c r="CI2" s="17">
        <f>CH$74*BO2</f>
        <v>96.501298252860664</v>
      </c>
      <c r="CJ2" s="1">
        <f>CI2-CH2</f>
        <v>-1350.4987017471394</v>
      </c>
      <c r="CK2" s="9"/>
      <c r="CO2" s="40"/>
      <c r="CQ2" s="17"/>
      <c r="CR2" s="1"/>
    </row>
    <row r="3" spans="1:98" x14ac:dyDescent="0.2">
      <c r="A3" s="36" t="s">
        <v>55</v>
      </c>
      <c r="B3">
        <v>0</v>
      </c>
      <c r="C3">
        <v>0</v>
      </c>
      <c r="D3">
        <v>0.130818619582664</v>
      </c>
      <c r="E3">
        <v>0.86918138041733495</v>
      </c>
      <c r="F3">
        <v>0.11349206349206301</v>
      </c>
      <c r="G3">
        <v>0.11349206349206301</v>
      </c>
      <c r="H3">
        <v>6.4260563380281605E-2</v>
      </c>
      <c r="I3">
        <v>9.5070422535211196E-2</v>
      </c>
      <c r="J3">
        <v>7.8161876339518002E-2</v>
      </c>
      <c r="K3">
        <v>9.41846730215877E-2</v>
      </c>
      <c r="L3">
        <v>0.43709333042101201</v>
      </c>
      <c r="M3" s="31">
        <v>0</v>
      </c>
      <c r="N3">
        <v>1.00393224466236</v>
      </c>
      <c r="O3">
        <v>0.99715322300989195</v>
      </c>
      <c r="P3">
        <v>1.00487449597889</v>
      </c>
      <c r="Q3">
        <v>0.99674645452836197</v>
      </c>
      <c r="R3">
        <v>229.78999328613199</v>
      </c>
      <c r="S3" s="43">
        <f>IF(C3,O3,Q3)</f>
        <v>0.99674645452836197</v>
      </c>
      <c r="T3" s="43">
        <f>IF(D3 = 0,N3,P3)</f>
        <v>1.00487449597889</v>
      </c>
      <c r="U3" s="68">
        <f>R3*S3^(1-M3)</f>
        <v>229.04236109404815</v>
      </c>
      <c r="V3" s="67">
        <f>R3*T3^(M3+1)</f>
        <v>230.91010368439439</v>
      </c>
      <c r="W3" s="76">
        <f>0.5 * (D3-MAX($D$3:$D$73))/(MIN($D$3:$D$73)-MAX($D$3:$D$73)) + 0.75</f>
        <v>1.1774050092500357</v>
      </c>
      <c r="X3" s="76">
        <f>AVERAGE(D3, F3, G3, H3, I3, J3, K3)</f>
        <v>9.8497183120484083E-2</v>
      </c>
      <c r="Y3" s="32">
        <f>1.2^M3</f>
        <v>1</v>
      </c>
      <c r="Z3" s="32">
        <f>IF(C3&gt;0, 1, 0.3)</f>
        <v>0.3</v>
      </c>
      <c r="AA3" s="32">
        <f>PERCENTILE($L$2:$L$73, 0.05)</f>
        <v>-0.34228766676200378</v>
      </c>
      <c r="AB3" s="32">
        <f>PERCENTILE($L$2:$L$73, 0.95)</f>
        <v>0.98081624543710211</v>
      </c>
      <c r="AC3" s="32">
        <f>MIN(MAX(L3,AA3), AB3)</f>
        <v>0.43709333042101201</v>
      </c>
      <c r="AD3" s="32">
        <f>AC3-$AC$74+1</f>
        <v>1.7793809971830159</v>
      </c>
      <c r="AE3" s="21">
        <f>(AD3^4) *Y3*Z3</f>
        <v>3.0074405258763695</v>
      </c>
      <c r="AF3" s="15">
        <f>AE3/$AE$74</f>
        <v>4.9294339836833158E-3</v>
      </c>
      <c r="AG3" s="2">
        <v>460</v>
      </c>
      <c r="AH3" s="16">
        <f>$D$80*AF3</f>
        <v>398.86564373313382</v>
      </c>
      <c r="AI3" s="26">
        <f>AH3-AG3</f>
        <v>-61.134356266866178</v>
      </c>
      <c r="AJ3" s="2">
        <v>689</v>
      </c>
      <c r="AK3" s="2">
        <v>460</v>
      </c>
      <c r="AL3" s="2">
        <v>0</v>
      </c>
      <c r="AM3" s="14">
        <f>SUM(AJ3:AL3)</f>
        <v>1149</v>
      </c>
      <c r="AN3" s="16">
        <f>AF3*$D$79</f>
        <v>648.84808580047888</v>
      </c>
      <c r="AO3" s="9">
        <f>AN3-AM3</f>
        <v>-500.15191419952112</v>
      </c>
      <c r="AP3" s="9">
        <f>AO3+AI3</f>
        <v>-561.28627046638735</v>
      </c>
      <c r="AQ3" s="18">
        <f>AG3+AM3</f>
        <v>1609</v>
      </c>
      <c r="AR3" s="30">
        <f>AH3+AN3</f>
        <v>1047.7137295336126</v>
      </c>
      <c r="AS3" s="77">
        <f>AP3*(AP3&gt;0)</f>
        <v>0</v>
      </c>
      <c r="AT3">
        <f>AS3/$AS$74</f>
        <v>0</v>
      </c>
      <c r="AU3" s="66">
        <f>AT3*$AP$74</f>
        <v>0</v>
      </c>
      <c r="AV3" s="69">
        <f>IF(AU3&gt;0,U3,V3)</f>
        <v>230.91010368439439</v>
      </c>
      <c r="AW3" s="17">
        <f>AU3/AV3</f>
        <v>0</v>
      </c>
      <c r="AX3" s="38">
        <f>AQ3/AR3</f>
        <v>1.5357248403304238</v>
      </c>
      <c r="AY3" s="23">
        <v>0</v>
      </c>
      <c r="AZ3" s="16">
        <f>BN3*$D$81</f>
        <v>13.371219779754162</v>
      </c>
      <c r="BA3" s="63">
        <f>AZ3-AY3</f>
        <v>13.371219779754162</v>
      </c>
      <c r="BB3" s="42">
        <f>($AD3^$BB$76)*($BC$76^$M3)*(IF($C3&gt;0,1,$BD$76))</f>
        <v>0.87259505561289075</v>
      </c>
      <c r="BC3" s="42">
        <f>($AD3^$BB$77)*($BC$77^$M3)*(IF($C3&gt;0,1,$BD$77))</f>
        <v>1.3476284080485041</v>
      </c>
      <c r="BD3" s="42">
        <f>($AD3^$BB$78)*($BC$78^$M3)*(IF($C3&gt;0,1,$BD$78))</f>
        <v>3.2967642411577076E-2</v>
      </c>
      <c r="BE3" s="42">
        <f>($AD3^$BB$79)*($BC$79^$M3)*(IF($C3&gt;0,1,$BD$79))</f>
        <v>2.4897963430854779</v>
      </c>
      <c r="BF3" s="42">
        <f>($AD3^$BB$80)*($BC$80^$M3)*(IF($C3&gt;0,1,$BD$80))</f>
        <v>0.68841715584342067</v>
      </c>
      <c r="BG3" s="42">
        <f>($AD3^$BB$81)*($BC$81^$M3)*(IF($C3&gt;0,1,$BD$81))</f>
        <v>1.7768344522849031</v>
      </c>
      <c r="BH3" s="42">
        <f>($AD3^$BB$82)*($BC$82^$M3)*(IF($C3&gt;0,1,$BD$82))</f>
        <v>0.11417366087206192</v>
      </c>
      <c r="BI3" s="40">
        <f>BB3/BB$74</f>
        <v>8.9254026411345628E-3</v>
      </c>
      <c r="BJ3" s="40">
        <f>BC3/BC$74</f>
        <v>7.3102331295194179E-3</v>
      </c>
      <c r="BK3" s="40">
        <f>BD3/BD$74</f>
        <v>3.6704825856744339E-5</v>
      </c>
      <c r="BL3" s="40">
        <f>BE3/BE$74</f>
        <v>1.2664288978548663E-2</v>
      </c>
      <c r="BM3" s="40">
        <f>BF3/BF$74</f>
        <v>9.0355243491484754E-3</v>
      </c>
      <c r="BN3" s="40">
        <f>BG3/BG$74</f>
        <v>3.0854050302868592E-3</v>
      </c>
      <c r="BO3" s="40">
        <f>BH3/BH$74</f>
        <v>9.6579758847133807E-4</v>
      </c>
      <c r="BP3" s="80">
        <v>481</v>
      </c>
      <c r="BQ3" s="17">
        <f>BP$74*BI3</f>
        <v>491.71828230538534</v>
      </c>
      <c r="BR3" s="1">
        <f>BQ3-BP3</f>
        <v>10.718282305385344</v>
      </c>
      <c r="BS3" s="2">
        <v>919</v>
      </c>
      <c r="BT3" s="17">
        <f>BS$74*BJ3</f>
        <v>397.0260714973291</v>
      </c>
      <c r="BU3" s="1">
        <f>BT3-BS3</f>
        <v>-521.9739285026709</v>
      </c>
      <c r="BV3" s="2">
        <v>0</v>
      </c>
      <c r="BW3" s="17">
        <f>BV$74*BK3</f>
        <v>2.3518617167708937</v>
      </c>
      <c r="BX3" s="1">
        <f>BW3-BV3</f>
        <v>2.3518617167708937</v>
      </c>
      <c r="BY3" s="2">
        <v>674</v>
      </c>
      <c r="BZ3" s="17">
        <f>BY$74*BL3</f>
        <v>694.50960758360873</v>
      </c>
      <c r="CA3" s="1">
        <f>BZ3-BY3</f>
        <v>20.509607583608727</v>
      </c>
      <c r="CB3" s="2">
        <v>919</v>
      </c>
      <c r="CC3" s="17">
        <f>CB$74*BM3</f>
        <v>534.86689937219319</v>
      </c>
      <c r="CD3" s="1">
        <f>CC3-CB3</f>
        <v>-384.13310062780681</v>
      </c>
      <c r="CE3" s="2">
        <v>689</v>
      </c>
      <c r="CF3" s="17">
        <f>CE$74*BN3</f>
        <v>195.29996760709761</v>
      </c>
      <c r="CG3" s="1">
        <f>CF3-CE3</f>
        <v>-493.70003239290236</v>
      </c>
      <c r="CH3" s="2">
        <v>0</v>
      </c>
      <c r="CI3" s="17">
        <f>CH$74*BO3</f>
        <v>58.706006415230284</v>
      </c>
      <c r="CJ3" s="1">
        <f>CI3-CH3</f>
        <v>58.706006415230284</v>
      </c>
      <c r="CK3" s="9"/>
      <c r="CO3" s="40"/>
      <c r="CQ3" s="17"/>
      <c r="CR3" s="1"/>
    </row>
    <row r="4" spans="1:98" x14ac:dyDescent="0.2">
      <c r="A4" s="36" t="s">
        <v>70</v>
      </c>
      <c r="B4">
        <v>0</v>
      </c>
      <c r="C4">
        <v>0</v>
      </c>
      <c r="D4">
        <v>0.124661246612466</v>
      </c>
      <c r="E4">
        <v>0.87533875338753298</v>
      </c>
      <c r="F4">
        <v>9.1383812010443793E-2</v>
      </c>
      <c r="G4">
        <v>9.1383812010443793E-2</v>
      </c>
      <c r="H4">
        <v>1.9305019305019301E-2</v>
      </c>
      <c r="I4">
        <v>0.138996138996139</v>
      </c>
      <c r="J4">
        <v>5.1800802567562698E-2</v>
      </c>
      <c r="K4">
        <v>6.88022877804529E-2</v>
      </c>
      <c r="L4">
        <v>-8.4890293328280797E-2</v>
      </c>
      <c r="M4" s="31">
        <v>2</v>
      </c>
      <c r="N4">
        <v>1.0055745369928299</v>
      </c>
      <c r="O4">
        <v>0.99406965429118099</v>
      </c>
      <c r="P4">
        <v>1.01195899926225</v>
      </c>
      <c r="Q4">
        <v>0.98147321070820903</v>
      </c>
      <c r="R4">
        <v>99.489997863769503</v>
      </c>
      <c r="S4" s="43">
        <f>IF(C4,O4,Q4)</f>
        <v>0.98147321070820903</v>
      </c>
      <c r="T4" s="43">
        <f>IF(D4 = 0,N4,P4)</f>
        <v>1.01195899926225</v>
      </c>
      <c r="U4" s="68">
        <f>R4*S4^(1-M4)</f>
        <v>101.36802184542537</v>
      </c>
      <c r="V4" s="67">
        <f>R4*T4^(M4+1)</f>
        <v>103.10225694052843</v>
      </c>
      <c r="W4" s="76">
        <f>0.5 * (D4-MAX($D$3:$D$73))/(MIN($D$3:$D$73)-MAX($D$3:$D$73)) + 0.75</f>
        <v>1.1810216005781802</v>
      </c>
      <c r="X4" s="76">
        <f>AVERAGE(D4, F4, G4, H4, I4, J4, K4)</f>
        <v>8.3761874183218218E-2</v>
      </c>
      <c r="Y4" s="32">
        <f>1.2^M4</f>
        <v>1.44</v>
      </c>
      <c r="Z4" s="32">
        <f>IF(C4&gt;0, 1, 0.3)</f>
        <v>0.3</v>
      </c>
      <c r="AA4" s="32">
        <f>PERCENTILE($L$2:$L$73, 0.05)</f>
        <v>-0.34228766676200378</v>
      </c>
      <c r="AB4" s="32">
        <f>PERCENTILE($L$2:$L$73, 0.95)</f>
        <v>0.98081624543710211</v>
      </c>
      <c r="AC4" s="32">
        <f>MIN(MAX(L4,AA4), AB4)</f>
        <v>-8.4890293328280797E-2</v>
      </c>
      <c r="AD4" s="32">
        <f>AC4-$AC$74+1</f>
        <v>1.2573973734337229</v>
      </c>
      <c r="AE4" s="21">
        <f>(AD4^4) *Y4*Z4</f>
        <v>1.0798761315761016</v>
      </c>
      <c r="AF4" s="15">
        <f>AE4/$AE$74</f>
        <v>1.7700027832166475E-3</v>
      </c>
      <c r="AG4" s="2">
        <v>497</v>
      </c>
      <c r="AH4" s="16">
        <f>$D$80*AF4</f>
        <v>143.21995220425333</v>
      </c>
      <c r="AI4" s="26">
        <f>AH4-AG4</f>
        <v>-353.78004779574667</v>
      </c>
      <c r="AJ4" s="2">
        <v>298</v>
      </c>
      <c r="AK4" s="2">
        <v>0</v>
      </c>
      <c r="AL4" s="2">
        <v>0</v>
      </c>
      <c r="AM4" s="14">
        <f>SUM(AJ4:AL4)</f>
        <v>298</v>
      </c>
      <c r="AN4" s="16">
        <f>AF4*$D$79</f>
        <v>232.98068734729262</v>
      </c>
      <c r="AO4" s="9">
        <f>AN4-AM4</f>
        <v>-65.019312652707384</v>
      </c>
      <c r="AP4" s="9">
        <f>AO4+AI4</f>
        <v>-418.79936044845408</v>
      </c>
      <c r="AQ4" s="18">
        <f>AG4+AM4</f>
        <v>795</v>
      </c>
      <c r="AR4" s="30">
        <f>AH4+AN4</f>
        <v>376.20063955154592</v>
      </c>
      <c r="AS4" s="77">
        <f>AP4*(AP4&gt;0)</f>
        <v>0</v>
      </c>
      <c r="AT4">
        <f>AS4/$AS$74</f>
        <v>0</v>
      </c>
      <c r="AU4" s="66">
        <f>AT4*$AP$74</f>
        <v>0</v>
      </c>
      <c r="AV4" s="69">
        <f>IF(AU4&gt;0,U4,V4)</f>
        <v>103.10225694052843</v>
      </c>
      <c r="AW4" s="17">
        <f>AU4/AV4</f>
        <v>0</v>
      </c>
      <c r="AX4" s="38">
        <f>AQ4/AR4</f>
        <v>2.1132340469906921</v>
      </c>
      <c r="AY4" s="23">
        <v>0</v>
      </c>
      <c r="AZ4" s="16">
        <f>BN4*$D$81</f>
        <v>9.2844899497516362</v>
      </c>
      <c r="BA4" s="63">
        <f>AZ4-AY4</f>
        <v>9.2844899497516362</v>
      </c>
      <c r="BB4" s="42">
        <f>($AD4^$BB$76)*($BC$76^$M4)*(IF($C4&gt;0,1,$BD$76))</f>
        <v>0.31869455830500487</v>
      </c>
      <c r="BC4" s="42">
        <f>($AD4^$BB$77)*($BC$77^$M4)*(IF($C4&gt;0,1,$BD$77))</f>
        <v>0.39987536308419197</v>
      </c>
      <c r="BD4" s="42">
        <f>($AD4^$BB$78)*($BC$78^$M4)*(IF($C4&gt;0,1,$BD$78))</f>
        <v>1.4094677827468341E-3</v>
      </c>
      <c r="BE4" s="42">
        <f>($AD4^$BB$79)*($BC$79^$M4)*(IF($C4&gt;0,1,$BD$79))</f>
        <v>0.14668782209236358</v>
      </c>
      <c r="BF4" s="42">
        <f>($AD4^$BB$80)*($BC$80^$M4)*(IF($C4&gt;0,1,$BD$80))</f>
        <v>1.2236807662360634</v>
      </c>
      <c r="BG4" s="42">
        <f>($AD4^$BB$81)*($BC$81^$M4)*(IF($C4&gt;0,1,$BD$81))</f>
        <v>1.2337693857661614</v>
      </c>
      <c r="BH4" s="42">
        <f>($AD4^$BB$82)*($BC$82^$M4)*(IF($C4&gt;0,1,$BD$82))</f>
        <v>1.1154469791202043E-2</v>
      </c>
      <c r="BI4" s="40">
        <f>BB4/BB$74</f>
        <v>3.2597907060254974E-3</v>
      </c>
      <c r="BJ4" s="40">
        <f>BC4/BC$74</f>
        <v>2.1691306813053277E-3</v>
      </c>
      <c r="BK4" s="40">
        <f>BD4/BD$74</f>
        <v>1.5692438321961067E-6</v>
      </c>
      <c r="BL4" s="40">
        <f>BE4/BE$74</f>
        <v>7.4612406503476417E-4</v>
      </c>
      <c r="BM4" s="40">
        <f>BF4/BF$74</f>
        <v>1.6060897473370667E-2</v>
      </c>
      <c r="BN4" s="40">
        <f>BG4/BG$74</f>
        <v>2.1423933243537017E-3</v>
      </c>
      <c r="BO4" s="40">
        <f>BH4/BH$74</f>
        <v>9.4355913112841659E-5</v>
      </c>
      <c r="BP4" s="80">
        <v>396</v>
      </c>
      <c r="BQ4" s="17">
        <f>BP$74*BI4</f>
        <v>179.58838957635672</v>
      </c>
      <c r="BR4" s="1">
        <f>BQ4-BP4</f>
        <v>-216.41161042364328</v>
      </c>
      <c r="BS4" s="2">
        <v>198</v>
      </c>
      <c r="BT4" s="17">
        <f>BS$74*BJ4</f>
        <v>117.80765643237365</v>
      </c>
      <c r="BU4" s="1">
        <f>BT4-BS4</f>
        <v>-80.192343567626352</v>
      </c>
      <c r="BV4" s="2">
        <v>0</v>
      </c>
      <c r="BW4" s="17">
        <f>BV$74*BK4</f>
        <v>0.10054929854796553</v>
      </c>
      <c r="BX4" s="1">
        <f>BW4-BV4</f>
        <v>0.10054929854796553</v>
      </c>
      <c r="BY4" s="2">
        <v>373</v>
      </c>
      <c r="BZ4" s="17">
        <f>BY$74*BL4</f>
        <v>40.91744372650647</v>
      </c>
      <c r="CA4" s="1">
        <f>BZ4-BY4</f>
        <v>-332.08255627349354</v>
      </c>
      <c r="CB4" s="2">
        <v>597</v>
      </c>
      <c r="CC4" s="17">
        <f>CB$74*BM4</f>
        <v>950.74088683364994</v>
      </c>
      <c r="CD4" s="1">
        <f>CC4-CB4</f>
        <v>353.74088683364994</v>
      </c>
      <c r="CE4" s="2">
        <v>497</v>
      </c>
      <c r="CF4" s="17">
        <f>CE$74*BN4</f>
        <v>135.60921264494061</v>
      </c>
      <c r="CG4" s="1">
        <f>CF4-CE4</f>
        <v>-361.39078735505939</v>
      </c>
      <c r="CH4" s="2">
        <v>995</v>
      </c>
      <c r="CI4" s="17">
        <f>CH$74*BO4</f>
        <v>5.73542417856408</v>
      </c>
      <c r="CJ4" s="1">
        <f>CI4-CH4</f>
        <v>-989.26457582143587</v>
      </c>
      <c r="CK4" s="9"/>
      <c r="CO4" s="40"/>
      <c r="CQ4" s="17"/>
      <c r="CR4" s="1"/>
    </row>
    <row r="5" spans="1:98" x14ac:dyDescent="0.2">
      <c r="A5" s="36" t="s">
        <v>208</v>
      </c>
      <c r="B5">
        <v>0</v>
      </c>
      <c r="C5">
        <v>0</v>
      </c>
      <c r="D5">
        <v>0.13303437967115</v>
      </c>
      <c r="E5">
        <v>0.86696562032884905</v>
      </c>
      <c r="F5">
        <v>0.13909224011713001</v>
      </c>
      <c r="G5">
        <v>0.13909224011713001</v>
      </c>
      <c r="H5">
        <v>2.3255813953488299E-2</v>
      </c>
      <c r="I5">
        <v>0.11449016100178799</v>
      </c>
      <c r="J5">
        <v>5.16000182535096E-2</v>
      </c>
      <c r="K5">
        <v>8.4718133412897301E-2</v>
      </c>
      <c r="L5">
        <v>0.79038491635887198</v>
      </c>
      <c r="M5" s="31">
        <v>0</v>
      </c>
      <c r="N5">
        <v>1.0227933702340199</v>
      </c>
      <c r="O5">
        <v>0.98140116226476604</v>
      </c>
      <c r="P5">
        <v>1.02900105467568</v>
      </c>
      <c r="Q5">
        <v>0.96626572247780895</v>
      </c>
      <c r="R5">
        <v>13.119999885559</v>
      </c>
      <c r="S5" s="43">
        <f>IF(C5,O5,Q5)</f>
        <v>0.96626572247780895</v>
      </c>
      <c r="T5" s="43">
        <f>IF(D5 = 0,N5,P5)</f>
        <v>1.02900105467568</v>
      </c>
      <c r="U5" s="68">
        <f>R5*S5^(1-M5)</f>
        <v>12.677406168328439</v>
      </c>
      <c r="V5" s="67">
        <f>R5*T5^(M5+1)</f>
        <v>13.500493719585013</v>
      </c>
      <c r="W5" s="76">
        <f>0.5 * (D5-MAX($D$3:$D$73))/(MIN($D$3:$D$73)-MAX($D$3:$D$73)) + 0.75</f>
        <v>1.1761035615774564</v>
      </c>
      <c r="X5" s="76">
        <f>AVERAGE(D5, F5, G5, H5, I5, J5, K5)</f>
        <v>9.7897569503870477E-2</v>
      </c>
      <c r="Y5" s="32">
        <f>1.2^M5</f>
        <v>1</v>
      </c>
      <c r="Z5" s="32">
        <f>IF(C5&gt;0, 1, 0.3)</f>
        <v>0.3</v>
      </c>
      <c r="AA5" s="32">
        <f>PERCENTILE($L$2:$L$73, 0.05)</f>
        <v>-0.34228766676200378</v>
      </c>
      <c r="AB5" s="32">
        <f>PERCENTILE($L$2:$L$73, 0.95)</f>
        <v>0.98081624543710211</v>
      </c>
      <c r="AC5" s="32">
        <f>MIN(MAX(L5,AA5), AB5)</f>
        <v>0.79038491635887198</v>
      </c>
      <c r="AD5" s="32">
        <f>AC5-$AC$74+1</f>
        <v>2.1326725831208755</v>
      </c>
      <c r="AE5" s="21">
        <f>(AD5^4) *Y5*Z5</f>
        <v>6.2060889815754665</v>
      </c>
      <c r="AF5" s="15">
        <f>AE5/$AE$74</f>
        <v>1.0172272957127229E-2</v>
      </c>
      <c r="AG5" s="2">
        <v>2650</v>
      </c>
      <c r="AH5" s="16">
        <f>$D$80*AF5</f>
        <v>823.09048355324535</v>
      </c>
      <c r="AI5" s="26">
        <f>AH5-AG5</f>
        <v>-1826.9095164467547</v>
      </c>
      <c r="AJ5" s="2">
        <v>13</v>
      </c>
      <c r="AK5" s="2">
        <v>1627</v>
      </c>
      <c r="AL5" s="2">
        <v>0</v>
      </c>
      <c r="AM5" s="14">
        <f>SUM(AJ5:AL5)</f>
        <v>1640</v>
      </c>
      <c r="AN5" s="16">
        <f>AF5*$D$79</f>
        <v>1338.9488242096729</v>
      </c>
      <c r="AO5" s="9">
        <f>AN5-AM5</f>
        <v>-301.05117579032708</v>
      </c>
      <c r="AP5" s="9">
        <f>AO5+AI5</f>
        <v>-2127.9606922370817</v>
      </c>
      <c r="AQ5" s="18">
        <f>AG5+AM5</f>
        <v>4290</v>
      </c>
      <c r="AR5" s="30">
        <f>AH5+AN5</f>
        <v>2162.0393077629183</v>
      </c>
      <c r="AS5" s="77">
        <f>AP5*(AP5&gt;0)</f>
        <v>0</v>
      </c>
      <c r="AT5">
        <f>AS5/$AS$74</f>
        <v>0</v>
      </c>
      <c r="AU5" s="66">
        <f>AT5*$AP$74</f>
        <v>0</v>
      </c>
      <c r="AV5" s="81">
        <f>IF(AU5&gt;0,U5,V5)</f>
        <v>13.500493719585013</v>
      </c>
      <c r="AW5" s="17">
        <f>AU5/AV5</f>
        <v>0</v>
      </c>
      <c r="AX5" s="38">
        <f>AQ5/AR5</f>
        <v>1.9842377447054382</v>
      </c>
      <c r="AY5" s="23">
        <v>0</v>
      </c>
      <c r="AZ5" s="16">
        <f>BN5*$D$81</f>
        <v>25.599336513792544</v>
      </c>
      <c r="BA5" s="63">
        <f>AZ5-AY5</f>
        <v>25.599336513792544</v>
      </c>
      <c r="BB5" s="42">
        <f>($AD5^$BB$76)*($BC$76^$M5)*(IF($C5&gt;0,1,$BD$76))</f>
        <v>1.0641893007168015</v>
      </c>
      <c r="BC5" s="42">
        <f>($AD5^$BB$77)*($BC$77^$M5)*(IF($C5&gt;0,1,$BD$77))</f>
        <v>1.9834462432966904</v>
      </c>
      <c r="BD5" s="42">
        <f>($AD5^$BB$78)*($BC$78^$M5)*(IF($C5&gt;0,1,$BD$78))</f>
        <v>7.9540499041430582E-2</v>
      </c>
      <c r="BE5" s="42">
        <f>($AD5^$BB$79)*($BC$79^$M5)*(IF($C5&gt;0,1,$BD$79))</f>
        <v>3.6691434252435378</v>
      </c>
      <c r="BF5" s="42">
        <f>($AD5^$BB$80)*($BC$80^$M5)*(IF($C5&gt;0,1,$BD$80))</f>
        <v>0.6996035440574262</v>
      </c>
      <c r="BG5" s="42">
        <f>($AD5^$BB$81)*($BC$81^$M5)*(IF($C5&gt;0,1,$BD$81))</f>
        <v>3.4017676638755976</v>
      </c>
      <c r="BH5" s="42">
        <f>($AD5^$BB$82)*($BC$82^$M5)*(IF($C5&gt;0,1,$BD$82))</f>
        <v>0.16002185092170587</v>
      </c>
      <c r="BI5" s="40">
        <f>BB5/BB$74</f>
        <v>1.0885138454759502E-2</v>
      </c>
      <c r="BJ5" s="40">
        <f>BC5/BC$74</f>
        <v>1.0759237748160047E-2</v>
      </c>
      <c r="BK5" s="40">
        <f>BD5/BD$74</f>
        <v>8.8557141254632651E-5</v>
      </c>
      <c r="BL5" s="40">
        <f>BE5/BE$74</f>
        <v>1.8663009434515324E-2</v>
      </c>
      <c r="BM5" s="40">
        <f>BF5/BF$74</f>
        <v>9.1823464935833297E-3</v>
      </c>
      <c r="BN5" s="40">
        <f>BG5/BG$74</f>
        <v>5.9070393690824341E-3</v>
      </c>
      <c r="BO5" s="40">
        <f>BH5/BH$74</f>
        <v>1.3536284686192566E-3</v>
      </c>
      <c r="BP5" s="80">
        <v>1617</v>
      </c>
      <c r="BQ5" s="17">
        <f>BP$74*BI5</f>
        <v>599.6840477496105</v>
      </c>
      <c r="BR5" s="1">
        <f>BQ5-BP5</f>
        <v>-1017.3159522503895</v>
      </c>
      <c r="BS5" s="2">
        <v>1589</v>
      </c>
      <c r="BT5" s="17">
        <f>BS$74*BJ5</f>
        <v>584.34496134032031</v>
      </c>
      <c r="BU5" s="1">
        <f>BT5-BS5</f>
        <v>-1004.6550386596797</v>
      </c>
      <c r="BV5" s="2">
        <v>3305</v>
      </c>
      <c r="BW5" s="17">
        <f>BV$74*BK5</f>
        <v>5.6742988258905873</v>
      </c>
      <c r="BX5" s="1">
        <f>BW5-BV5</f>
        <v>-3299.3257011741093</v>
      </c>
      <c r="BY5" s="2">
        <v>903</v>
      </c>
      <c r="BZ5" s="17">
        <f>BY$74*BL5</f>
        <v>1023.4794373888204</v>
      </c>
      <c r="CA5" s="1">
        <f>BZ5-BY5</f>
        <v>120.47943738882043</v>
      </c>
      <c r="CB5" s="2">
        <v>945</v>
      </c>
      <c r="CC5" s="17">
        <f>CB$74*BM5</f>
        <v>543.55818303415879</v>
      </c>
      <c r="CD5" s="1">
        <f>CC5-CB5</f>
        <v>-401.44181696584121</v>
      </c>
      <c r="CE5" s="2">
        <v>1535</v>
      </c>
      <c r="CF5" s="17">
        <f>CE$74*BN5</f>
        <v>373.9037779841799</v>
      </c>
      <c r="CG5" s="1">
        <f>CF5-CE5</f>
        <v>-1161.0962220158201</v>
      </c>
      <c r="CH5" s="2">
        <v>1168</v>
      </c>
      <c r="CI5" s="17">
        <f>CH$74*BO5</f>
        <v>82.280306465021511</v>
      </c>
      <c r="CJ5" s="1">
        <f>CI5-CH5</f>
        <v>-1085.7196935349784</v>
      </c>
      <c r="CK5" s="9"/>
      <c r="CO5" s="40"/>
      <c r="CQ5" s="17"/>
      <c r="CR5" s="1"/>
    </row>
    <row r="6" spans="1:98" x14ac:dyDescent="0.2">
      <c r="A6" s="36" t="s">
        <v>126</v>
      </c>
      <c r="B6">
        <v>0</v>
      </c>
      <c r="C6">
        <v>0</v>
      </c>
      <c r="D6">
        <v>3.9325842696629199E-2</v>
      </c>
      <c r="E6">
        <v>0.96067415730337002</v>
      </c>
      <c r="F6">
        <v>1.6666666666666601E-2</v>
      </c>
      <c r="G6">
        <v>1.6666666666666601E-2</v>
      </c>
      <c r="H6">
        <v>7.9225352112676003E-3</v>
      </c>
      <c r="I6">
        <v>7.0422535211267599E-3</v>
      </c>
      <c r="J6">
        <v>7.4694378294353596E-3</v>
      </c>
      <c r="K6">
        <v>1.1157536936554999E-2</v>
      </c>
      <c r="L6">
        <v>0.945014034773207</v>
      </c>
      <c r="M6" s="31">
        <v>2</v>
      </c>
      <c r="N6">
        <v>1.0116941588372499</v>
      </c>
      <c r="O6">
        <v>0.99222285062051196</v>
      </c>
      <c r="P6">
        <v>1.0110109011386701</v>
      </c>
      <c r="Q6">
        <v>0.99142977415776801</v>
      </c>
      <c r="R6">
        <v>81.569999694824205</v>
      </c>
      <c r="S6" s="43">
        <f>IF(C6,O6,Q6)</f>
        <v>0.99142977415776801</v>
      </c>
      <c r="T6" s="43">
        <f>IF(D6 = 0,N6,P6)</f>
        <v>1.0110109011386701</v>
      </c>
      <c r="U6" s="68">
        <f>R6*S6^(1-M6)</f>
        <v>82.27511602031413</v>
      </c>
      <c r="V6" s="67">
        <f>R6*T6^(M6+1)</f>
        <v>84.294254821715924</v>
      </c>
      <c r="W6" s="76">
        <f>0.5 * (D6-MAX($D$3:$D$73))/(MIN($D$3:$D$73)-MAX($D$3:$D$73)) + 0.75</f>
        <v>1.2311441582467624</v>
      </c>
      <c r="X6" s="76">
        <f>AVERAGE(D6, F6, G6, H6, I6, J6, K6)</f>
        <v>1.5178705646906732E-2</v>
      </c>
      <c r="Y6" s="32">
        <f>1.2^M6</f>
        <v>1.44</v>
      </c>
      <c r="Z6" s="32">
        <f>IF(C6&gt;0, 1, 0.3)</f>
        <v>0.3</v>
      </c>
      <c r="AA6" s="32">
        <f>PERCENTILE($L$2:$L$73, 0.05)</f>
        <v>-0.34228766676200378</v>
      </c>
      <c r="AB6" s="32">
        <f>PERCENTILE($L$2:$L$73, 0.95)</f>
        <v>0.98081624543710211</v>
      </c>
      <c r="AC6" s="32">
        <f>MIN(MAX(L6,AA6), AB6)</f>
        <v>0.945014034773207</v>
      </c>
      <c r="AD6" s="32">
        <f>AC6-$AC$74+1</f>
        <v>2.2873017015352106</v>
      </c>
      <c r="AE6" s="21">
        <f>(AD6^4) *Y6*Z6</f>
        <v>11.824357696568834</v>
      </c>
      <c r="AF6" s="15">
        <f>AE6/$AE$74</f>
        <v>1.9381061790975505E-2</v>
      </c>
      <c r="AG6" s="2">
        <v>1387</v>
      </c>
      <c r="AH6" s="16">
        <f>$D$80*AF6</f>
        <v>1568.220552922962</v>
      </c>
      <c r="AI6" s="26">
        <f>AH6-AG6</f>
        <v>181.22055292296204</v>
      </c>
      <c r="AJ6" s="2">
        <v>1387</v>
      </c>
      <c r="AK6" s="2">
        <v>1387</v>
      </c>
      <c r="AL6" s="2">
        <v>245</v>
      </c>
      <c r="AM6" s="10">
        <f>SUM(AJ6:AL6)</f>
        <v>3019</v>
      </c>
      <c r="AN6" s="16">
        <f>AF6*$D$79</f>
        <v>2551.0768346792697</v>
      </c>
      <c r="AO6" s="9">
        <f>AN6-AM6</f>
        <v>-467.92316532073028</v>
      </c>
      <c r="AP6" s="9">
        <f>AO6+AI6</f>
        <v>-286.70261239776823</v>
      </c>
      <c r="AQ6" s="18">
        <f>AG6+AM6</f>
        <v>4406</v>
      </c>
      <c r="AR6" s="30">
        <f>AH6+AN6</f>
        <v>4119.2973876022315</v>
      </c>
      <c r="AS6" s="77">
        <f>AP6*(AP6&gt;0)</f>
        <v>0</v>
      </c>
      <c r="AT6">
        <f>AS6/$AS$74</f>
        <v>0</v>
      </c>
      <c r="AU6" s="66">
        <f>AT6*$AP$74</f>
        <v>0</v>
      </c>
      <c r="AV6" s="69">
        <f>IF(AU6&gt;0,U6,V6)</f>
        <v>84.294254821715924</v>
      </c>
      <c r="AW6" s="17">
        <f>AU6/AV6</f>
        <v>0</v>
      </c>
      <c r="AX6" s="38">
        <f>AQ6/AR6</f>
        <v>1.0695998820722805</v>
      </c>
      <c r="AY6" s="23">
        <v>0</v>
      </c>
      <c r="AZ6" s="16">
        <f>BN6*$D$81</f>
        <v>79.356662241741432</v>
      </c>
      <c r="BA6" s="63">
        <f>AZ6-AY6</f>
        <v>79.356662241741432</v>
      </c>
      <c r="BB6" s="42">
        <f>($AD6^$BB$76)*($BC$76^$M6)*(IF($C6&gt;0,1,$BD$76))</f>
        <v>0.61400405457484353</v>
      </c>
      <c r="BC6" s="42">
        <f>($AD6^$BB$77)*($BC$77^$M6)*(IF($C6&gt;0,1,$BD$77))</f>
        <v>1.433661019151232</v>
      </c>
      <c r="BD6" s="42">
        <f>($AD6^$BB$78)*($BC$78^$M6)*(IF($C6&gt;0,1,$BD$78))</f>
        <v>2.586485812816975E-2</v>
      </c>
      <c r="BE6" s="42">
        <f>($AD6^$BB$79)*($BC$79^$M6)*(IF($C6&gt;0,1,$BD$79))</f>
        <v>0.52812271408589262</v>
      </c>
      <c r="BF6" s="42">
        <f>($AD6^$BB$80)*($BC$80^$M6)*(IF($C6&gt;0,1,$BD$80))</f>
        <v>1.2906095201449181</v>
      </c>
      <c r="BG6" s="42">
        <f>($AD6^$BB$81)*($BC$81^$M6)*(IF($C6&gt;0,1,$BD$81))</f>
        <v>10.545309538847109</v>
      </c>
      <c r="BH6" s="42">
        <f>($AD6^$BB$82)*($BC$82^$M6)*(IF($C6&gt;0,1,$BD$82))</f>
        <v>3.4026009360380617E-2</v>
      </c>
      <c r="BI6" s="40">
        <f>BB6/BB$74</f>
        <v>6.2803855867833774E-3</v>
      </c>
      <c r="BJ6" s="40">
        <f>BC6/BC$74</f>
        <v>7.7769184859174442E-3</v>
      </c>
      <c r="BK6" s="40">
        <f>BD6/BD$74</f>
        <v>2.8796876086913796E-5</v>
      </c>
      <c r="BL6" s="40">
        <f>BE6/BE$74</f>
        <v>2.686283432736795E-3</v>
      </c>
      <c r="BM6" s="40">
        <f>BF6/BF$74</f>
        <v>1.6939342149637812E-2</v>
      </c>
      <c r="BN6" s="40">
        <f>BG6/BG$74</f>
        <v>1.8311526465085593E-2</v>
      </c>
      <c r="BO6" s="40">
        <f>BH6/BH$74</f>
        <v>2.8782678539477491E-4</v>
      </c>
      <c r="BP6" s="80">
        <v>1044</v>
      </c>
      <c r="BQ6" s="17">
        <f>BP$74*BI6</f>
        <v>345.99900274706982</v>
      </c>
      <c r="BR6" s="1">
        <f>BQ6-BP6</f>
        <v>-698.00099725293012</v>
      </c>
      <c r="BS6" s="2">
        <v>1305</v>
      </c>
      <c r="BT6" s="17">
        <f>BS$74*BJ6</f>
        <v>422.3722198886623</v>
      </c>
      <c r="BU6" s="1">
        <f>BT6-BS6</f>
        <v>-882.62778011133764</v>
      </c>
      <c r="BV6" s="2">
        <v>4644</v>
      </c>
      <c r="BW6" s="17">
        <f>BV$74*BK6</f>
        <v>1.8451598352690015</v>
      </c>
      <c r="BX6" s="1">
        <f>BW6-BV6</f>
        <v>-4642.1548401647306</v>
      </c>
      <c r="BY6" s="2">
        <v>1313</v>
      </c>
      <c r="BZ6" s="17">
        <f>BY$74*BL6</f>
        <v>147.31578345128582</v>
      </c>
      <c r="CA6" s="1">
        <f>BZ6-BY6</f>
        <v>-1165.6842165487142</v>
      </c>
      <c r="CB6" s="2">
        <v>734</v>
      </c>
      <c r="CC6" s="17">
        <f>CB$74*BM6</f>
        <v>1002.7412978899599</v>
      </c>
      <c r="CD6" s="1">
        <f>CC6-CB6</f>
        <v>268.74129788995992</v>
      </c>
      <c r="CE6" s="2">
        <v>1795</v>
      </c>
      <c r="CF6" s="17">
        <f>CE$74*BN6</f>
        <v>1159.0830021869879</v>
      </c>
      <c r="CG6" s="1">
        <f>CF6-CE6</f>
        <v>-635.91699781301213</v>
      </c>
      <c r="CH6" s="2">
        <v>1224</v>
      </c>
      <c r="CI6" s="17">
        <f>CH$74*BO6</f>
        <v>17.495551150221392</v>
      </c>
      <c r="CJ6" s="1">
        <f>CI6-CH6</f>
        <v>-1206.5044488497786</v>
      </c>
      <c r="CK6" s="9"/>
      <c r="CO6" s="40"/>
      <c r="CQ6" s="17"/>
      <c r="CR6" s="1"/>
    </row>
    <row r="7" spans="1:98" x14ac:dyDescent="0.2">
      <c r="A7" s="36" t="s">
        <v>74</v>
      </c>
      <c r="B7">
        <v>0</v>
      </c>
      <c r="C7">
        <v>1</v>
      </c>
      <c r="D7">
        <v>0.144462279293739</v>
      </c>
      <c r="E7">
        <v>0.85553772070626</v>
      </c>
      <c r="F7">
        <v>4.9206349206349198E-2</v>
      </c>
      <c r="G7">
        <v>4.9206349206349198E-2</v>
      </c>
      <c r="H7">
        <v>1.4084507042253501E-2</v>
      </c>
      <c r="I7">
        <v>9.2429577464788706E-2</v>
      </c>
      <c r="J7">
        <v>3.6080812556195697E-2</v>
      </c>
      <c r="K7">
        <v>4.2135555796607098E-2</v>
      </c>
      <c r="L7">
        <v>0.62410015398279295</v>
      </c>
      <c r="M7" s="31">
        <v>0</v>
      </c>
      <c r="N7">
        <v>1.0051599945005001</v>
      </c>
      <c r="O7">
        <v>0.99593034617870602</v>
      </c>
      <c r="P7">
        <v>1.00900258164822</v>
      </c>
      <c r="Q7">
        <v>0.99373631324253797</v>
      </c>
      <c r="R7">
        <v>106.220001220703</v>
      </c>
      <c r="S7" s="43">
        <f>IF(C7,O7,Q7)</f>
        <v>0.99593034617870602</v>
      </c>
      <c r="T7" s="43">
        <f>IF(D7 = 0,N7,P7)</f>
        <v>1.00900258164822</v>
      </c>
      <c r="U7" s="68">
        <f>R7*S7^(1-M7)</f>
        <v>105.7877225868373</v>
      </c>
      <c r="V7" s="67">
        <f>R7*T7^(M7+1)</f>
        <v>107.1762554543664</v>
      </c>
      <c r="W7" s="76">
        <f>0.5 * (D7-MAX($D$3:$D$73))/(MIN($D$3:$D$73)-MAX($D$3:$D$73)) + 0.75</f>
        <v>1.1693912765049101</v>
      </c>
      <c r="X7" s="76">
        <f>AVERAGE(D7, F7, G7, H7, I7, J7, K7)</f>
        <v>6.108649008089749E-2</v>
      </c>
      <c r="Y7" s="32">
        <f>1.2^M7</f>
        <v>1</v>
      </c>
      <c r="Z7" s="32">
        <f>IF(C7&gt;0, 1, 0.3)</f>
        <v>1</v>
      </c>
      <c r="AA7" s="32">
        <f>PERCENTILE($L$2:$L$73, 0.05)</f>
        <v>-0.34228766676200378</v>
      </c>
      <c r="AB7" s="32">
        <f>PERCENTILE($L$2:$L$73, 0.95)</f>
        <v>0.98081624543710211</v>
      </c>
      <c r="AC7" s="32">
        <f>MIN(MAX(L7,AA7), AB7)</f>
        <v>0.62410015398279295</v>
      </c>
      <c r="AD7" s="32">
        <f>AC7-$AC$74+1</f>
        <v>1.9663878207447967</v>
      </c>
      <c r="AE7" s="21">
        <f>(AD7^4) *Y7*Z7</f>
        <v>14.951222431930942</v>
      </c>
      <c r="AF7" s="15">
        <f>AE7/$AE$74</f>
        <v>2.4506241543078289E-2</v>
      </c>
      <c r="AG7" s="2">
        <v>2124</v>
      </c>
      <c r="AH7" s="16">
        <f>$D$80*AF7</f>
        <v>1982.9249850823339</v>
      </c>
      <c r="AI7" s="26">
        <f>AH7-AG7</f>
        <v>-141.07501491766607</v>
      </c>
      <c r="AJ7" s="2">
        <v>0</v>
      </c>
      <c r="AK7" s="2">
        <v>2124</v>
      </c>
      <c r="AL7" s="2">
        <v>0</v>
      </c>
      <c r="AM7" s="14">
        <f>SUM(AJ7:AL7)</f>
        <v>2124</v>
      </c>
      <c r="AN7" s="16">
        <f>AF7*$D$79</f>
        <v>3225.6904074632284</v>
      </c>
      <c r="AO7" s="9">
        <f>AN7-AM7</f>
        <v>1101.6904074632284</v>
      </c>
      <c r="AP7" s="9">
        <f>AO7+AI7</f>
        <v>960.61539254556237</v>
      </c>
      <c r="AQ7" s="18">
        <f>AG7+AM7</f>
        <v>4248</v>
      </c>
      <c r="AR7" s="30">
        <f>AH7+AN7</f>
        <v>5208.6153925455619</v>
      </c>
      <c r="AS7" s="77">
        <f>AP7*(AP7&gt;0)</f>
        <v>960.61539254556237</v>
      </c>
      <c r="AT7">
        <f>AS7/$AS$74</f>
        <v>1.952026205417989E-2</v>
      </c>
      <c r="AU7" s="66">
        <f>AT7*$AP$74</f>
        <v>379.69642532067411</v>
      </c>
      <c r="AV7" s="69">
        <f>IF(AU7&gt;0,U7,V7)</f>
        <v>105.7877225868373</v>
      </c>
      <c r="AW7" s="17">
        <f>AU7/AV7</f>
        <v>3.5892296009018918</v>
      </c>
      <c r="AX7" s="38">
        <f>AQ7/AR7</f>
        <v>0.81557183240667563</v>
      </c>
      <c r="AY7" s="23">
        <v>0</v>
      </c>
      <c r="AZ7" s="16">
        <f>BN7*$D$81</f>
        <v>85.03970103087083</v>
      </c>
      <c r="BA7" s="63">
        <f>AZ7-AY7</f>
        <v>85.03970103087083</v>
      </c>
      <c r="BB7" s="42">
        <f>($AD7^$BB$76)*($BC$76^$M7)*(IF($C7&gt;0,1,$BD$76))</f>
        <v>2.0982702181977713</v>
      </c>
      <c r="BC7" s="42">
        <f>($AD7^$BB$77)*($BC$77^$M7)*(IF($C7&gt;0,1,$BD$77))</f>
        <v>4.2334069733272397</v>
      </c>
      <c r="BD7" s="42">
        <f>($AD7^$BB$78)*($BC$78^$M7)*(IF($C7&gt;0,1,$BD$78))</f>
        <v>26.798667555040954</v>
      </c>
      <c r="BE7" s="42">
        <f>($AD7^$BB$79)*($BC$79^$M7)*(IF($C7&gt;0,1,$BD$79))</f>
        <v>4.2534928300869286</v>
      </c>
      <c r="BF7" s="42">
        <f>($AD7^$BB$80)*($BC$80^$M7)*(IF($C7&gt;0,1,$BD$80))</f>
        <v>1.0620294420915173</v>
      </c>
      <c r="BG7" s="42">
        <f>($AD7^$BB$81)*($BC$81^$M7)*(IF($C7&gt;0,1,$BD$81))</f>
        <v>11.300500110876003</v>
      </c>
      <c r="BH7" s="42">
        <f>($AD7^$BB$82)*($BC$82^$M7)*(IF($C7&gt;0,1,$BD$82))</f>
        <v>3.5269503289405586</v>
      </c>
      <c r="BI7" s="40">
        <f>BB7/BB$74</f>
        <v>2.1462311099347601E-2</v>
      </c>
      <c r="BJ7" s="40">
        <f>BC7/BC$74</f>
        <v>2.2964187844607572E-2</v>
      </c>
      <c r="BK7" s="40">
        <f>BD7/BD$74</f>
        <v>2.9836541343191188E-2</v>
      </c>
      <c r="BL7" s="40">
        <f>BE7/BE$74</f>
        <v>2.1635288572096803E-2</v>
      </c>
      <c r="BM7" s="40">
        <f>BF7/BF$74</f>
        <v>1.3939212296029804E-2</v>
      </c>
      <c r="BN7" s="40">
        <f>BG7/BG$74</f>
        <v>1.9622885993693804E-2</v>
      </c>
      <c r="BO7" s="40">
        <f>BH7/BH$74</f>
        <v>2.9834552876131033E-2</v>
      </c>
      <c r="BP7" s="80">
        <v>0</v>
      </c>
      <c r="BQ7" s="17">
        <f>BP$74*BI7</f>
        <v>1182.401643085258</v>
      </c>
      <c r="BR7" s="1">
        <f>BQ7-BP7</f>
        <v>1182.401643085258</v>
      </c>
      <c r="BS7" s="2">
        <v>0</v>
      </c>
      <c r="BT7" s="17">
        <f>BS$74*BJ7</f>
        <v>1247.2080060284818</v>
      </c>
      <c r="BU7" s="1">
        <f>BT7-BS7</f>
        <v>1247.2080060284818</v>
      </c>
      <c r="BV7" s="2">
        <v>0</v>
      </c>
      <c r="BW7" s="17">
        <f>BV$74*BK7</f>
        <v>1911.7763865649754</v>
      </c>
      <c r="BX7" s="1">
        <f>BW7-BV7</f>
        <v>1911.7763865649754</v>
      </c>
      <c r="BY7" s="2">
        <v>0</v>
      </c>
      <c r="BZ7" s="17">
        <f>BY$74*BL7</f>
        <v>1186.4792252937887</v>
      </c>
      <c r="CA7" s="1">
        <f>BZ7-BY7</f>
        <v>1186.4792252937887</v>
      </c>
      <c r="CB7" s="2">
        <v>0</v>
      </c>
      <c r="CC7" s="17">
        <f>CB$74*BM7</f>
        <v>825.14561107578027</v>
      </c>
      <c r="CD7" s="1">
        <f>CC7-CB7</f>
        <v>825.14561107578027</v>
      </c>
      <c r="CE7" s="2">
        <v>0</v>
      </c>
      <c r="CF7" s="17">
        <f>CE$74*BN7</f>
        <v>1242.0894376288304</v>
      </c>
      <c r="CG7" s="1">
        <f>CF7-CE7</f>
        <v>1242.0894376288304</v>
      </c>
      <c r="CH7" s="2">
        <v>0</v>
      </c>
      <c r="CI7" s="17">
        <f>CH$74*BO7</f>
        <v>1813.4932965756248</v>
      </c>
      <c r="CJ7" s="1">
        <f>CI7-CH7</f>
        <v>1813.4932965756248</v>
      </c>
      <c r="CK7" s="9"/>
      <c r="CO7" s="40"/>
      <c r="CQ7" s="17"/>
      <c r="CR7" s="1"/>
    </row>
    <row r="8" spans="1:98" x14ac:dyDescent="0.2">
      <c r="A8" s="36" t="s">
        <v>9</v>
      </c>
      <c r="B8">
        <v>0</v>
      </c>
      <c r="C8">
        <v>0</v>
      </c>
      <c r="D8">
        <v>5.5377207062600298E-2</v>
      </c>
      <c r="E8">
        <v>0.94462279293739904</v>
      </c>
      <c r="F8">
        <v>6.2698412698412698E-2</v>
      </c>
      <c r="G8">
        <v>6.2698412698412698E-2</v>
      </c>
      <c r="H8">
        <v>2.64084507042253E-3</v>
      </c>
      <c r="I8">
        <v>2.7288732394366098E-2</v>
      </c>
      <c r="J8">
        <v>8.4891291910149207E-3</v>
      </c>
      <c r="K8">
        <v>2.30706507378616E-2</v>
      </c>
      <c r="L8">
        <v>0.61072294719818299</v>
      </c>
      <c r="M8" s="31">
        <v>2</v>
      </c>
      <c r="N8">
        <v>1.00641229118169</v>
      </c>
      <c r="O8">
        <v>0.994710985473932</v>
      </c>
      <c r="P8">
        <v>1.0081026983552099</v>
      </c>
      <c r="Q8">
        <v>0.99308446647702198</v>
      </c>
      <c r="R8">
        <v>90.940002441406193</v>
      </c>
      <c r="S8" s="43">
        <f>IF(C8,O8,Q8)</f>
        <v>0.99308446647702198</v>
      </c>
      <c r="T8" s="43">
        <f>IF(D8 = 0,N8,P8)</f>
        <v>1.0081026983552099</v>
      </c>
      <c r="U8" s="68">
        <f>R8*S8^(1-M8)</f>
        <v>91.573280532739417</v>
      </c>
      <c r="V8" s="67">
        <f>R8*T8^(M8+1)</f>
        <v>93.168540692126882</v>
      </c>
      <c r="W8" s="76">
        <f>0.5 * (D8-MAX($D$3:$D$73))/(MIN($D$3:$D$73)-MAX($D$3:$D$73)) + 0.75</f>
        <v>1.2217162373701438</v>
      </c>
      <c r="X8" s="76">
        <f>AVERAGE(D8, F8, G8, H8, I8, J8, K8)</f>
        <v>3.4609055693298689E-2</v>
      </c>
      <c r="Y8" s="32">
        <f>1.2^M8</f>
        <v>1.44</v>
      </c>
      <c r="Z8" s="32">
        <f>IF(C8&gt;0, 1, 0.3)</f>
        <v>0.3</v>
      </c>
      <c r="AA8" s="32">
        <f>PERCENTILE($L$2:$L$73, 0.05)</f>
        <v>-0.34228766676200378</v>
      </c>
      <c r="AB8" s="32">
        <f>PERCENTILE($L$2:$L$73, 0.95)</f>
        <v>0.98081624543710211</v>
      </c>
      <c r="AC8" s="32">
        <f>MIN(MAX(L8,AA8), AB8)</f>
        <v>0.61072294719818299</v>
      </c>
      <c r="AD8" s="32">
        <f>AC8-$AC$74+1</f>
        <v>1.9530106139601868</v>
      </c>
      <c r="AE8" s="21">
        <f>(AD8^4) *Y8*Z8</f>
        <v>6.2849548331392855</v>
      </c>
      <c r="AF8" s="15">
        <f>AE8/$AE$74</f>
        <v>1.0301540354273022E-2</v>
      </c>
      <c r="AG8" s="2">
        <v>818</v>
      </c>
      <c r="AH8" s="16">
        <f>$D$80*AF8</f>
        <v>833.55016792003687</v>
      </c>
      <c r="AI8" s="26">
        <f>AH8-AG8</f>
        <v>15.55016792003687</v>
      </c>
      <c r="AJ8" s="2">
        <v>0</v>
      </c>
      <c r="AK8" s="2">
        <v>909</v>
      </c>
      <c r="AL8" s="2">
        <v>0</v>
      </c>
      <c r="AM8" s="10">
        <f>SUM(AJ8:AL8)</f>
        <v>909</v>
      </c>
      <c r="AN8" s="16">
        <f>AF8*$D$79</f>
        <v>1355.9639426740011</v>
      </c>
      <c r="AO8" s="9">
        <f>AN8-AM8</f>
        <v>446.96394267400115</v>
      </c>
      <c r="AP8" s="37">
        <f>AO8+AI8</f>
        <v>462.51411059403802</v>
      </c>
      <c r="AQ8" s="18">
        <f>AG8+AM8</f>
        <v>1727</v>
      </c>
      <c r="AR8" s="30">
        <f>AH8+AN8</f>
        <v>2189.5141105940379</v>
      </c>
      <c r="AS8" s="77">
        <f>AP8*(AP8&gt;0)</f>
        <v>462.51411059403802</v>
      </c>
      <c r="AT8">
        <f>AS8/$AS$74</f>
        <v>9.3985550435819604E-3</v>
      </c>
      <c r="AU8" s="66">
        <f>AT8*$AP$74</f>
        <v>182.81505357472986</v>
      </c>
      <c r="AV8" s="69">
        <f>IF(AU8&gt;0,U8,V8)</f>
        <v>91.573280532739417</v>
      </c>
      <c r="AW8" s="17">
        <f>AU8/AV8</f>
        <v>1.9963798666071546</v>
      </c>
      <c r="AX8" s="38">
        <f>AQ8/AR8</f>
        <v>0.7887594748277037</v>
      </c>
      <c r="AY8" s="23">
        <v>0</v>
      </c>
      <c r="AZ8" s="16">
        <f>BN8*$D$81</f>
        <v>45.03147771792149</v>
      </c>
      <c r="BA8" s="63">
        <f>AZ8-AY8</f>
        <v>45.03147771792149</v>
      </c>
      <c r="BB8" s="42">
        <f>($AD8^$BB$76)*($BC$76^$M8)*(IF($C8&gt;0,1,$BD$76))</f>
        <v>0.51637472886758695</v>
      </c>
      <c r="BC8" s="42">
        <f>($AD8^$BB$77)*($BC$77^$M8)*(IF($C8&gt;0,1,$BD$77))</f>
        <v>1.0233256316162438</v>
      </c>
      <c r="BD8" s="42">
        <f>($AD8^$BB$78)*($BC$78^$M8)*(IF($C8&gt;0,1,$BD$78))</f>
        <v>1.1995452502286679E-2</v>
      </c>
      <c r="BE8" s="42">
        <f>($AD8^$BB$79)*($BC$79^$M8)*(IF($C8&gt;0,1,$BD$79))</f>
        <v>0.37654933911645455</v>
      </c>
      <c r="BF8" s="42">
        <f>($AD8^$BB$80)*($BC$80^$M8)*(IF($C8&gt;0,1,$BD$80))</f>
        <v>1.2725878917062086</v>
      </c>
      <c r="BG8" s="42">
        <f>($AD8^$BB$81)*($BC$81^$M8)*(IF($C8&gt;0,1,$BD$81))</f>
        <v>5.9840076196828438</v>
      </c>
      <c r="BH8" s="42">
        <f>($AD8^$BB$82)*($BC$82^$M8)*(IF($C8&gt;0,1,$BD$82))</f>
        <v>2.5345769539245548E-2</v>
      </c>
      <c r="BI8" s="40">
        <f>BB8/BB$74</f>
        <v>5.281776855373942E-3</v>
      </c>
      <c r="BJ8" s="40">
        <f>BC8/BC$74</f>
        <v>5.5510472247763719E-3</v>
      </c>
      <c r="BK8" s="40">
        <f>BD8/BD$74</f>
        <v>1.3355246628574991E-5</v>
      </c>
      <c r="BL8" s="40">
        <f>BE8/BE$74</f>
        <v>1.9153091209631445E-3</v>
      </c>
      <c r="BM8" s="40">
        <f>BF8/BF$74</f>
        <v>1.6702806988962204E-2</v>
      </c>
      <c r="BN8" s="40">
        <f>BG8/BG$74</f>
        <v>1.0391000234885085E-2</v>
      </c>
      <c r="BO8" s="40">
        <f>BH8/BH$74</f>
        <v>2.1440043975101778E-4</v>
      </c>
      <c r="BP8" s="80">
        <v>552</v>
      </c>
      <c r="BQ8" s="17">
        <f>BP$74*BI8</f>
        <v>290.98365051626121</v>
      </c>
      <c r="BR8" s="1">
        <f>BQ8-BP8</f>
        <v>-261.01634948373879</v>
      </c>
      <c r="BS8" s="2">
        <v>368</v>
      </c>
      <c r="BT8" s="17">
        <f>BS$74*BJ8</f>
        <v>301.48292582482952</v>
      </c>
      <c r="BU8" s="1">
        <f>BT8-BS8</f>
        <v>-66.517074175170478</v>
      </c>
      <c r="BV8" s="2">
        <v>0</v>
      </c>
      <c r="BW8" s="17">
        <f>BV$74*BK8</f>
        <v>0.85573742772594252</v>
      </c>
      <c r="BX8" s="1">
        <f>BW8-BV8</f>
        <v>0.85573742772594252</v>
      </c>
      <c r="BY8" s="2">
        <v>723</v>
      </c>
      <c r="BZ8" s="17">
        <f>BY$74*BL8</f>
        <v>105.03555219361884</v>
      </c>
      <c r="CA8" s="1">
        <f>BZ8-BY8</f>
        <v>-617.96444780638114</v>
      </c>
      <c r="CB8" s="2">
        <v>546</v>
      </c>
      <c r="CC8" s="17">
        <f>CB$74*BM8</f>
        <v>988.73936251860664</v>
      </c>
      <c r="CD8" s="1">
        <f>CC8-CB8</f>
        <v>442.73936251860664</v>
      </c>
      <c r="CE8" s="2">
        <v>182</v>
      </c>
      <c r="CF8" s="17">
        <f>CE$74*BN8</f>
        <v>657.72953286775612</v>
      </c>
      <c r="CG8" s="1">
        <f>CF8-CE8</f>
        <v>475.72953286775612</v>
      </c>
      <c r="CH8" s="2">
        <v>1092</v>
      </c>
      <c r="CI8" s="17">
        <f>CH$74*BO8</f>
        <v>13.032330730265615</v>
      </c>
      <c r="CJ8" s="1">
        <f>CI8-CH8</f>
        <v>-1078.9676692697344</v>
      </c>
      <c r="CK8" s="9"/>
      <c r="CO8" s="40"/>
      <c r="CQ8" s="17"/>
      <c r="CR8" s="1"/>
    </row>
    <row r="9" spans="1:98" x14ac:dyDescent="0.2">
      <c r="A9" s="54" t="s">
        <v>75</v>
      </c>
      <c r="B9">
        <v>0</v>
      </c>
      <c r="C9">
        <v>1</v>
      </c>
      <c r="D9">
        <v>0.69898989898989805</v>
      </c>
      <c r="E9">
        <v>0.30101010101010101</v>
      </c>
      <c r="F9">
        <v>0.84675834970530395</v>
      </c>
      <c r="G9">
        <v>0.84675834970530395</v>
      </c>
      <c r="H9">
        <v>0.68051948051947997</v>
      </c>
      <c r="I9">
        <v>0.49090909090909002</v>
      </c>
      <c r="J9">
        <v>0.57799065695540797</v>
      </c>
      <c r="K9">
        <v>0.69958445868147001</v>
      </c>
      <c r="L9">
        <v>-0.16922809089661001</v>
      </c>
      <c r="M9" s="31">
        <v>0</v>
      </c>
      <c r="N9">
        <v>1.00508134084154</v>
      </c>
      <c r="O9">
        <v>0.99485340588895499</v>
      </c>
      <c r="P9">
        <v>1.01308787404525</v>
      </c>
      <c r="Q9">
        <v>0.99530934687761896</v>
      </c>
      <c r="R9">
        <v>3.1199998855590798</v>
      </c>
      <c r="S9" s="43">
        <f>IF(C9,O9,Q9)</f>
        <v>0.99485340588895499</v>
      </c>
      <c r="T9" s="43">
        <f>IF(D9 = 0,N9,P9)</f>
        <v>1.01308787404525</v>
      </c>
      <c r="U9" s="68">
        <f>R9*S9^(1-M9)</f>
        <v>3.1039425125216002</v>
      </c>
      <c r="V9" s="67">
        <f>R9*T9^(M9+1)</f>
        <v>3.1608340510824715</v>
      </c>
      <c r="W9" s="76">
        <f>0.5 * (D9-MAX($D$3:$D$73))/(MIN($D$3:$D$73)-MAX($D$3:$D$73)) + 0.75</f>
        <v>0.84368422735969362</v>
      </c>
      <c r="X9" s="76">
        <f>AVERAGE(D9, F9, G9, H9, I9, J9, K9)</f>
        <v>0.6916443264951363</v>
      </c>
      <c r="Y9" s="32">
        <f>1.2^M9</f>
        <v>1</v>
      </c>
      <c r="Z9" s="32">
        <f>IF(C9&gt;0, 1, 0.3)</f>
        <v>1</v>
      </c>
      <c r="AA9" s="32">
        <f>PERCENTILE($L$2:$L$73, 0.05)</f>
        <v>-0.34228766676200378</v>
      </c>
      <c r="AB9" s="32">
        <f>PERCENTILE($L$2:$L$73, 0.95)</f>
        <v>0.98081624543710211</v>
      </c>
      <c r="AC9" s="32">
        <f>MIN(MAX(L9,AA9), AB9)</f>
        <v>-0.16922809089661001</v>
      </c>
      <c r="AD9" s="32">
        <f>AC9-$AC$74+1</f>
        <v>1.1730595758653939</v>
      </c>
      <c r="AE9" s="21">
        <v>0</v>
      </c>
      <c r="AF9" s="15">
        <f>AE9/$AE$74</f>
        <v>0</v>
      </c>
      <c r="AG9" s="2">
        <v>0</v>
      </c>
      <c r="AH9" s="16">
        <f>$D$80*AF9</f>
        <v>0</v>
      </c>
      <c r="AI9" s="26">
        <f>AH9-AG9</f>
        <v>0</v>
      </c>
      <c r="AJ9" s="2">
        <v>0</v>
      </c>
      <c r="AK9" s="2">
        <v>0</v>
      </c>
      <c r="AL9" s="2">
        <v>0</v>
      </c>
      <c r="AM9" s="14">
        <f>SUM(AJ9:AL9)</f>
        <v>0</v>
      </c>
      <c r="AN9" s="16">
        <f>AF9*$D$79</f>
        <v>0</v>
      </c>
      <c r="AO9" s="9">
        <f>AN9-AM9</f>
        <v>0</v>
      </c>
      <c r="AP9" s="9">
        <f>AO9+AI9</f>
        <v>0</v>
      </c>
      <c r="AQ9" s="18">
        <f>AG9+AM9</f>
        <v>0</v>
      </c>
      <c r="AR9" s="30">
        <f>AH9+AN9</f>
        <v>0</v>
      </c>
      <c r="AS9" s="77">
        <f>AP9*(AP9&gt;0)</f>
        <v>0</v>
      </c>
      <c r="AT9">
        <f>AS9/$AS$74</f>
        <v>0</v>
      </c>
      <c r="AU9" s="66">
        <f>AT9*$AP$74</f>
        <v>0</v>
      </c>
      <c r="AV9" s="69">
        <f>IF(AU9&gt;0,U9,V9)</f>
        <v>3.1608340510824715</v>
      </c>
      <c r="AW9" s="17">
        <f>AU9/AV9</f>
        <v>0</v>
      </c>
      <c r="AX9" s="38">
        <v>1</v>
      </c>
      <c r="AY9" s="23">
        <v>0</v>
      </c>
      <c r="AZ9" s="16">
        <f>BN9*$D$81</f>
        <v>13.338464231113122</v>
      </c>
      <c r="BA9" s="63">
        <f>AZ9-AY9</f>
        <v>13.338464231113122</v>
      </c>
      <c r="BB9" s="42">
        <f>($AD9^$BB$76)*($BC$76^$M9)*(IF($C9&gt;0,1,$BD$76))</f>
        <v>1.1911728762640634</v>
      </c>
      <c r="BC9" s="42">
        <f>($AD9^$BB$77)*($BC$77^$M9)*(IF($C9&gt;0,1,$BD$77))</f>
        <v>1.405817765998161</v>
      </c>
      <c r="BD9" s="42">
        <f>($AD9^$BB$78)*($BC$78^$M9)*(IF($C9&gt;0,1,$BD$78))</f>
        <v>2.1732190129292444</v>
      </c>
      <c r="BE9" s="42">
        <f>($AD9^$BB$79)*($BC$79^$M9)*(IF($C9&gt;0,1,$BD$79))</f>
        <v>1.4073893745587065</v>
      </c>
      <c r="BF9" s="42">
        <f>($AD9^$BB$80)*($BC$80^$M9)*(IF($C9&gt;0,1,$BD$80))</f>
        <v>1.0143071482386117</v>
      </c>
      <c r="BG9" s="42">
        <f>($AD9^$BB$81)*($BC$81^$M9)*(IF($C9&gt;0,1,$BD$81))</f>
        <v>1.7724817314196746</v>
      </c>
      <c r="BH9" s="42">
        <f>($AD9^$BB$82)*($BC$82^$M9)*(IF($C9&gt;0,1,$BD$82))</f>
        <v>1.3465193809538429</v>
      </c>
      <c r="BI9" s="40">
        <f>BB9/BB$74</f>
        <v>1.2183999287490421E-2</v>
      </c>
      <c r="BJ9" s="40">
        <f>BC9/BC$74</f>
        <v>7.6258822874983841E-3</v>
      </c>
      <c r="BK9" s="40">
        <f>BD9/BD$74</f>
        <v>2.4195732416134844E-3</v>
      </c>
      <c r="BL9" s="40">
        <f>BE9/BE$74</f>
        <v>7.1586520697763016E-3</v>
      </c>
      <c r="BM9" s="40">
        <f>BF9/BF$74</f>
        <v>1.3312853780055775E-2</v>
      </c>
      <c r="BN9" s="40">
        <f>BG9/BG$74</f>
        <v>3.0778466970748141E-3</v>
      </c>
      <c r="BO9" s="40">
        <f>BH9/BH$74</f>
        <v>1.1390238002549343E-2</v>
      </c>
      <c r="BP9" s="80">
        <v>357</v>
      </c>
      <c r="BQ9" s="17">
        <f>BP$74*BI9</f>
        <v>671.24088874642234</v>
      </c>
      <c r="BR9" s="1">
        <f>BQ9-BP9</f>
        <v>314.24088874642234</v>
      </c>
      <c r="BS9" s="2">
        <v>142</v>
      </c>
      <c r="BT9" s="17">
        <f>BS$74*BJ9</f>
        <v>414.16929291632476</v>
      </c>
      <c r="BU9" s="1">
        <f>BT9-BS9</f>
        <v>272.16929291632476</v>
      </c>
      <c r="BV9" s="2">
        <v>0</v>
      </c>
      <c r="BW9" s="17">
        <f>BV$74*BK9</f>
        <v>155.03415545638401</v>
      </c>
      <c r="BX9" s="1">
        <f>BW9-BV9</f>
        <v>155.03415545638401</v>
      </c>
      <c r="BY9" s="2">
        <v>234</v>
      </c>
      <c r="BZ9" s="17">
        <f>BY$74*BL9</f>
        <v>392.58047950653236</v>
      </c>
      <c r="CA9" s="1">
        <f>BZ9-BY9</f>
        <v>158.58047950653236</v>
      </c>
      <c r="CB9" s="2">
        <v>568</v>
      </c>
      <c r="CC9" s="17">
        <f>CB$74*BM9</f>
        <v>788.06769236418165</v>
      </c>
      <c r="CD9" s="1">
        <f>CC9-CB9</f>
        <v>220.06769236418165</v>
      </c>
      <c r="CE9" s="2">
        <v>0</v>
      </c>
      <c r="CF9" s="17">
        <f>CE$74*BN9</f>
        <v>194.82154023144159</v>
      </c>
      <c r="CG9" s="1">
        <f>CF9-CE9</f>
        <v>194.82154023144159</v>
      </c>
      <c r="CH9" s="2">
        <v>0</v>
      </c>
      <c r="CI9" s="17">
        <f>CH$74*BO9</f>
        <v>692.35561698496178</v>
      </c>
      <c r="CJ9" s="1">
        <f>CI9-CH9</f>
        <v>692.35561698496178</v>
      </c>
      <c r="CK9" s="9"/>
      <c r="CO9" s="40"/>
      <c r="CQ9" s="17"/>
      <c r="CR9" s="1"/>
    </row>
    <row r="10" spans="1:98" x14ac:dyDescent="0.2">
      <c r="A10" s="36" t="s">
        <v>54</v>
      </c>
      <c r="B10">
        <v>0</v>
      </c>
      <c r="C10">
        <v>0</v>
      </c>
      <c r="D10">
        <v>0.13563402889245499</v>
      </c>
      <c r="E10">
        <v>0.86436597110754398</v>
      </c>
      <c r="F10">
        <v>0.134920634920634</v>
      </c>
      <c r="G10">
        <v>0.134920634920634</v>
      </c>
      <c r="H10">
        <v>1.4964788732394299E-2</v>
      </c>
      <c r="I10">
        <v>8.8028169014084501E-2</v>
      </c>
      <c r="J10">
        <v>3.6294943887479399E-2</v>
      </c>
      <c r="K10">
        <v>6.9978117106046303E-2</v>
      </c>
      <c r="L10">
        <v>0.72554504195881298</v>
      </c>
      <c r="M10" s="31">
        <v>0</v>
      </c>
      <c r="N10">
        <v>1.0070704348207999</v>
      </c>
      <c r="O10">
        <v>0.99546708439963005</v>
      </c>
      <c r="P10">
        <v>1.0075103658344899</v>
      </c>
      <c r="Q10">
        <v>0.99577733485361097</v>
      </c>
      <c r="R10">
        <v>87.610000610351506</v>
      </c>
      <c r="S10" s="43">
        <f>IF(C10,O10,Q10)</f>
        <v>0.99577733485361097</v>
      </c>
      <c r="T10" s="43">
        <f>IF(D10 = 0,N10,P10)</f>
        <v>1.0075103658344899</v>
      </c>
      <c r="U10" s="68">
        <f>R10*S10^(1-M10)</f>
        <v>87.240052914299056</v>
      </c>
      <c r="V10" s="67">
        <f>R10*T10^(M10+1)</f>
        <v>88.267983765695135</v>
      </c>
      <c r="W10" s="76">
        <f>0.5 * (D10-MAX($D$3:$D$73))/(MIN($D$3:$D$73)-MAX($D$3:$D$73)) + 0.75</f>
        <v>1.1745766329870504</v>
      </c>
      <c r="X10" s="76">
        <f>AVERAGE(D10, F10, G10, H10, I10, J10, K10)</f>
        <v>8.7820188210532515E-2</v>
      </c>
      <c r="Y10" s="32">
        <f>1.2^M10</f>
        <v>1</v>
      </c>
      <c r="Z10" s="32">
        <f>IF(C10&gt;0, 1, 0.3)</f>
        <v>0.3</v>
      </c>
      <c r="AA10" s="32">
        <f>PERCENTILE($L$2:$L$73, 0.05)</f>
        <v>-0.34228766676200378</v>
      </c>
      <c r="AB10" s="32">
        <f>PERCENTILE($L$2:$L$73, 0.95)</f>
        <v>0.98081624543710211</v>
      </c>
      <c r="AC10" s="32">
        <f>MIN(MAX(L10,AA10), AB10)</f>
        <v>0.72554504195881298</v>
      </c>
      <c r="AD10" s="32">
        <f>AC10-$AC$74+1</f>
        <v>2.0678327087208168</v>
      </c>
      <c r="AE10" s="21">
        <f>(AD10^4) *Y10*Z10</f>
        <v>5.4850786260202122</v>
      </c>
      <c r="AF10" s="15">
        <f>AE10/$AE$74</f>
        <v>8.990479695155415E-3</v>
      </c>
      <c r="AG10" s="2">
        <v>1927</v>
      </c>
      <c r="AH10" s="16">
        <f>$D$80*AF10</f>
        <v>727.46556358146984</v>
      </c>
      <c r="AI10" s="26">
        <f>AH10-AG10</f>
        <v>-1199.5344364185303</v>
      </c>
      <c r="AJ10" s="2">
        <v>701</v>
      </c>
      <c r="AK10" s="2">
        <v>1927</v>
      </c>
      <c r="AL10" s="2">
        <v>88</v>
      </c>
      <c r="AM10" s="10">
        <f>SUM(AJ10:AL10)</f>
        <v>2716</v>
      </c>
      <c r="AN10" s="16">
        <f>AF10*$D$79</f>
        <v>1183.3925679781303</v>
      </c>
      <c r="AO10" s="9">
        <f>AN10-AM10</f>
        <v>-1532.6074320218697</v>
      </c>
      <c r="AP10" s="9">
        <f>AO10+AI10</f>
        <v>-2732.1418684403998</v>
      </c>
      <c r="AQ10" s="18">
        <f>AG10+AM10</f>
        <v>4643</v>
      </c>
      <c r="AR10" s="30">
        <f>AH10+AN10</f>
        <v>1910.8581315596002</v>
      </c>
      <c r="AS10" s="77">
        <f>AP10*(AP10&gt;0)</f>
        <v>0</v>
      </c>
      <c r="AT10">
        <f>AS10/$AS$74</f>
        <v>0</v>
      </c>
      <c r="AU10" s="66">
        <f>AT10*$AP$74</f>
        <v>0</v>
      </c>
      <c r="AV10" s="69">
        <f>IF(AU10&gt;0,U10,V10)</f>
        <v>88.267983765695135</v>
      </c>
      <c r="AW10" s="17">
        <f>AU10/AV10</f>
        <v>0</v>
      </c>
      <c r="AX10" s="38">
        <f>AQ10/AR10</f>
        <v>2.4297983839388881</v>
      </c>
      <c r="AY10" s="23">
        <v>0</v>
      </c>
      <c r="AZ10" s="16">
        <f>BN10*$D$81</f>
        <v>22.916316181970757</v>
      </c>
      <c r="BA10" s="63">
        <f>AZ10-AY10</f>
        <v>22.916316181970757</v>
      </c>
      <c r="BB10" s="42">
        <f>($AD10^$BB$76)*($BC$76^$M10)*(IF($C10&gt;0,1,$BD$76))</f>
        <v>1.0287808218021504</v>
      </c>
      <c r="BC10" s="42">
        <f>($AD10^$BB$77)*($BC$77^$M10)*(IF($C10&gt;0,1,$BD$77))</f>
        <v>1.8569751276622544</v>
      </c>
      <c r="BD10" s="42">
        <f>($AD10^$BB$78)*($BC$78^$M10)*(IF($C10&gt;0,1,$BD$78))</f>
        <v>6.8451250915498488E-2</v>
      </c>
      <c r="BE10" s="42">
        <f>($AD10^$BB$79)*($BC$79^$M10)*(IF($C10&gt;0,1,$BD$79))</f>
        <v>3.4344443160287246</v>
      </c>
      <c r="BF10" s="42">
        <f>($AD10^$BB$80)*($BC$80^$M10)*(IF($C10&gt;0,1,$BD$80))</f>
        <v>0.69768376798151388</v>
      </c>
      <c r="BG10" s="42">
        <f>($AD10^$BB$81)*($BC$81^$M10)*(IF($C10&gt;0,1,$BD$81))</f>
        <v>3.0452345247688619</v>
      </c>
      <c r="BH10" s="42">
        <f>($AD10^$BB$82)*($BC$82^$M10)*(IF($C10&gt;0,1,$BD$82))</f>
        <v>0.15107246442581121</v>
      </c>
      <c r="BI10" s="40">
        <f>BB10/BB$74</f>
        <v>1.0522960226507443E-2</v>
      </c>
      <c r="BJ10" s="40">
        <f>BC10/BC$74</f>
        <v>1.0073193038864442E-2</v>
      </c>
      <c r="BK10" s="40">
        <f>BD10/BD$74</f>
        <v>7.6210825547154824E-5</v>
      </c>
      <c r="BL10" s="40">
        <f>BE10/BE$74</f>
        <v>1.7469218082721092E-2</v>
      </c>
      <c r="BM10" s="40">
        <f>BF10/BF$74</f>
        <v>9.1571492954432478E-3</v>
      </c>
      <c r="BN10" s="40">
        <f>BG10/BG$74</f>
        <v>5.2879332168749007E-3</v>
      </c>
      <c r="BO10" s="40">
        <f>BH10/BH$74</f>
        <v>1.2779254051454635E-3</v>
      </c>
      <c r="BP10" s="80">
        <v>718</v>
      </c>
      <c r="BQ10" s="17">
        <f>BP$74*BI10</f>
        <v>579.73092479874799</v>
      </c>
      <c r="BR10" s="1">
        <f>BQ10-BP10</f>
        <v>-138.26907520125201</v>
      </c>
      <c r="BS10" s="2">
        <v>263</v>
      </c>
      <c r="BT10" s="17">
        <f>BS$74*BJ10</f>
        <v>547.08518713376668</v>
      </c>
      <c r="BU10" s="1">
        <f>BT10-BS10</f>
        <v>284.08518713376668</v>
      </c>
      <c r="BV10" s="2">
        <v>818</v>
      </c>
      <c r="BW10" s="17">
        <f>BV$74*BK10</f>
        <v>4.8832086469339453</v>
      </c>
      <c r="BX10" s="1">
        <f>BW10-BV10</f>
        <v>-813.11679135306611</v>
      </c>
      <c r="BY10" s="2">
        <v>936</v>
      </c>
      <c r="BZ10" s="17">
        <f>BY$74*BL10</f>
        <v>958.01191965642465</v>
      </c>
      <c r="CA10" s="1">
        <f>BZ10-BY10</f>
        <v>22.011919656424652</v>
      </c>
      <c r="CB10" s="2">
        <v>788</v>
      </c>
      <c r="CC10" s="17">
        <f>CB$74*BM10</f>
        <v>542.06660969305847</v>
      </c>
      <c r="CD10" s="1">
        <f>CC10-CB10</f>
        <v>-245.93339030694153</v>
      </c>
      <c r="CE10" s="2">
        <v>1927</v>
      </c>
      <c r="CF10" s="17">
        <f>CE$74*BN10</f>
        <v>334.71559676174746</v>
      </c>
      <c r="CG10" s="1">
        <f>CF10-CE10</f>
        <v>-1592.2844032382525</v>
      </c>
      <c r="CH10" s="2">
        <v>1139</v>
      </c>
      <c r="CI10" s="17">
        <f>CH$74*BO10</f>
        <v>77.678695751766995</v>
      </c>
      <c r="CJ10" s="1">
        <f>CI10-CH10</f>
        <v>-1061.321304248233</v>
      </c>
      <c r="CK10" s="9"/>
      <c r="CO10" s="40"/>
      <c r="CQ10" s="17"/>
      <c r="CR10" s="1"/>
    </row>
    <row r="11" spans="1:98" x14ac:dyDescent="0.2">
      <c r="A11" s="36" t="s">
        <v>85</v>
      </c>
      <c r="B11">
        <v>0</v>
      </c>
      <c r="C11">
        <v>1</v>
      </c>
      <c r="D11">
        <v>0.25842696629213402</v>
      </c>
      <c r="E11">
        <v>0.74157303370786498</v>
      </c>
      <c r="F11">
        <v>0.5</v>
      </c>
      <c r="G11">
        <v>0.5</v>
      </c>
      <c r="H11">
        <v>0.134020618556701</v>
      </c>
      <c r="I11">
        <v>0.63917525773195805</v>
      </c>
      <c r="J11">
        <v>0.292681846733575</v>
      </c>
      <c r="K11">
        <v>0.38254532197739299</v>
      </c>
      <c r="L11">
        <v>-4.62450498022988E-2</v>
      </c>
      <c r="M11" s="31">
        <v>0</v>
      </c>
      <c r="N11">
        <v>1.0038668343441399</v>
      </c>
      <c r="O11">
        <v>0.99354054731247599</v>
      </c>
      <c r="P11">
        <v>1.01111272721446</v>
      </c>
      <c r="Q11">
        <v>0.98893121561058694</v>
      </c>
      <c r="R11">
        <v>33.319999694824197</v>
      </c>
      <c r="S11" s="43">
        <f>IF(C11,O11,Q11)</f>
        <v>0.99354054731247599</v>
      </c>
      <c r="T11" s="43">
        <f>IF(D11 = 0,N11,P11)</f>
        <v>1.01111272721446</v>
      </c>
      <c r="U11" s="68">
        <f>R11*S11^(1-M11)</f>
        <v>33.104770733247165</v>
      </c>
      <c r="V11" s="67">
        <f>R11*T11^(M11+1)</f>
        <v>33.690275762218668</v>
      </c>
      <c r="W11" s="76">
        <f>0.5 * (D11-MAX($D$3:$D$73))/(MIN($D$3:$D$73)-MAX($D$3:$D$73)) + 0.75</f>
        <v>1.1024530382809168</v>
      </c>
      <c r="X11" s="76">
        <f>AVERAGE(D11, F11, G11, H11, I11, J11, K11)</f>
        <v>0.38669285875596587</v>
      </c>
      <c r="Y11" s="32">
        <f>1.2^M11</f>
        <v>1</v>
      </c>
      <c r="Z11" s="32">
        <f>IF(C11&gt;0, 1, 0.3)</f>
        <v>1</v>
      </c>
      <c r="AA11" s="32">
        <f>PERCENTILE($L$2:$L$73, 0.05)</f>
        <v>-0.34228766676200378</v>
      </c>
      <c r="AB11" s="32">
        <f>PERCENTILE($L$2:$L$73, 0.95)</f>
        <v>0.98081624543710211</v>
      </c>
      <c r="AC11" s="32">
        <f>MIN(MAX(L11,AA11), AB11)</f>
        <v>-4.62450498022988E-2</v>
      </c>
      <c r="AD11" s="32">
        <f>AC11-$AC$74+1</f>
        <v>1.296042616959705</v>
      </c>
      <c r="AE11" s="21">
        <f>(AD11^4) *Y11*Z11</f>
        <v>2.821480997139965</v>
      </c>
      <c r="AF11" s="15">
        <f>AE11/$AE$74</f>
        <v>4.624631540324658E-3</v>
      </c>
      <c r="AG11" s="2">
        <v>67</v>
      </c>
      <c r="AH11" s="16">
        <f>$D$80*AF11</f>
        <v>374.20252354852369</v>
      </c>
      <c r="AI11" s="26">
        <f>AH11-AG11</f>
        <v>307.20252354852369</v>
      </c>
      <c r="AJ11" s="2">
        <v>333</v>
      </c>
      <c r="AK11" s="2">
        <v>167</v>
      </c>
      <c r="AL11" s="2">
        <v>33</v>
      </c>
      <c r="AM11" s="10">
        <f>SUM(AJ11:AL11)</f>
        <v>533</v>
      </c>
      <c r="AN11" s="16">
        <f>AF11*$D$79</f>
        <v>608.72776314777582</v>
      </c>
      <c r="AO11" s="9">
        <f>AN11-AM11</f>
        <v>75.727763147775818</v>
      </c>
      <c r="AP11" s="9">
        <f>AO11+AI11</f>
        <v>382.9302866962995</v>
      </c>
      <c r="AQ11" s="18">
        <f>AG11+AM11</f>
        <v>600</v>
      </c>
      <c r="AR11" s="30">
        <f>AH11+AN11</f>
        <v>982.9302866962995</v>
      </c>
      <c r="AS11" s="77">
        <f>AP11*(AP11&gt;0)</f>
        <v>382.9302866962995</v>
      </c>
      <c r="AT11">
        <f>AS11/$AS$74</f>
        <v>7.78136557336027E-3</v>
      </c>
      <c r="AU11" s="66">
        <f>AT11*$AP$74</f>
        <v>151.35845431365971</v>
      </c>
      <c r="AV11" s="69">
        <f>IF(AU11&gt;0,U11,V11)</f>
        <v>33.104770733247165</v>
      </c>
      <c r="AW11" s="17">
        <f>AU11/AV11</f>
        <v>4.5721039886752699</v>
      </c>
      <c r="AX11" s="38">
        <f>AQ11/AR11</f>
        <v>0.61041968908766031</v>
      </c>
      <c r="AY11" s="23">
        <v>0</v>
      </c>
      <c r="AZ11" s="16">
        <f>BN11*$D$81</f>
        <v>19.071146728086209</v>
      </c>
      <c r="BA11" s="63">
        <f>AZ11-AY11</f>
        <v>19.071146728086209</v>
      </c>
      <c r="BB11" s="42">
        <f>($AD11^$BB$76)*($BC$76^$M11)*(IF($C11&gt;0,1,$BD$76))</f>
        <v>1.3287116213819885</v>
      </c>
      <c r="BC11" s="42">
        <f>($AD11^$BB$77)*($BC$77^$M11)*(IF($C11&gt;0,1,$BD$77))</f>
        <v>1.7391199964497082</v>
      </c>
      <c r="BD11" s="42">
        <f>($AD11^$BB$78)*($BC$78^$M11)*(IF($C11&gt;0,1,$BD$78))</f>
        <v>3.5291293002031638</v>
      </c>
      <c r="BE11" s="42">
        <f>($AD11^$BB$79)*($BC$79^$M11)*(IF($C11&gt;0,1,$BD$79))</f>
        <v>1.7422797285350589</v>
      </c>
      <c r="BF11" s="42">
        <f>($AD11^$BB$80)*($BC$80^$M11)*(IF($C11&gt;0,1,$BD$80))</f>
        <v>1.0233474604086421</v>
      </c>
      <c r="BG11" s="42">
        <f>($AD11^$BB$81)*($BC$81^$M11)*(IF($C11&gt;0,1,$BD$81))</f>
        <v>2.5342692072381077</v>
      </c>
      <c r="BH11" s="42">
        <f>($AD11^$BB$82)*($BC$82^$M11)*(IF($C11&gt;0,1,$BD$82))</f>
        <v>1.6215201221805078</v>
      </c>
      <c r="BI11" s="40">
        <f>BB11/BB$74</f>
        <v>1.3590824447726553E-2</v>
      </c>
      <c r="BJ11" s="40">
        <f>BC11/BC$74</f>
        <v>9.4338858830280512E-3</v>
      </c>
      <c r="BK11" s="40">
        <f>BD11/BD$74</f>
        <v>3.9291883469472063E-3</v>
      </c>
      <c r="BL11" s="40">
        <f>BE11/BE$74</f>
        <v>8.8620637687545165E-3</v>
      </c>
      <c r="BM11" s="40">
        <f>BF11/BF$74</f>
        <v>1.3431508523103451E-2</v>
      </c>
      <c r="BN11" s="40">
        <f>BG11/BG$74</f>
        <v>4.4006614966624847E-3</v>
      </c>
      <c r="BO11" s="40">
        <f>BH11/BH$74</f>
        <v>1.3716475513687378E-2</v>
      </c>
      <c r="BP11" s="80">
        <v>728</v>
      </c>
      <c r="BQ11" s="17">
        <f>BP$74*BI11</f>
        <v>748.74570047415125</v>
      </c>
      <c r="BR11" s="1">
        <f>BQ11-BP11</f>
        <v>20.745700474151249</v>
      </c>
      <c r="BS11" s="2">
        <v>802</v>
      </c>
      <c r="BT11" s="17">
        <f>BS$74*BJ11</f>
        <v>512.36377619313646</v>
      </c>
      <c r="BU11" s="1">
        <f>BT11-BS11</f>
        <v>-289.63622380686354</v>
      </c>
      <c r="BV11" s="2">
        <v>0</v>
      </c>
      <c r="BW11" s="17">
        <f>BV$74*BK11</f>
        <v>251.76274333064225</v>
      </c>
      <c r="BX11" s="1">
        <f>BW11-BV11</f>
        <v>251.76274333064225</v>
      </c>
      <c r="BY11" s="2">
        <v>526</v>
      </c>
      <c r="BZ11" s="17">
        <f>BY$74*BL11</f>
        <v>485.99557707849766</v>
      </c>
      <c r="CA11" s="1">
        <f>BZ11-BY11</f>
        <v>-40.004422921502339</v>
      </c>
      <c r="CB11" s="2">
        <v>300</v>
      </c>
      <c r="CC11" s="17">
        <f>CB$74*BM11</f>
        <v>795.09157853363195</v>
      </c>
      <c r="CD11" s="1">
        <f>CC11-CB11</f>
        <v>495.09157853363195</v>
      </c>
      <c r="CE11" s="2">
        <v>766</v>
      </c>
      <c r="CF11" s="17">
        <f>CE$74*BN11</f>
        <v>278.55307141574195</v>
      </c>
      <c r="CG11" s="1">
        <f>CF11-CE11</f>
        <v>-487.44692858425805</v>
      </c>
      <c r="CH11" s="2">
        <v>33</v>
      </c>
      <c r="CI11" s="17">
        <f>CH$74*BO11</f>
        <v>833.7559640994873</v>
      </c>
      <c r="CJ11" s="1">
        <f>CI11-CH11</f>
        <v>800.7559640994873</v>
      </c>
      <c r="CK11" s="9"/>
      <c r="CO11" s="40"/>
      <c r="CQ11" s="17"/>
      <c r="CR11" s="1"/>
    </row>
    <row r="12" spans="1:98" x14ac:dyDescent="0.2">
      <c r="A12" s="53" t="s">
        <v>42</v>
      </c>
      <c r="B12">
        <v>1</v>
      </c>
      <c r="C12">
        <v>1</v>
      </c>
      <c r="D12">
        <v>0.39819587628865899</v>
      </c>
      <c r="E12">
        <v>0.60180412371133996</v>
      </c>
      <c r="F12">
        <v>0.322784810126582</v>
      </c>
      <c r="G12">
        <v>0.322784810126582</v>
      </c>
      <c r="H12">
        <v>6.9069069069068997E-2</v>
      </c>
      <c r="I12">
        <v>0.26876876876876798</v>
      </c>
      <c r="J12">
        <v>0.136248334498806</v>
      </c>
      <c r="K12">
        <v>0.20971145124017501</v>
      </c>
      <c r="L12">
        <v>6.7240569173331903E-3</v>
      </c>
      <c r="M12" s="31">
        <v>0</v>
      </c>
      <c r="N12">
        <v>1.0171672482783101</v>
      </c>
      <c r="O12">
        <v>0.98655330138750796</v>
      </c>
      <c r="P12">
        <v>1.0128272730313801</v>
      </c>
      <c r="Q12">
        <v>0.98623379808843004</v>
      </c>
      <c r="R12">
        <v>23.7199993133544</v>
      </c>
      <c r="S12" s="43">
        <f>IF(C12,O12,Q12)</f>
        <v>0.98655330138750796</v>
      </c>
      <c r="T12" s="43">
        <f>IF(D12 = 0,N12,P12)</f>
        <v>1.0128272730313801</v>
      </c>
      <c r="U12" s="68">
        <f>R12*S12^(1-M12)</f>
        <v>23.401043631499206</v>
      </c>
      <c r="V12" s="67">
        <f>R12*T12^(M12+1)</f>
        <v>24.024262220850947</v>
      </c>
      <c r="W12" s="76">
        <f>0.5 * (D12-MAX($D$3:$D$73))/(MIN($D$3:$D$73)-MAX($D$3:$D$73)) + 0.75</f>
        <v>1.020358445297153</v>
      </c>
      <c r="X12" s="76">
        <f>AVERAGE(D12, F12, G12, H12, I12, J12, K12)</f>
        <v>0.24679473144552014</v>
      </c>
      <c r="Y12" s="32">
        <f>1.2^M12</f>
        <v>1</v>
      </c>
      <c r="Z12" s="32">
        <f>IF(C12&gt;0, 1, 0.3)</f>
        <v>1</v>
      </c>
      <c r="AA12" s="32">
        <f>PERCENTILE($L$2:$L$73, 0.05)</f>
        <v>-0.34228766676200378</v>
      </c>
      <c r="AB12" s="32">
        <f>PERCENTILE($L$2:$L$73, 0.95)</f>
        <v>0.98081624543710211</v>
      </c>
      <c r="AC12" s="32">
        <f>MIN(MAX(L12,AA12), AB12)</f>
        <v>6.7240569173331903E-3</v>
      </c>
      <c r="AD12" s="32">
        <f>AC12-$AC$74+1</f>
        <v>1.3490117236793369</v>
      </c>
      <c r="AE12" s="21">
        <f>(AD12^4) *Y12*Z12</f>
        <v>3.3117908034849437</v>
      </c>
      <c r="AF12" s="15">
        <f>AE12/$AE$74</f>
        <v>5.4282882714002702E-3</v>
      </c>
      <c r="AG12" s="2">
        <v>380</v>
      </c>
      <c r="AH12" s="16">
        <f>$D$80*AF12</f>
        <v>439.23048830917998</v>
      </c>
      <c r="AI12" s="26">
        <f>AH12-AG12</f>
        <v>59.230488309179975</v>
      </c>
      <c r="AJ12" s="2">
        <v>95</v>
      </c>
      <c r="AK12" s="2">
        <v>308</v>
      </c>
      <c r="AL12" s="2">
        <v>0</v>
      </c>
      <c r="AM12" s="10">
        <f>SUM(AJ12:AL12)</f>
        <v>403</v>
      </c>
      <c r="AN12" s="16">
        <f>AF12*$D$79</f>
        <v>714.51092878608472</v>
      </c>
      <c r="AO12" s="9">
        <f>AN12-AM12</f>
        <v>311.51092878608472</v>
      </c>
      <c r="AP12" s="9">
        <f>AO12+AI12</f>
        <v>370.74141709526469</v>
      </c>
      <c r="AQ12" s="18">
        <f>AG12+AM12</f>
        <v>783</v>
      </c>
      <c r="AR12" s="30">
        <f>AH12+AN12</f>
        <v>1153.7414170952648</v>
      </c>
      <c r="AS12" s="77">
        <f>AP12*(AP12&gt;0)</f>
        <v>370.74141709526469</v>
      </c>
      <c r="AT12">
        <f>AS12/$AS$74</f>
        <v>7.5336806719910245E-3</v>
      </c>
      <c r="AU12" s="66">
        <f>AT12*$AP$74</f>
        <v>146.54063622316599</v>
      </c>
      <c r="AV12" s="81">
        <f>IF(AU12&gt;0,U12,V12)</f>
        <v>23.401043631499206</v>
      </c>
      <c r="AW12" s="17">
        <f>AU12/AV12</f>
        <v>6.2621410622008975</v>
      </c>
      <c r="AX12" s="38">
        <f>AQ12/AR12</f>
        <v>0.67866160336978476</v>
      </c>
      <c r="AY12" s="23">
        <v>0</v>
      </c>
      <c r="AZ12" s="16">
        <f>BN12*$D$81</f>
        <v>22.0171168285665</v>
      </c>
      <c r="BA12" s="63">
        <f>AZ12-AY12</f>
        <v>22.0171168285665</v>
      </c>
      <c r="BB12" s="42">
        <f>($AD12^$BB$76)*($BC$76^$M12)*(IF($C12&gt;0,1,$BD$76))</f>
        <v>1.3883444658585944</v>
      </c>
      <c r="BC12" s="42">
        <f>($AD12^$BB$77)*($BC$77^$M12)*(IF($C12&gt;0,1,$BD$77))</f>
        <v>1.8943209177376035</v>
      </c>
      <c r="BD12" s="42">
        <f>($AD12^$BB$78)*($BC$78^$M12)*(IF($C12&gt;0,1,$BD$78))</f>
        <v>4.2881154117863272</v>
      </c>
      <c r="BE12" s="42">
        <f>($AD12^$BB$79)*($BC$79^$M12)*(IF($C12&gt;0,1,$BD$79))</f>
        <v>1.8982948302044687</v>
      </c>
      <c r="BF12" s="42">
        <f>($AD12^$BB$80)*($BC$80^$M12)*(IF($C12&gt;0,1,$BD$80))</f>
        <v>1.0270022603171873</v>
      </c>
      <c r="BG12" s="42">
        <f>($AD12^$BB$81)*($BC$81^$M12)*(IF($C12&gt;0,1,$BD$81))</f>
        <v>2.9257444246195718</v>
      </c>
      <c r="BH12" s="42">
        <f>($AD12^$BB$82)*($BC$82^$M12)*(IF($C12&gt;0,1,$BD$82))</f>
        <v>1.7472269082594549</v>
      </c>
      <c r="BI12" s="40">
        <f>BB12/BB$74</f>
        <v>1.4200783379038658E-2</v>
      </c>
      <c r="BJ12" s="40">
        <f>BC12/BC$74</f>
        <v>1.0275775909800083E-2</v>
      </c>
      <c r="BK12" s="40">
        <f>BD12/BD$74</f>
        <v>4.7742124680400944E-3</v>
      </c>
      <c r="BL12" s="40">
        <f>BE12/BE$74</f>
        <v>9.6556308161341916E-3</v>
      </c>
      <c r="BM12" s="40">
        <f>BF12/BF$74</f>
        <v>1.347947803299236E-2</v>
      </c>
      <c r="BN12" s="40">
        <f>BG12/BG$74</f>
        <v>5.0804432306266007E-3</v>
      </c>
      <c r="BO12" s="40">
        <f>BH12/BH$74</f>
        <v>1.4779832070026351E-2</v>
      </c>
      <c r="BP12" s="80">
        <v>468</v>
      </c>
      <c r="BQ12" s="17">
        <f>BP$74*BI12</f>
        <v>782.34955791799769</v>
      </c>
      <c r="BR12" s="1">
        <f>BQ12-BP12</f>
        <v>314.34955791799769</v>
      </c>
      <c r="BS12" s="2">
        <v>336</v>
      </c>
      <c r="BT12" s="17">
        <f>BS$74*BJ12</f>
        <v>558.08766543715228</v>
      </c>
      <c r="BU12" s="1">
        <f>BT12-BS12</f>
        <v>222.08766543715228</v>
      </c>
      <c r="BV12" s="2">
        <v>128</v>
      </c>
      <c r="BW12" s="17">
        <f>BV$74*BK12</f>
        <v>305.90766388966904</v>
      </c>
      <c r="BX12" s="1">
        <f>BW12-BV12</f>
        <v>177.90766388966904</v>
      </c>
      <c r="BY12" s="2">
        <v>239</v>
      </c>
      <c r="BZ12" s="17">
        <f>BY$74*BL12</f>
        <v>529.51479395679905</v>
      </c>
      <c r="CA12" s="1">
        <f>BZ12-BY12</f>
        <v>290.51479395679905</v>
      </c>
      <c r="CB12" s="2">
        <v>901</v>
      </c>
      <c r="CC12" s="17">
        <f>CB$74*BM12</f>
        <v>797.93118164101577</v>
      </c>
      <c r="CD12" s="1">
        <f>CC12-CB12</f>
        <v>-103.06881835898423</v>
      </c>
      <c r="CE12" s="2">
        <v>0</v>
      </c>
      <c r="CF12" s="17">
        <f>CE$74*BN12</f>
        <v>321.58189561220257</v>
      </c>
      <c r="CG12" s="1">
        <f>CF12-CE12</f>
        <v>321.58189561220257</v>
      </c>
      <c r="CH12" s="2">
        <v>380</v>
      </c>
      <c r="CI12" s="17">
        <f>CH$74*BO12</f>
        <v>898.39209237655177</v>
      </c>
      <c r="CJ12" s="1">
        <f>CI12-CH12</f>
        <v>518.39209237655177</v>
      </c>
      <c r="CK12" s="9"/>
      <c r="CO12" s="40"/>
      <c r="CQ12" s="17"/>
      <c r="CR12" s="1"/>
    </row>
    <row r="13" spans="1:98" x14ac:dyDescent="0.2">
      <c r="A13" s="53" t="s">
        <v>176</v>
      </c>
      <c r="B13">
        <v>1</v>
      </c>
      <c r="C13">
        <v>1</v>
      </c>
      <c r="D13">
        <v>0.54155495978552204</v>
      </c>
      <c r="E13">
        <v>0.45844504021447702</v>
      </c>
      <c r="F13">
        <v>0.64210526315789396</v>
      </c>
      <c r="G13">
        <v>0.64210526315789396</v>
      </c>
      <c r="H13">
        <v>8.6477987421383601E-2</v>
      </c>
      <c r="I13">
        <v>0.34748427672955901</v>
      </c>
      <c r="J13">
        <v>0.173348610932269</v>
      </c>
      <c r="K13">
        <v>0.33362861903727697</v>
      </c>
      <c r="L13">
        <v>0.25631611304438701</v>
      </c>
      <c r="M13" s="31">
        <v>0</v>
      </c>
      <c r="N13">
        <v>1.00813323890468</v>
      </c>
      <c r="O13">
        <v>0.99446334925249502</v>
      </c>
      <c r="P13">
        <v>1.0109835372193301</v>
      </c>
      <c r="Q13">
        <v>0.991847484172238</v>
      </c>
      <c r="R13">
        <v>28.7000007629394</v>
      </c>
      <c r="S13" s="43">
        <f>IF(C13,O13,Q13)</f>
        <v>0.99446334925249502</v>
      </c>
      <c r="T13" s="43">
        <f>IF(D13 = 0,N13,P13)</f>
        <v>1.0109835372193301</v>
      </c>
      <c r="U13" s="68">
        <f>R13*S13^(1-M13)</f>
        <v>28.541098882261878</v>
      </c>
      <c r="V13" s="67">
        <f>R13*T13^(M13+1)</f>
        <v>29.015228289513946</v>
      </c>
      <c r="W13" s="76">
        <f>0.5 * (D13-MAX($D$3:$D$73))/(MIN($D$3:$D$73)-MAX($D$3:$D$73)) + 0.75</f>
        <v>0.9361551299068207</v>
      </c>
      <c r="X13" s="76">
        <f>AVERAGE(D13, F13, G13, H13, I13, J13, K13)</f>
        <v>0.3952435686031141</v>
      </c>
      <c r="Y13" s="32">
        <f>1.2^M13</f>
        <v>1</v>
      </c>
      <c r="Z13" s="32">
        <f>IF(C13&gt;0, 1, 0.3)</f>
        <v>1</v>
      </c>
      <c r="AA13" s="32">
        <f>PERCENTILE($L$2:$L$73, 0.05)</f>
        <v>-0.34228766676200378</v>
      </c>
      <c r="AB13" s="32">
        <f>PERCENTILE($L$2:$L$73, 0.95)</f>
        <v>0.98081624543710211</v>
      </c>
      <c r="AC13" s="32">
        <f>MIN(MAX(L13,AA13), AB13)</f>
        <v>0.25631611304438701</v>
      </c>
      <c r="AD13" s="32">
        <f>AC13-$AC$74+1</f>
        <v>1.5986037798063908</v>
      </c>
      <c r="AE13" s="21">
        <f>(AD13^4) *Y13*Z13</f>
        <v>6.5307542541895005</v>
      </c>
      <c r="AF13" s="15">
        <f>AE13/$AE$74</f>
        <v>1.0704425135823786E-2</v>
      </c>
      <c r="AG13" s="2">
        <v>804</v>
      </c>
      <c r="AH13" s="16">
        <f>$D$80*AF13</f>
        <v>866.14963030769513</v>
      </c>
      <c r="AI13" s="26">
        <f>AH13-AG13</f>
        <v>62.149630307695134</v>
      </c>
      <c r="AJ13" s="2">
        <v>287</v>
      </c>
      <c r="AK13" s="2">
        <v>574</v>
      </c>
      <c r="AL13" s="2">
        <v>86</v>
      </c>
      <c r="AM13" s="10">
        <f>SUM(AJ13:AL13)</f>
        <v>947</v>
      </c>
      <c r="AN13" s="16">
        <f>AF13*$D$79</f>
        <v>1408.9945786806181</v>
      </c>
      <c r="AO13" s="9">
        <f>AN13-AM13</f>
        <v>461.99457868061813</v>
      </c>
      <c r="AP13" s="9">
        <f>AO13+AI13</f>
        <v>524.14420898831327</v>
      </c>
      <c r="AQ13" s="18">
        <f>AG13+AM13</f>
        <v>1751</v>
      </c>
      <c r="AR13" s="30">
        <f>AH13+AN13</f>
        <v>2275.144208988313</v>
      </c>
      <c r="AS13" s="77">
        <f>AP13*(AP13&gt;0)</f>
        <v>524.14420898831327</v>
      </c>
      <c r="AT13">
        <f>AS13/$AS$74</f>
        <v>1.0650914396156133E-2</v>
      </c>
      <c r="AU13" s="66">
        <f>AT13*$AP$74</f>
        <v>207.17519628539108</v>
      </c>
      <c r="AV13" s="69">
        <f>IF(AU13&gt;0,U13,V13)</f>
        <v>28.541098882261878</v>
      </c>
      <c r="AW13" s="17">
        <f>AU13/AV13</f>
        <v>7.2588374098710418</v>
      </c>
      <c r="AX13" s="38">
        <f>AQ13/AR13</f>
        <v>0.76962154446403908</v>
      </c>
      <c r="AY13" s="23">
        <v>0</v>
      </c>
      <c r="AZ13" s="16">
        <f>BN13*$D$81</f>
        <v>40.470511826519136</v>
      </c>
      <c r="BA13" s="63">
        <f>AZ13-AY13</f>
        <v>40.470511826519136</v>
      </c>
      <c r="BB13" s="42">
        <f>($AD13^$BB$76)*($BC$76^$M13)*(IF($C13&gt;0,1,$BD$76))</f>
        <v>1.6722451910529736</v>
      </c>
      <c r="BC13" s="42">
        <f>($AD13^$BB$77)*($BC$77^$M13)*(IF($C13&gt;0,1,$BD$77))</f>
        <v>2.7213408628866786</v>
      </c>
      <c r="BD13" s="42">
        <f>($AD13^$BB$78)*($BC$78^$M13)*(IF($C13&gt;0,1,$BD$78))</f>
        <v>9.7902026851751867</v>
      </c>
      <c r="BE13" s="42">
        <f>($AD13^$BB$79)*($BC$79^$M13)*(IF($C13&gt;0,1,$BD$79))</f>
        <v>2.7302922026642191</v>
      </c>
      <c r="BF13" s="42">
        <f>($AD13^$BB$80)*($BC$80^$M13)*(IF($C13&gt;0,1,$BD$80))</f>
        <v>1.042636523956594</v>
      </c>
      <c r="BG13" s="42">
        <f>($AD13^$BB$81)*($BC$81^$M13)*(IF($C13&gt;0,1,$BD$81))</f>
        <v>5.3779236972713145</v>
      </c>
      <c r="BH13" s="42">
        <f>($AD13^$BB$82)*($BC$82^$M13)*(IF($C13&gt;0,1,$BD$82))</f>
        <v>2.3975789521382884</v>
      </c>
      <c r="BI13" s="40">
        <f>BB13/BB$74</f>
        <v>1.7104682806580288E-2</v>
      </c>
      <c r="BJ13" s="40">
        <f>BC13/BC$74</f>
        <v>1.4761959612737061E-2</v>
      </c>
      <c r="BK13" s="40">
        <f>BD13/BD$74</f>
        <v>1.0900011598505926E-2</v>
      </c>
      <c r="BL13" s="40">
        <f>BE13/BE$74</f>
        <v>1.388756536109618E-2</v>
      </c>
      <c r="BM13" s="40">
        <f>BF13/BF$74</f>
        <v>1.3684678860130079E-2</v>
      </c>
      <c r="BN13" s="40">
        <f>BG13/BG$74</f>
        <v>9.338558697306952E-3</v>
      </c>
      <c r="BO13" s="40">
        <f>BH13/BH$74</f>
        <v>2.02811747688421E-2</v>
      </c>
      <c r="BP13" s="80">
        <v>434</v>
      </c>
      <c r="BQ13" s="17">
        <f>BP$74*BI13</f>
        <v>942.33118518012122</v>
      </c>
      <c r="BR13" s="1">
        <f>BQ13-BP13</f>
        <v>508.33118518012122</v>
      </c>
      <c r="BS13" s="2">
        <v>486</v>
      </c>
      <c r="BT13" s="17">
        <f>BS$74*BJ13</f>
        <v>801.73678852736248</v>
      </c>
      <c r="BU13" s="1">
        <f>BT13-BS13</f>
        <v>315.73678852736248</v>
      </c>
      <c r="BV13" s="2">
        <v>0</v>
      </c>
      <c r="BW13" s="17">
        <f>BV$74*BK13</f>
        <v>698.41824317426722</v>
      </c>
      <c r="BX13" s="1">
        <f>BW13-BV13</f>
        <v>698.41824317426722</v>
      </c>
      <c r="BY13" s="2">
        <v>735</v>
      </c>
      <c r="BZ13" s="17">
        <f>BY$74*BL13</f>
        <v>761.59408440251457</v>
      </c>
      <c r="CA13" s="1">
        <f>BZ13-BY13</f>
        <v>26.594084402514568</v>
      </c>
      <c r="CB13" s="2">
        <v>687</v>
      </c>
      <c r="CC13" s="17">
        <f>CB$74*BM13</f>
        <v>810.07824980426017</v>
      </c>
      <c r="CD13" s="1">
        <f>CC13-CB13</f>
        <v>123.07824980426017</v>
      </c>
      <c r="CE13" s="2">
        <v>487</v>
      </c>
      <c r="CF13" s="17">
        <f>CE$74*BN13</f>
        <v>591.11208842213546</v>
      </c>
      <c r="CG13" s="1">
        <f>CF13-CE13</f>
        <v>104.11208842213546</v>
      </c>
      <c r="CH13" s="2">
        <v>1432</v>
      </c>
      <c r="CI13" s="17">
        <f>CH$74*BO13</f>
        <v>1232.7912083240672</v>
      </c>
      <c r="CJ13" s="1">
        <f>CI13-CH13</f>
        <v>-199.20879167593284</v>
      </c>
      <c r="CK13" s="9"/>
      <c r="CO13" s="40"/>
      <c r="CQ13" s="17"/>
      <c r="CR13" s="1"/>
    </row>
    <row r="14" spans="1:98" x14ac:dyDescent="0.2">
      <c r="A14" s="53" t="s">
        <v>132</v>
      </c>
      <c r="B14">
        <v>1</v>
      </c>
      <c r="C14">
        <v>1</v>
      </c>
      <c r="D14">
        <v>0.157894736842105</v>
      </c>
      <c r="E14">
        <v>0.84210526315789402</v>
      </c>
      <c r="F14">
        <v>6.3545150501672198E-2</v>
      </c>
      <c r="G14">
        <v>6.3545150501672198E-2</v>
      </c>
      <c r="H14">
        <v>2.8571428571428501E-2</v>
      </c>
      <c r="I14">
        <v>0.16</v>
      </c>
      <c r="J14">
        <v>6.7612340378281302E-2</v>
      </c>
      <c r="K14">
        <v>6.5547206997004601E-2</v>
      </c>
      <c r="L14">
        <v>-1.54205029819942</v>
      </c>
      <c r="M14" s="31">
        <v>0</v>
      </c>
      <c r="N14">
        <v>1.0183686812099999</v>
      </c>
      <c r="O14">
        <v>0.97945552370805</v>
      </c>
      <c r="P14">
        <v>1.0150797741724999</v>
      </c>
      <c r="Q14">
        <v>0.97313553418846699</v>
      </c>
      <c r="R14">
        <v>51.220001220703097</v>
      </c>
      <c r="S14" s="43">
        <f>IF(C14,O14,Q14)</f>
        <v>0.97945552370805</v>
      </c>
      <c r="T14" s="43">
        <f>IF(D14 = 0,N14,P14)</f>
        <v>1.0150797741724999</v>
      </c>
      <c r="U14" s="68">
        <f>R14*S14^(1-M14)</f>
        <v>50.167713119950712</v>
      </c>
      <c r="V14" s="67">
        <f>R14*T14^(M14+1)</f>
        <v>51.992387272226473</v>
      </c>
      <c r="W14" s="76">
        <f>0.5 * (D14-MAX($D$3:$D$73))/(MIN($D$3:$D$73)-MAX($D$3:$D$73)) + 0.75</f>
        <v>1.1615015953502656</v>
      </c>
      <c r="X14" s="76">
        <f>AVERAGE(D14, F14, G14, H14, I14, J14, K14)</f>
        <v>8.6673716256023395E-2</v>
      </c>
      <c r="Y14" s="32">
        <f>1.2^M14</f>
        <v>1</v>
      </c>
      <c r="Z14" s="32">
        <f>IF(C14&gt;0, 1, 0.3)</f>
        <v>1</v>
      </c>
      <c r="AA14" s="32">
        <f>PERCENTILE($L$2:$L$73, 0.05)</f>
        <v>-0.34228766676200378</v>
      </c>
      <c r="AB14" s="32">
        <f>PERCENTILE($L$2:$L$73, 0.95)</f>
        <v>0.98081624543710211</v>
      </c>
      <c r="AC14" s="32">
        <f>MIN(MAX(L14,AA14), AB14)</f>
        <v>-0.34228766676200378</v>
      </c>
      <c r="AD14" s="32">
        <f>AC14-$AC$74+1</f>
        <v>1</v>
      </c>
      <c r="AE14" s="21">
        <f>(AD14^4) *Y14*Z14</f>
        <v>1</v>
      </c>
      <c r="AF14" s="15">
        <f>AE14/$AE$74</f>
        <v>1.6390794568570486E-3</v>
      </c>
      <c r="AG14" s="2">
        <v>102</v>
      </c>
      <c r="AH14" s="16">
        <f>$D$80*AF14</f>
        <v>132.62627815953377</v>
      </c>
      <c r="AI14" s="26">
        <f>AH14-AG14</f>
        <v>30.626278159533769</v>
      </c>
      <c r="AJ14" s="2">
        <v>51</v>
      </c>
      <c r="AK14" s="2">
        <v>102</v>
      </c>
      <c r="AL14" s="2">
        <v>0</v>
      </c>
      <c r="AM14" s="14">
        <f>SUM(AJ14:AL14)</f>
        <v>153</v>
      </c>
      <c r="AN14" s="16">
        <f>AF14*$D$79</f>
        <v>215.74760339155978</v>
      </c>
      <c r="AO14" s="9">
        <f>AN14-AM14</f>
        <v>62.747603391559778</v>
      </c>
      <c r="AP14" s="9">
        <f>AO14+AI14</f>
        <v>93.373881551093547</v>
      </c>
      <c r="AQ14" s="18">
        <f>AG14+AM14</f>
        <v>255</v>
      </c>
      <c r="AR14" s="30">
        <f>AH14+AN14</f>
        <v>348.37388155109352</v>
      </c>
      <c r="AS14" s="77">
        <f>AP14*(AP14&gt;0)</f>
        <v>93.373881551093547</v>
      </c>
      <c r="AT14">
        <f>AS14/$AS$74</f>
        <v>1.8974114417043845E-3</v>
      </c>
      <c r="AU14" s="66">
        <f>AT14*$AP$74</f>
        <v>36.907308917168606</v>
      </c>
      <c r="AV14" s="69">
        <f>IF(AU14&gt;0,U14,V14)</f>
        <v>50.167713119950712</v>
      </c>
      <c r="AW14" s="17">
        <f>AU14/AV14</f>
        <v>0.73567851954749153</v>
      </c>
      <c r="AX14" s="38">
        <f>AQ14/AR14</f>
        <v>0.73197221004239077</v>
      </c>
      <c r="AY14" s="23">
        <v>0</v>
      </c>
      <c r="AZ14" s="16">
        <f>BN14*$D$81</f>
        <v>7.5253042074682694</v>
      </c>
      <c r="BA14" s="63">
        <f>AZ14-AY14</f>
        <v>7.5253042074682694</v>
      </c>
      <c r="BB14" s="42">
        <f>($AD14^$BB$76)*($BC$76^$M14)*(IF($C14&gt;0,1,$BD$76))</f>
        <v>1</v>
      </c>
      <c r="BC14" s="42">
        <f>($AD14^$BB$77)*($BC$77^$M14)*(IF($C14&gt;0,1,$BD$77))</f>
        <v>1</v>
      </c>
      <c r="BD14" s="42">
        <f>($AD14^$BB$78)*($BC$78^$M14)*(IF($C14&gt;0,1,$BD$78))</f>
        <v>1</v>
      </c>
      <c r="BE14" s="42">
        <f>($AD14^$BB$79)*($BC$79^$M14)*(IF($C14&gt;0,1,$BD$79))</f>
        <v>1</v>
      </c>
      <c r="BF14" s="42">
        <f>($AD14^$BB$80)*($BC$80^$M14)*(IF($C14&gt;0,1,$BD$80))</f>
        <v>1</v>
      </c>
      <c r="BG14" s="42">
        <f>($AD14^$BB$81)*($BC$81^$M14)*(IF($C14&gt;0,1,$BD$81))</f>
        <v>1</v>
      </c>
      <c r="BH14" s="42">
        <f>($AD14^$BB$82)*($BC$82^$M14)*(IF($C14&gt;0,1,$BD$82))</f>
        <v>1</v>
      </c>
      <c r="BI14" s="40">
        <f>BB14/BB$74</f>
        <v>1.0228573476004359E-2</v>
      </c>
      <c r="BJ14" s="40">
        <f>BC14/BC$74</f>
        <v>5.42451694091648E-3</v>
      </c>
      <c r="BK14" s="40">
        <f>BD14/BD$74</f>
        <v>1.1133591355581706E-3</v>
      </c>
      <c r="BL14" s="40">
        <f>BE14/BE$74</f>
        <v>5.086475853223583E-3</v>
      </c>
      <c r="BM14" s="40">
        <f>BF14/BF$74</f>
        <v>1.3125071437359109E-2</v>
      </c>
      <c r="BN14" s="40">
        <f>BG14/BG$74</f>
        <v>1.7364617318845952E-3</v>
      </c>
      <c r="BO14" s="40">
        <f>BH14/BH$74</f>
        <v>8.4590226948540199E-3</v>
      </c>
      <c r="BP14" s="80">
        <v>52</v>
      </c>
      <c r="BQ14" s="17">
        <f>BP$74*BI14</f>
        <v>563.51256994003211</v>
      </c>
      <c r="BR14" s="1">
        <f>BQ14-BP14</f>
        <v>511.51256994003211</v>
      </c>
      <c r="BS14" s="2">
        <v>0</v>
      </c>
      <c r="BT14" s="17">
        <f>BS$74*BJ14</f>
        <v>294.61093957811494</v>
      </c>
      <c r="BU14" s="1">
        <f>BT14-BS14</f>
        <v>294.61093957811494</v>
      </c>
      <c r="BV14" s="2">
        <v>0</v>
      </c>
      <c r="BW14" s="17">
        <f>BV$74*BK14</f>
        <v>71.338486610889774</v>
      </c>
      <c r="BX14" s="1">
        <f>BW14-BV14</f>
        <v>71.338486610889774</v>
      </c>
      <c r="BY14" s="2">
        <v>51</v>
      </c>
      <c r="BZ14" s="17">
        <f>BY$74*BL14</f>
        <v>278.94233579078127</v>
      </c>
      <c r="CA14" s="1">
        <f>BZ14-BY14</f>
        <v>227.94233579078127</v>
      </c>
      <c r="CB14" s="2">
        <v>666</v>
      </c>
      <c r="CC14" s="17">
        <f>CB$74*BM14</f>
        <v>776.95172880590985</v>
      </c>
      <c r="CD14" s="1">
        <f>CC14-CB14</f>
        <v>110.95172880590985</v>
      </c>
      <c r="CE14" s="2">
        <v>0</v>
      </c>
      <c r="CF14" s="17">
        <f>CE$74*BN14</f>
        <v>109.9145547048311</v>
      </c>
      <c r="CG14" s="1">
        <f>CF14-CE14</f>
        <v>109.9145547048311</v>
      </c>
      <c r="CH14" s="2">
        <v>0</v>
      </c>
      <c r="CI14" s="17">
        <f>CH$74*BO14</f>
        <v>514.18169450670155</v>
      </c>
      <c r="CJ14" s="1">
        <f>CI14-CH14</f>
        <v>514.18169450670155</v>
      </c>
      <c r="CK14" s="9"/>
      <c r="CO14" s="40"/>
      <c r="CQ14" s="17"/>
      <c r="CR14" s="1"/>
    </row>
    <row r="15" spans="1:98" x14ac:dyDescent="0.2">
      <c r="A15" s="44" t="s">
        <v>67</v>
      </c>
      <c r="B15">
        <v>0</v>
      </c>
      <c r="C15">
        <v>1</v>
      </c>
      <c r="D15">
        <v>0.70408163265306101</v>
      </c>
      <c r="E15">
        <v>0.29591836734693799</v>
      </c>
      <c r="F15">
        <v>0.79220779220779203</v>
      </c>
      <c r="G15">
        <v>0.79220779220779203</v>
      </c>
      <c r="H15">
        <v>0.809782608695652</v>
      </c>
      <c r="I15">
        <v>0.72826086956521696</v>
      </c>
      <c r="J15">
        <v>0.76794074430745296</v>
      </c>
      <c r="K15">
        <v>0.77997989819880398</v>
      </c>
      <c r="L15">
        <v>-0.99773202124813998</v>
      </c>
      <c r="M15" s="31">
        <v>0</v>
      </c>
      <c r="N15">
        <v>1.0035241813420599</v>
      </c>
      <c r="O15">
        <v>0.99541028401342502</v>
      </c>
      <c r="P15">
        <v>1.00734966498804</v>
      </c>
      <c r="Q15">
        <v>0.98889220845876402</v>
      </c>
      <c r="R15">
        <v>16.340000152587798</v>
      </c>
      <c r="S15" s="43">
        <f>IF(C15,O15,Q15)</f>
        <v>0.99541028401342502</v>
      </c>
      <c r="T15" s="43">
        <f>IF(D15 = 0,N15,P15)</f>
        <v>1.00734966498804</v>
      </c>
      <c r="U15" s="68">
        <f>R15*S15^(1-M15)</f>
        <v>16.265004192666829</v>
      </c>
      <c r="V15" s="67">
        <f>R15*T15^(M15+1)</f>
        <v>16.460093679613841</v>
      </c>
      <c r="W15" s="76">
        <f>0.5 * (D15-MAX($D$3:$D$73))/(MIN($D$3:$D$73)-MAX($D$3:$D$73)) + 0.75</f>
        <v>0.84069354937079399</v>
      </c>
      <c r="X15" s="76">
        <f>AVERAGE(D15, F15, G15, H15, I15, J15, K15)</f>
        <v>0.76778019111939588</v>
      </c>
      <c r="Y15" s="32">
        <f>1.2^M15</f>
        <v>1</v>
      </c>
      <c r="Z15" s="32">
        <f>IF(C15&gt;0, 1, 0.3)</f>
        <v>1</v>
      </c>
      <c r="AA15" s="32">
        <f>PERCENTILE($L$2:$L$73, 0.05)</f>
        <v>-0.34228766676200378</v>
      </c>
      <c r="AB15" s="32">
        <f>PERCENTILE($L$2:$L$73, 0.95)</f>
        <v>0.98081624543710211</v>
      </c>
      <c r="AC15" s="32">
        <f>MIN(MAX(L15,AA15), AB15)</f>
        <v>-0.34228766676200378</v>
      </c>
      <c r="AD15" s="32">
        <f>AC15-$AC$74+1</f>
        <v>1</v>
      </c>
      <c r="AE15" s="21">
        <v>0</v>
      </c>
      <c r="AF15" s="15">
        <f>AE15/$AE$74</f>
        <v>0</v>
      </c>
      <c r="AG15" s="2">
        <v>0</v>
      </c>
      <c r="AH15" s="16">
        <f>$D$80*AF15</f>
        <v>0</v>
      </c>
      <c r="AI15" s="26">
        <f>AH15-AG15</f>
        <v>0</v>
      </c>
      <c r="AJ15" s="2">
        <v>0</v>
      </c>
      <c r="AK15" s="2">
        <v>0</v>
      </c>
      <c r="AL15" s="2">
        <v>0</v>
      </c>
      <c r="AM15" s="10">
        <f>SUM(AJ15:AL15)</f>
        <v>0</v>
      </c>
      <c r="AN15" s="16">
        <f>AF15*$D$79</f>
        <v>0</v>
      </c>
      <c r="AO15" s="9">
        <f>AN15-AM15</f>
        <v>0</v>
      </c>
      <c r="AP15" s="9">
        <f>AO15+AI15</f>
        <v>0</v>
      </c>
      <c r="AQ15" s="18">
        <f>AG15+AM15</f>
        <v>0</v>
      </c>
      <c r="AR15" s="30">
        <f>AH15+AN15</f>
        <v>0</v>
      </c>
      <c r="AS15" s="77">
        <f>AP15*(AP15&gt;0)</f>
        <v>0</v>
      </c>
      <c r="AT15">
        <f>AS15/$AS$74</f>
        <v>0</v>
      </c>
      <c r="AU15" s="66">
        <f>AT15*$AP$74</f>
        <v>0</v>
      </c>
      <c r="AV15" s="69">
        <f>IF(AU15&gt;0,U15,V15)</f>
        <v>16.460093679613841</v>
      </c>
      <c r="AW15" s="17">
        <f>AU15/AV15</f>
        <v>0</v>
      </c>
      <c r="AX15" s="38">
        <v>1</v>
      </c>
      <c r="AY15" s="23">
        <v>0</v>
      </c>
      <c r="AZ15" s="16">
        <f>BN15*$D$81</f>
        <v>7.5253042074682694</v>
      </c>
      <c r="BA15" s="63">
        <f>AZ15-AY15</f>
        <v>7.5253042074682694</v>
      </c>
      <c r="BB15" s="42">
        <f>($AD15^$BB$76)*($BC$76^$M15)*(IF($C15&gt;0,1,$BD$76))</f>
        <v>1</v>
      </c>
      <c r="BC15" s="42">
        <f>($AD15^$BB$77)*($BC$77^$M15)*(IF($C15&gt;0,1,$BD$77))</f>
        <v>1</v>
      </c>
      <c r="BD15" s="42">
        <f>($AD15^$BB$78)*($BC$78^$M15)*(IF($C15&gt;0,1,$BD$78))</f>
        <v>1</v>
      </c>
      <c r="BE15" s="42">
        <f>($AD15^$BB$79)*($BC$79^$M15)*(IF($C15&gt;0,1,$BD$79))</f>
        <v>1</v>
      </c>
      <c r="BF15" s="42">
        <f>($AD15^$BB$80)*($BC$80^$M15)*(IF($C15&gt;0,1,$BD$80))</f>
        <v>1</v>
      </c>
      <c r="BG15" s="42">
        <f>($AD15^$BB$81)*($BC$81^$M15)*(IF($C15&gt;0,1,$BD$81))</f>
        <v>1</v>
      </c>
      <c r="BH15" s="42">
        <f>($AD15^$BB$82)*($BC$82^$M15)*(IF($C15&gt;0,1,$BD$82))</f>
        <v>1</v>
      </c>
      <c r="BI15" s="40">
        <f>BB15/BB$74</f>
        <v>1.0228573476004359E-2</v>
      </c>
      <c r="BJ15" s="40">
        <f>BC15/BC$74</f>
        <v>5.42451694091648E-3</v>
      </c>
      <c r="BK15" s="40">
        <f>BD15/BD$74</f>
        <v>1.1133591355581706E-3</v>
      </c>
      <c r="BL15" s="40">
        <f>BE15/BE$74</f>
        <v>5.086475853223583E-3</v>
      </c>
      <c r="BM15" s="40">
        <f>BF15/BF$74</f>
        <v>1.3125071437359109E-2</v>
      </c>
      <c r="BN15" s="40">
        <f>BG15/BG$74</f>
        <v>1.7364617318845952E-3</v>
      </c>
      <c r="BO15" s="40">
        <f>BH15/BH$74</f>
        <v>8.4590226948540199E-3</v>
      </c>
      <c r="BP15" s="80">
        <v>645</v>
      </c>
      <c r="BQ15" s="17">
        <f>BP$74*BI15</f>
        <v>563.51256994003211</v>
      </c>
      <c r="BR15" s="1">
        <f>BQ15-BP15</f>
        <v>-81.487430059967892</v>
      </c>
      <c r="BS15" s="2">
        <v>118</v>
      </c>
      <c r="BT15" s="17">
        <f>BS$74*BJ15</f>
        <v>294.61093957811494</v>
      </c>
      <c r="BU15" s="1">
        <f>BT15-BS15</f>
        <v>176.61093957811494</v>
      </c>
      <c r="BV15" s="2">
        <v>0</v>
      </c>
      <c r="BW15" s="17">
        <f>BV$74*BK15</f>
        <v>71.338486610889774</v>
      </c>
      <c r="BX15" s="1">
        <f>BW15-BV15</f>
        <v>71.338486610889774</v>
      </c>
      <c r="BY15" s="2">
        <v>242</v>
      </c>
      <c r="BZ15" s="17">
        <f>BY$74*BL15</f>
        <v>278.94233579078127</v>
      </c>
      <c r="CA15" s="1">
        <f>BZ15-BY15</f>
        <v>36.942335790781271</v>
      </c>
      <c r="CB15" s="2">
        <v>620</v>
      </c>
      <c r="CC15" s="17">
        <f>CB$74*BM15</f>
        <v>776.95172880590985</v>
      </c>
      <c r="CD15" s="1">
        <f>CC15-CB15</f>
        <v>156.95172880590985</v>
      </c>
      <c r="CE15" s="2">
        <v>0</v>
      </c>
      <c r="CF15" s="17">
        <f>CE$74*BN15</f>
        <v>109.9145547048311</v>
      </c>
      <c r="CG15" s="1">
        <f>CF15-CE15</f>
        <v>109.9145547048311</v>
      </c>
      <c r="CH15" s="2">
        <v>49</v>
      </c>
      <c r="CI15" s="17">
        <f>CH$74*BO15</f>
        <v>514.18169450670155</v>
      </c>
      <c r="CJ15" s="1">
        <f>CI15-CH15</f>
        <v>465.18169450670155</v>
      </c>
      <c r="CK15" s="9"/>
      <c r="CO15" s="40"/>
      <c r="CQ15" s="17"/>
      <c r="CR15" s="1"/>
    </row>
    <row r="16" spans="1:98" x14ac:dyDescent="0.2">
      <c r="A16" s="44" t="s">
        <v>108</v>
      </c>
      <c r="B16">
        <v>0</v>
      </c>
      <c r="C16">
        <v>1</v>
      </c>
      <c r="D16">
        <v>0.37967914438502598</v>
      </c>
      <c r="E16">
        <v>0.62032085561497297</v>
      </c>
      <c r="F16">
        <v>0.43963254593175799</v>
      </c>
      <c r="G16">
        <v>0.43963254593175799</v>
      </c>
      <c r="H16">
        <v>0.23040752351097099</v>
      </c>
      <c r="I16">
        <v>0.18965517241379301</v>
      </c>
      <c r="J16">
        <v>0.209040614706588</v>
      </c>
      <c r="K16">
        <v>0.30315187224656398</v>
      </c>
      <c r="L16">
        <v>0.77678971937775598</v>
      </c>
      <c r="M16" s="31">
        <v>0</v>
      </c>
      <c r="N16">
        <v>1.0119541025231999</v>
      </c>
      <c r="O16">
        <v>0.98961704807344097</v>
      </c>
      <c r="P16">
        <v>1.00884975339008</v>
      </c>
      <c r="Q16">
        <v>0.98823775257653701</v>
      </c>
      <c r="R16">
        <v>163.89999389648401</v>
      </c>
      <c r="S16" s="43">
        <f>IF(C16,O16,Q16)</f>
        <v>0.98961704807344097</v>
      </c>
      <c r="T16" s="43">
        <f>IF(D16 = 0,N16,P16)</f>
        <v>1.00884975339008</v>
      </c>
      <c r="U16" s="68">
        <f>R16*S16^(1-M16)</f>
        <v>162.19822813909349</v>
      </c>
      <c r="V16" s="67">
        <f>R16*T16^(M16+1)</f>
        <v>165.35046842310351</v>
      </c>
      <c r="W16" s="76">
        <f>0.5 * (D16-MAX($D$3:$D$73))/(MIN($D$3:$D$73)-MAX($D$3:$D$73)) + 0.75</f>
        <v>1.0312344231455604</v>
      </c>
      <c r="X16" s="76">
        <f>AVERAGE(D16, F16, G16, H16, I16, J16, K16)</f>
        <v>0.31302848844663683</v>
      </c>
      <c r="Y16" s="32">
        <f>1.2^M16</f>
        <v>1</v>
      </c>
      <c r="Z16" s="32">
        <f>IF(C16&gt;0, 1, 0.3)</f>
        <v>1</v>
      </c>
      <c r="AA16" s="32">
        <f>PERCENTILE($L$2:$L$73, 0.05)</f>
        <v>-0.34228766676200378</v>
      </c>
      <c r="AB16" s="32">
        <f>PERCENTILE($L$2:$L$73, 0.95)</f>
        <v>0.98081624543710211</v>
      </c>
      <c r="AC16" s="32">
        <f>MIN(MAX(L16,AA16), AB16)</f>
        <v>0.77678971937775598</v>
      </c>
      <c r="AD16" s="32">
        <f>AC16-$AC$74+1</f>
        <v>2.11907738613976</v>
      </c>
      <c r="AE16" s="21">
        <v>0</v>
      </c>
      <c r="AF16" s="15">
        <f>AE16/$AE$74</f>
        <v>0</v>
      </c>
      <c r="AG16" s="2">
        <v>0</v>
      </c>
      <c r="AH16" s="16">
        <f>$D$80*AF16</f>
        <v>0</v>
      </c>
      <c r="AI16" s="26">
        <f>AH16-AG16</f>
        <v>0</v>
      </c>
      <c r="AJ16" s="2">
        <v>0</v>
      </c>
      <c r="AK16" s="2">
        <v>0</v>
      </c>
      <c r="AL16" s="2">
        <v>0</v>
      </c>
      <c r="AM16" s="10">
        <f>SUM(AJ16:AL16)</f>
        <v>0</v>
      </c>
      <c r="AN16" s="16">
        <f>AF16*$D$79</f>
        <v>0</v>
      </c>
      <c r="AO16" s="9">
        <f>AN16-AM16</f>
        <v>0</v>
      </c>
      <c r="AP16" s="9">
        <f>AO16+AI16</f>
        <v>0</v>
      </c>
      <c r="AQ16" s="18">
        <f>AG16+AM16</f>
        <v>0</v>
      </c>
      <c r="AR16" s="30">
        <f>AH16+AN16</f>
        <v>0</v>
      </c>
      <c r="AS16" s="77">
        <f>AP16*(AP16&gt;0)</f>
        <v>0</v>
      </c>
      <c r="AT16">
        <f>AS16/$AS$74</f>
        <v>0</v>
      </c>
      <c r="AU16" s="66">
        <f>AT16*$AP$74</f>
        <v>0</v>
      </c>
      <c r="AV16" s="69">
        <f>IF(AU16&gt;0,U16,V16)</f>
        <v>165.35046842310351</v>
      </c>
      <c r="AW16" s="17">
        <f>AU16/AV16</f>
        <v>0</v>
      </c>
      <c r="AX16" s="38">
        <v>1</v>
      </c>
      <c r="AY16" s="23">
        <v>0</v>
      </c>
      <c r="AZ16" s="16">
        <f>BN16*$D$81</f>
        <v>111.19532953478</v>
      </c>
      <c r="BA16" s="63">
        <f>AZ16-AY16</f>
        <v>111.19532953478</v>
      </c>
      <c r="BB16" s="42">
        <f>($AD16^$BB$76)*($BC$76^$M16)*(IF($C16&gt;0,1,$BD$76))</f>
        <v>2.2774922685136154</v>
      </c>
      <c r="BC16" s="42">
        <f>($AD16^$BB$77)*($BC$77^$M16)*(IF($C16&gt;0,1,$BD$77))</f>
        <v>4.9658924248388363</v>
      </c>
      <c r="BD16" s="42">
        <f>($AD16^$BB$78)*($BC$78^$M16)*(IF($C16&gt;0,1,$BD$78))</f>
        <v>38.552448938489277</v>
      </c>
      <c r="BE16" s="42">
        <f>($AD16^$BB$79)*($BC$79^$M16)*(IF($C16&gt;0,1,$BD$79))</f>
        <v>4.992066189562947</v>
      </c>
      <c r="BF16" s="42">
        <f>($AD16^$BB$80)*($BC$80^$M16)*(IF($C16&gt;0,1,$BD$80))</f>
        <v>1.0691215084243697</v>
      </c>
      <c r="BG16" s="42">
        <f>($AD16^$BB$81)*($BC$81^$M16)*(IF($C16&gt;0,1,$BD$81))</f>
        <v>14.776190632190977</v>
      </c>
      <c r="BH16" s="42">
        <f>($AD16^$BB$82)*($BC$82^$M16)*(IF($C16&gt;0,1,$BD$82))</f>
        <v>4.0545033792343084</v>
      </c>
      <c r="BI16" s="40">
        <f>BB16/BB$74</f>
        <v>2.3295497009523363E-2</v>
      </c>
      <c r="BJ16" s="40">
        <f>BC16/BC$74</f>
        <v>2.6937567585307087E-2</v>
      </c>
      <c r="BK16" s="40">
        <f>BD16/BD$74</f>
        <v>4.2922721223806935E-2</v>
      </c>
      <c r="BL16" s="40">
        <f>BE16/BE$74</f>
        <v>2.5392024130905792E-2</v>
      </c>
      <c r="BM16" s="40">
        <f>BF16/BF$74</f>
        <v>1.4032296173286982E-2</v>
      </c>
      <c r="BN16" s="40">
        <f>BG16/BG$74</f>
        <v>2.5658289575831276E-2</v>
      </c>
      <c r="BO16" s="40">
        <f>BH16/BH$74</f>
        <v>3.4297136101305324E-2</v>
      </c>
      <c r="BP16" s="80">
        <v>618</v>
      </c>
      <c r="BQ16" s="17">
        <f>BP$74*BI16</f>
        <v>1283.3955212486612</v>
      </c>
      <c r="BR16" s="1">
        <f>BQ16-BP16</f>
        <v>665.39552124866123</v>
      </c>
      <c r="BS16" s="2">
        <v>956</v>
      </c>
      <c r="BT16" s="17">
        <f>BS$74*BJ16</f>
        <v>1463.0062331256131</v>
      </c>
      <c r="BU16" s="1">
        <f>BT16-BS16</f>
        <v>507.00623312561311</v>
      </c>
      <c r="BV16" s="2">
        <v>0</v>
      </c>
      <c r="BW16" s="17">
        <f>BV$74*BK16</f>
        <v>2750.2733624154293</v>
      </c>
      <c r="BX16" s="1">
        <f>BW16-BV16</f>
        <v>2750.2733624154293</v>
      </c>
      <c r="BY16" s="2">
        <v>1415</v>
      </c>
      <c r="BZ16" s="17">
        <f>BY$74*BL16</f>
        <v>1392.4986033388736</v>
      </c>
      <c r="CA16" s="1">
        <f>BZ16-BY16</f>
        <v>-22.501396661126364</v>
      </c>
      <c r="CB16" s="2">
        <v>983</v>
      </c>
      <c r="CC16" s="17">
        <f>CB$74*BM16</f>
        <v>830.65580427389614</v>
      </c>
      <c r="CD16" s="1">
        <f>CC16-CB16</f>
        <v>-152.34419572610386</v>
      </c>
      <c r="CE16" s="2">
        <v>1475</v>
      </c>
      <c r="CF16" s="17">
        <f>CE$74*BN16</f>
        <v>1624.1184135709682</v>
      </c>
      <c r="CG16" s="1">
        <f>CF16-CE16</f>
        <v>149.11841357096819</v>
      </c>
      <c r="CH16" s="2">
        <v>983</v>
      </c>
      <c r="CI16" s="17">
        <f>CH$74*BO16</f>
        <v>2084.7514179178443</v>
      </c>
      <c r="CJ16" s="1">
        <f>CI16-CH16</f>
        <v>1101.7514179178443</v>
      </c>
      <c r="CK16" s="9"/>
      <c r="CO16" s="40"/>
      <c r="CQ16" s="17"/>
      <c r="CR16" s="1"/>
    </row>
    <row r="17" spans="1:96" x14ac:dyDescent="0.2">
      <c r="A17" s="53" t="s">
        <v>15</v>
      </c>
      <c r="B17">
        <v>0</v>
      </c>
      <c r="C17">
        <v>1</v>
      </c>
      <c r="D17">
        <v>0.14432989690721601</v>
      </c>
      <c r="E17">
        <v>0.85567010309278302</v>
      </c>
      <c r="F17">
        <v>8.5137085137085095E-2</v>
      </c>
      <c r="G17">
        <v>8.5137085137085095E-2</v>
      </c>
      <c r="H17">
        <v>5.2724077328646698E-3</v>
      </c>
      <c r="I17">
        <v>7.2056239015817203E-2</v>
      </c>
      <c r="J17">
        <v>1.9491276812670301E-2</v>
      </c>
      <c r="K17">
        <v>4.0736107980890897E-2</v>
      </c>
      <c r="L17">
        <v>0.80569022503264398</v>
      </c>
      <c r="M17" s="31">
        <v>2</v>
      </c>
      <c r="N17">
        <v>1.00735543030311</v>
      </c>
      <c r="O17">
        <v>0.99424127056836997</v>
      </c>
      <c r="P17">
        <v>1.0099586473795099</v>
      </c>
      <c r="Q17">
        <v>0.98618553231086004</v>
      </c>
      <c r="R17">
        <v>85.629997253417898</v>
      </c>
      <c r="S17" s="43">
        <f>IF(C17,O17,Q17)</f>
        <v>0.99424127056836997</v>
      </c>
      <c r="T17" s="43">
        <f>IF(D17 = 0,N17,P17)</f>
        <v>1.0099586473795099</v>
      </c>
      <c r="U17" s="68">
        <f>R17*S17^(1-M17)</f>
        <v>86.125973431445345</v>
      </c>
      <c r="V17" s="67">
        <f>R17*T17^(M17+1)</f>
        <v>88.213835645741398</v>
      </c>
      <c r="W17" s="76">
        <f>0.5 * (D17-MAX($D$3:$D$73))/(MIN($D$3:$D$73)-MAX($D$3:$D$73)) + 0.75</f>
        <v>1.1694690325533768</v>
      </c>
      <c r="X17" s="76">
        <f>AVERAGE(D17, F17, G17, H17, I17, J17, K17)</f>
        <v>6.4594299817661335E-2</v>
      </c>
      <c r="Y17" s="32">
        <f>1.2^M17</f>
        <v>1.44</v>
      </c>
      <c r="Z17" s="32">
        <f>IF(C17&gt;0, 1, 0.3)</f>
        <v>1</v>
      </c>
      <c r="AA17" s="32">
        <f>PERCENTILE($L$2:$L$73, 0.05)</f>
        <v>-0.34228766676200378</v>
      </c>
      <c r="AB17" s="32">
        <f>PERCENTILE($L$2:$L$73, 0.95)</f>
        <v>0.98081624543710211</v>
      </c>
      <c r="AC17" s="32">
        <f>MIN(MAX(L17,AA17), AB17)</f>
        <v>0.80569022503264398</v>
      </c>
      <c r="AD17" s="32">
        <f>AC17-$AC$74+1</f>
        <v>2.1479778917946479</v>
      </c>
      <c r="AE17" s="21">
        <f>(AD17^4) *Y17*Z17</f>
        <v>30.653616537516658</v>
      </c>
      <c r="AF17" s="15">
        <f>AE17/$AE$74</f>
        <v>5.0243713145017049E-2</v>
      </c>
      <c r="AG17" s="2">
        <v>1969</v>
      </c>
      <c r="AH17" s="16">
        <f>$D$80*AF17</f>
        <v>4065.4750735003686</v>
      </c>
      <c r="AI17" s="26">
        <f>AH17-AG17</f>
        <v>2096.4750735003686</v>
      </c>
      <c r="AJ17" s="2">
        <v>428</v>
      </c>
      <c r="AK17" s="2">
        <v>2226</v>
      </c>
      <c r="AL17" s="2">
        <v>0</v>
      </c>
      <c r="AM17" s="10">
        <f>SUM(AJ17:AL17)</f>
        <v>2654</v>
      </c>
      <c r="AN17" s="16">
        <f>AF17*$D$79</f>
        <v>6613.4443032531017</v>
      </c>
      <c r="AO17" s="9">
        <f>AN17-AM17</f>
        <v>3959.4443032531017</v>
      </c>
      <c r="AP17" s="9">
        <f>AO17+AI17</f>
        <v>6055.9193767534707</v>
      </c>
      <c r="AQ17" s="18">
        <f>AG17+AM17</f>
        <v>4623</v>
      </c>
      <c r="AR17" s="30">
        <f>AH17+AN17</f>
        <v>10678.919376753471</v>
      </c>
      <c r="AS17" s="77">
        <f>AP17*(AP17&gt;0)</f>
        <v>6055.9193767534707</v>
      </c>
      <c r="AT17">
        <f>AS17/$AS$74</f>
        <v>0.1230597949299533</v>
      </c>
      <c r="AU17" s="66">
        <f>AT17*$AP$74</f>
        <v>2393.6852951004898</v>
      </c>
      <c r="AV17" s="69">
        <f>IF(AU17&gt;0,U17,V17)</f>
        <v>86.125973431445345</v>
      </c>
      <c r="AW17" s="17">
        <f>AU17/AV17</f>
        <v>27.792838788705456</v>
      </c>
      <c r="AX17" s="38">
        <f>AQ17/AR17</f>
        <v>0.43290897111402782</v>
      </c>
      <c r="AY17" s="23">
        <v>0</v>
      </c>
      <c r="AZ17" s="16">
        <f>BN17*$D$81</f>
        <v>281.53076493389432</v>
      </c>
      <c r="BA17" s="63">
        <f>AZ17-AY17</f>
        <v>281.53076493389432</v>
      </c>
      <c r="BB17" s="42">
        <f>($AD17^$BB$76)*($BC$76^$M17)*(IF($C17&gt;0,1,$BD$76))</f>
        <v>1.2352060849273134</v>
      </c>
      <c r="BC17" s="42">
        <f>($AD17^$BB$77)*($BC$77^$M17)*(IF($C17&gt;0,1,$BD$77))</f>
        <v>3.1820398533734826</v>
      </c>
      <c r="BD17" s="42">
        <f>($AD17^$BB$78)*($BC$78^$M17)*(IF($C17&gt;0,1,$BD$78))</f>
        <v>9.5268889831033601</v>
      </c>
      <c r="BE17" s="42">
        <f>($AD17^$BB$79)*($BC$79^$M17)*(IF($C17&gt;0,1,$BD$79))</f>
        <v>0.6367385496081398</v>
      </c>
      <c r="BF17" s="42">
        <f>($AD17^$BB$80)*($BC$80^$M17)*(IF($C17&gt;0,1,$BD$80))</f>
        <v>1.9624020167710283</v>
      </c>
      <c r="BG17" s="42">
        <f>($AD17^$BB$81)*($BC$81^$M17)*(IF($C17&gt;0,1,$BD$81))</f>
        <v>37.411213842291886</v>
      </c>
      <c r="BH17" s="42">
        <f>($AD17^$BB$82)*($BC$82^$M17)*(IF($C17&gt;0,1,$BD$82))</f>
        <v>0.77601667591235979</v>
      </c>
      <c r="BI17" s="40">
        <f>BB17/BB$74</f>
        <v>1.2634396197686705E-2</v>
      </c>
      <c r="BJ17" s="40">
        <f>BC17/BC$74</f>
        <v>1.726102909129585E-2</v>
      </c>
      <c r="BK17" s="40">
        <f>BD17/BD$74</f>
        <v>1.0606848882786617E-2</v>
      </c>
      <c r="BL17" s="40">
        <f>BE17/BE$74</f>
        <v>3.2387552573984097E-3</v>
      </c>
      <c r="BM17" s="40">
        <f>BF17/BF$74</f>
        <v>2.5756666658937336E-2</v>
      </c>
      <c r="BN17" s="40">
        <f>BG17/BG$74</f>
        <v>6.496314118049111E-2</v>
      </c>
      <c r="BO17" s="40">
        <f>BH17/BH$74</f>
        <v>6.5643426731278277E-3</v>
      </c>
      <c r="BP17" s="80">
        <v>1120</v>
      </c>
      <c r="BQ17" s="17">
        <f>BP$74*BI17</f>
        <v>696.05415532295592</v>
      </c>
      <c r="BR17" s="1">
        <f>BQ17-BP17</f>
        <v>-423.94584467704408</v>
      </c>
      <c r="BS17" s="2">
        <v>610</v>
      </c>
      <c r="BT17" s="17">
        <f>BS$74*BJ17</f>
        <v>937.46375097736893</v>
      </c>
      <c r="BU17" s="1">
        <f>BT17-BS17</f>
        <v>327.46375097736893</v>
      </c>
      <c r="BV17" s="2">
        <v>0</v>
      </c>
      <c r="BW17" s="17">
        <f>BV$74*BK17</f>
        <v>679.63384216455245</v>
      </c>
      <c r="BX17" s="1">
        <f>BW17-BV17</f>
        <v>679.63384216455245</v>
      </c>
      <c r="BY17" s="2">
        <v>164</v>
      </c>
      <c r="BZ17" s="17">
        <f>BY$74*BL17</f>
        <v>177.61333831572878</v>
      </c>
      <c r="CA17" s="1">
        <f>BZ17-BY17</f>
        <v>13.613338315728782</v>
      </c>
      <c r="CB17" s="2">
        <v>514</v>
      </c>
      <c r="CC17" s="17">
        <f>CB$74*BM17</f>
        <v>1524.6916395424546</v>
      </c>
      <c r="CD17" s="1">
        <f>CC17-CB17</f>
        <v>1010.6916395424546</v>
      </c>
      <c r="CE17" s="2">
        <v>1370</v>
      </c>
      <c r="CF17" s="17">
        <f>CE$74*BN17</f>
        <v>4112.0369104427264</v>
      </c>
      <c r="CG17" s="1">
        <f>CF17-CE17</f>
        <v>2742.0369104427264</v>
      </c>
      <c r="CH17" s="2">
        <v>1199</v>
      </c>
      <c r="CI17" s="17">
        <f>CH$74*BO17</f>
        <v>399.01356938607501</v>
      </c>
      <c r="CJ17" s="1">
        <f>CI17-CH17</f>
        <v>-799.98643061392499</v>
      </c>
      <c r="CK17" s="9"/>
      <c r="CO17" s="40"/>
      <c r="CQ17" s="17"/>
      <c r="CR17" s="1"/>
    </row>
    <row r="18" spans="1:96" x14ac:dyDescent="0.2">
      <c r="A18" s="44" t="s">
        <v>121</v>
      </c>
      <c r="B18">
        <v>0</v>
      </c>
      <c r="C18">
        <v>0</v>
      </c>
      <c r="D18">
        <v>0.26183844011141999</v>
      </c>
      <c r="E18">
        <v>0.73816155988857901</v>
      </c>
      <c r="F18">
        <v>0.12568306010928901</v>
      </c>
      <c r="G18">
        <v>0.12568306010928901</v>
      </c>
      <c r="H18">
        <v>0.13815789473684201</v>
      </c>
      <c r="I18">
        <v>0.17434210526315699</v>
      </c>
      <c r="J18">
        <v>0.15519902779059799</v>
      </c>
      <c r="K18">
        <v>0.13966348391297201</v>
      </c>
      <c r="L18">
        <v>0.431195148369234</v>
      </c>
      <c r="M18" s="31">
        <v>0</v>
      </c>
      <c r="N18">
        <v>1.0077688934578199</v>
      </c>
      <c r="O18">
        <v>0.99457240116544399</v>
      </c>
      <c r="P18">
        <v>1.01504699301461</v>
      </c>
      <c r="Q18">
        <v>0.99300565119550499</v>
      </c>
      <c r="R18">
        <v>11.420000076293899</v>
      </c>
      <c r="S18" s="43">
        <f>IF(C18,O18,Q18)</f>
        <v>0.99300565119550499</v>
      </c>
      <c r="T18" s="43">
        <f>IF(D18 = 0,N18,P18)</f>
        <v>1.01504699301461</v>
      </c>
      <c r="U18" s="68">
        <f>R18*S18^(1-M18)</f>
        <v>11.340124612412939</v>
      </c>
      <c r="V18" s="67">
        <f>R18*T18^(M18+1)</f>
        <v>11.591836737668739</v>
      </c>
      <c r="W18" s="76">
        <f>0.5 * (D18-MAX($D$3:$D$73))/(MIN($D$3:$D$73)-MAX($D$3:$D$73)) + 0.75</f>
        <v>1.1004492768244096</v>
      </c>
      <c r="X18" s="76">
        <f>AVERAGE(D18, F18, G18, H18, I18, J18, K18)</f>
        <v>0.16008101029050956</v>
      </c>
      <c r="Y18" s="32">
        <f>1.2^M18</f>
        <v>1</v>
      </c>
      <c r="Z18" s="32">
        <f>IF(C18&gt;0, 1, 0.3)</f>
        <v>0.3</v>
      </c>
      <c r="AA18" s="32">
        <f>PERCENTILE($L$2:$L$73, 0.05)</f>
        <v>-0.34228766676200378</v>
      </c>
      <c r="AB18" s="32">
        <f>PERCENTILE($L$2:$L$73, 0.95)</f>
        <v>0.98081624543710211</v>
      </c>
      <c r="AC18" s="32">
        <f>MIN(MAX(L18,AA18), AB18)</f>
        <v>0.431195148369234</v>
      </c>
      <c r="AD18" s="32">
        <f>AC18-$AC$74+1</f>
        <v>1.7734828151312378</v>
      </c>
      <c r="AE18" s="21">
        <v>0</v>
      </c>
      <c r="AF18" s="15">
        <f>AE18/$AE$74</f>
        <v>0</v>
      </c>
      <c r="AG18" s="2">
        <v>0</v>
      </c>
      <c r="AH18" s="16">
        <f>$D$80*AF18</f>
        <v>0</v>
      </c>
      <c r="AI18" s="26">
        <f>AH18-AG18</f>
        <v>0</v>
      </c>
      <c r="AJ18" s="2">
        <v>0</v>
      </c>
      <c r="AK18" s="2">
        <v>0</v>
      </c>
      <c r="AL18" s="2">
        <v>0</v>
      </c>
      <c r="AM18" s="10">
        <f>SUM(AJ18:AL18)</f>
        <v>0</v>
      </c>
      <c r="AN18" s="16">
        <f>AF18*$D$79</f>
        <v>0</v>
      </c>
      <c r="AO18" s="9">
        <f>AN18-AM18</f>
        <v>0</v>
      </c>
      <c r="AP18" s="9">
        <f>AO18+AI18</f>
        <v>0</v>
      </c>
      <c r="AQ18" s="18">
        <f>AG18+AM18</f>
        <v>0</v>
      </c>
      <c r="AR18" s="30">
        <f>AH18+AN18</f>
        <v>0</v>
      </c>
      <c r="AS18" s="77">
        <f>AP18*(AP18&gt;0)</f>
        <v>0</v>
      </c>
      <c r="AT18">
        <f>AS18/$AS$74</f>
        <v>0</v>
      </c>
      <c r="AU18" s="66">
        <f>AT18*$AP$74</f>
        <v>0</v>
      </c>
      <c r="AV18" s="69">
        <f>IF(AU18&gt;0,U18,V18)</f>
        <v>11.591836737668739</v>
      </c>
      <c r="AW18" s="17">
        <f>AU18/AV18</f>
        <v>0</v>
      </c>
      <c r="AX18" s="38">
        <v>1</v>
      </c>
      <c r="AY18" s="23">
        <v>0</v>
      </c>
      <c r="AZ18" s="16">
        <f>BN18*$D$81</f>
        <v>13.21296076989085</v>
      </c>
      <c r="BA18" s="63">
        <f>AZ18-AY18</f>
        <v>13.21296076989085</v>
      </c>
      <c r="BB18" s="42">
        <f>($AD18^$BB$76)*($BC$76^$M18)*(IF($C18&gt;0,1,$BD$76))</f>
        <v>0.86942546367990015</v>
      </c>
      <c r="BC18" s="42">
        <f>($AD18^$BB$77)*($BC$77^$M18)*(IF($C18&gt;0,1,$BD$77))</f>
        <v>1.3381136683164305</v>
      </c>
      <c r="BD18" s="42">
        <f>($AD18^$BB$78)*($BC$78^$M18)*(IF($C18&gt;0,1,$BD$78))</f>
        <v>3.2439609793745529E-2</v>
      </c>
      <c r="BE18" s="42">
        <f>($AD18^$BB$79)*($BC$79^$M18)*(IF($C18&gt;0,1,$BD$79))</f>
        <v>2.472160030335294</v>
      </c>
      <c r="BF18" s="42">
        <f>($AD18^$BB$80)*($BC$80^$M18)*(IF($C18&gt;0,1,$BD$80))</f>
        <v>0.68821375744312618</v>
      </c>
      <c r="BG18" s="42">
        <f>($AD18^$BB$81)*($BC$81^$M18)*(IF($C18&gt;0,1,$BD$81))</f>
        <v>1.7558042048025155</v>
      </c>
      <c r="BH18" s="42">
        <f>($AD18^$BB$82)*($BC$82^$M18)*(IF($C18&gt;0,1,$BD$82))</f>
        <v>0.11346922960426117</v>
      </c>
      <c r="BI18" s="40">
        <f>BB18/BB$74</f>
        <v>8.892982237159017E-3</v>
      </c>
      <c r="BJ18" s="40">
        <f>BC18/BC$74</f>
        <v>7.2586202626543734E-3</v>
      </c>
      <c r="BK18" s="40">
        <f>BD18/BD$74</f>
        <v>3.6116935917808888E-5</v>
      </c>
      <c r="BL18" s="40">
        <f>BE18/BE$74</f>
        <v>1.2574582299604953E-2</v>
      </c>
      <c r="BM18" s="40">
        <f>BF18/BF$74</f>
        <v>9.0328547306143658E-3</v>
      </c>
      <c r="BN18" s="40">
        <f>BG18/BG$74</f>
        <v>3.0488868103216308E-3</v>
      </c>
      <c r="BO18" s="40">
        <f>BH18/BH$74</f>
        <v>9.5983878839004679E-4</v>
      </c>
      <c r="BP18" s="80">
        <v>993</v>
      </c>
      <c r="BQ18" s="17">
        <f>BP$74*BI18</f>
        <v>489.93217740956459</v>
      </c>
      <c r="BR18" s="1">
        <f>BQ18-BP18</f>
        <v>-503.06782259043541</v>
      </c>
      <c r="BS18" s="2">
        <v>975</v>
      </c>
      <c r="BT18" s="17">
        <f>BS$74*BJ18</f>
        <v>394.2229250850217</v>
      </c>
      <c r="BU18" s="1">
        <f>BT18-BS18</f>
        <v>-580.77707491497836</v>
      </c>
      <c r="BV18" s="2">
        <v>893</v>
      </c>
      <c r="BW18" s="17">
        <f>BV$74*BK18</f>
        <v>2.3141926689336043</v>
      </c>
      <c r="BX18" s="1">
        <f>BW18-BV18</f>
        <v>-890.68580733106637</v>
      </c>
      <c r="BY18" s="2">
        <v>868</v>
      </c>
      <c r="BZ18" s="17">
        <f>BY$74*BL18</f>
        <v>689.59009331033565</v>
      </c>
      <c r="CA18" s="1">
        <f>BZ18-BY18</f>
        <v>-178.40990668966435</v>
      </c>
      <c r="CB18" s="2">
        <v>582</v>
      </c>
      <c r="CC18" s="17">
        <f>CB$74*BM18</f>
        <v>534.70886863344799</v>
      </c>
      <c r="CD18" s="1">
        <f>CC18-CB18</f>
        <v>-47.291131366552008</v>
      </c>
      <c r="CE18" s="2">
        <v>742</v>
      </c>
      <c r="CF18" s="17">
        <f>CE$74*BN18</f>
        <v>192.98843731973858</v>
      </c>
      <c r="CG18" s="1">
        <f>CF18-CE18</f>
        <v>-549.01156268026148</v>
      </c>
      <c r="CH18" s="2">
        <v>754</v>
      </c>
      <c r="CI18" s="17">
        <f>CH$74*BO18</f>
        <v>58.343800752288992</v>
      </c>
      <c r="CJ18" s="1">
        <f>CI18-CH18</f>
        <v>-695.65619924771102</v>
      </c>
      <c r="CK18" s="9"/>
      <c r="CO18" s="40"/>
      <c r="CQ18" s="17"/>
      <c r="CR18" s="1"/>
    </row>
    <row r="19" spans="1:96" x14ac:dyDescent="0.2">
      <c r="A19" s="53" t="s">
        <v>209</v>
      </c>
      <c r="B19">
        <v>1</v>
      </c>
      <c r="C19">
        <v>1</v>
      </c>
      <c r="D19">
        <v>0.463829787234042</v>
      </c>
      <c r="E19">
        <v>0.536170212765957</v>
      </c>
      <c r="F19">
        <v>0.58634538152610405</v>
      </c>
      <c r="G19">
        <v>0.58634538152610405</v>
      </c>
      <c r="H19">
        <v>0.57936507936507897</v>
      </c>
      <c r="I19">
        <v>0.53174603174603097</v>
      </c>
      <c r="J19">
        <v>0.55504511698113801</v>
      </c>
      <c r="K19">
        <v>0.57048062270379196</v>
      </c>
      <c r="L19">
        <v>-0.114351591505796</v>
      </c>
      <c r="M19" s="31">
        <v>0</v>
      </c>
      <c r="N19">
        <v>1.0112335455853001</v>
      </c>
      <c r="O19">
        <v>0.98481139119308503</v>
      </c>
      <c r="P19">
        <v>1.01249011900554</v>
      </c>
      <c r="Q19">
        <v>0.98815181702064103</v>
      </c>
      <c r="R19">
        <v>33.860000610351499</v>
      </c>
      <c r="S19" s="43">
        <f>IF(C19,O19,Q19)</f>
        <v>0.98481139119308503</v>
      </c>
      <c r="T19" s="43">
        <f>IF(D19 = 0,N19,P19)</f>
        <v>1.01249011900554</v>
      </c>
      <c r="U19" s="68">
        <f>R19*S19^(1-M19)</f>
        <v>33.345714306878968</v>
      </c>
      <c r="V19" s="67">
        <f>R19*T19^(M19+1)</f>
        <v>34.282916047502447</v>
      </c>
      <c r="W19" s="76">
        <f>0.5 * (D19-MAX($D$3:$D$73))/(MIN($D$3:$D$73)-MAX($D$3:$D$73)) + 0.75</f>
        <v>0.98180774610998922</v>
      </c>
      <c r="X19" s="76">
        <f>AVERAGE(D19, F19, G19, H19, I19, J19, K19)</f>
        <v>0.55330820015461291</v>
      </c>
      <c r="Y19" s="32">
        <f>1.2^M19</f>
        <v>1</v>
      </c>
      <c r="Z19" s="32">
        <f>IF(C19&gt;0, 1, 0.3)</f>
        <v>1</v>
      </c>
      <c r="AA19" s="32">
        <f>PERCENTILE($L$2:$L$73, 0.05)</f>
        <v>-0.34228766676200378</v>
      </c>
      <c r="AB19" s="32">
        <f>PERCENTILE($L$2:$L$73, 0.95)</f>
        <v>0.98081624543710211</v>
      </c>
      <c r="AC19" s="32">
        <f>MIN(MAX(L19,AA19), AB19)</f>
        <v>-0.114351591505796</v>
      </c>
      <c r="AD19" s="32">
        <f>AC19-$AC$74+1</f>
        <v>1.2279360752562078</v>
      </c>
      <c r="AE19" s="21">
        <f>(AD19^4) *Y19*Z19</f>
        <v>2.2735422767528068</v>
      </c>
      <c r="AF19" s="15">
        <f>AE19/$AE$74</f>
        <v>3.7265164401215282E-3</v>
      </c>
      <c r="AG19" s="2">
        <v>237</v>
      </c>
      <c r="AH19" s="16">
        <f>$D$80*AF19</f>
        <v>301.53145040407742</v>
      </c>
      <c r="AI19" s="26">
        <f>AH19-AG19</f>
        <v>64.531450404077418</v>
      </c>
      <c r="AJ19" s="2">
        <v>68</v>
      </c>
      <c r="AK19" s="2">
        <v>169</v>
      </c>
      <c r="AL19" s="2">
        <v>34</v>
      </c>
      <c r="AM19" s="10">
        <f>SUM(AJ19:AL19)</f>
        <v>271</v>
      </c>
      <c r="AN19" s="16">
        <f>AF19*$D$79</f>
        <v>490.5112974188084</v>
      </c>
      <c r="AO19" s="9">
        <f>AN19-AM19</f>
        <v>219.5112974188084</v>
      </c>
      <c r="AP19" s="9">
        <f>AO19+AI19</f>
        <v>284.04274782288581</v>
      </c>
      <c r="AQ19" s="18">
        <f>AG19+AM19</f>
        <v>508</v>
      </c>
      <c r="AR19" s="30">
        <f>AH19+AN19</f>
        <v>792.04274782288576</v>
      </c>
      <c r="AS19" s="77">
        <f>AP19*(AP19&gt;0)</f>
        <v>284.04274782288581</v>
      </c>
      <c r="AT19">
        <f>AS19/$AS$74</f>
        <v>5.7719134162521587E-3</v>
      </c>
      <c r="AU19" s="66">
        <f>AT19*$AP$74</f>
        <v>112.27179662488706</v>
      </c>
      <c r="AV19" s="69">
        <f>IF(AU19&gt;0,U19,V19)</f>
        <v>33.345714306878968</v>
      </c>
      <c r="AW19" s="17">
        <f>AU19/AV19</f>
        <v>3.3669033325138948</v>
      </c>
      <c r="AX19" s="38">
        <f>AQ19/AR19</f>
        <v>0.6413795232597691</v>
      </c>
      <c r="AY19" s="23">
        <v>0</v>
      </c>
      <c r="AZ19" s="16">
        <f>BN19*$D$81</f>
        <v>15.714780928131557</v>
      </c>
      <c r="BA19" s="63">
        <f>AZ19-AY19</f>
        <v>15.714780928131557</v>
      </c>
      <c r="BB19" s="42">
        <f>($AD19^$BB$76)*($BC$76^$M19)*(IF($C19&gt;0,1,$BD$76))</f>
        <v>1.2523814647035796</v>
      </c>
      <c r="BC19" s="42">
        <f>($AD19^$BB$77)*($BC$77^$M19)*(IF($C19&gt;0,1,$BD$77))</f>
        <v>1.5498906875449006</v>
      </c>
      <c r="BD19" s="42">
        <f>($AD19^$BB$78)*($BC$78^$M19)*(IF($C19&gt;0,1,$BD$78))</f>
        <v>2.7143241706124388</v>
      </c>
      <c r="BE19" s="42">
        <f>($AD19^$BB$79)*($BC$79^$M19)*(IF($C19&gt;0,1,$BD$79))</f>
        <v>1.5521200144761678</v>
      </c>
      <c r="BF19" s="42">
        <f>($AD19^$BB$80)*($BC$80^$M19)*(IF($C19&gt;0,1,$BD$80))</f>
        <v>1.0184428006682602</v>
      </c>
      <c r="BG19" s="42">
        <f>($AD19^$BB$81)*($BC$81^$M19)*(IF($C19&gt;0,1,$BD$81))</f>
        <v>2.0882585600374637</v>
      </c>
      <c r="BH19" s="42">
        <f>($AD19^$BB$82)*($BC$82^$M19)*(IF($C19&gt;0,1,$BD$82))</f>
        <v>1.4663026316201109</v>
      </c>
      <c r="BI19" s="40">
        <f>BB19/BB$74</f>
        <v>1.2810075831706524E-2</v>
      </c>
      <c r="BJ19" s="40">
        <f>BC19/BC$74</f>
        <v>8.4074082911560037E-3</v>
      </c>
      <c r="BK19" s="40">
        <f>BD19/BD$74</f>
        <v>3.0220176122177133E-3</v>
      </c>
      <c r="BL19" s="40">
        <f>BE19/BE$74</f>
        <v>7.8948209749380646E-3</v>
      </c>
      <c r="BM19" s="40">
        <f>BF19/BF$74</f>
        <v>1.3367134513635E-2</v>
      </c>
      <c r="BN19" s="40">
        <f>BG19/BG$74</f>
        <v>3.6261810757854851E-3</v>
      </c>
      <c r="BO19" s="40">
        <f>BH19/BH$74</f>
        <v>1.2403487238398691E-2</v>
      </c>
      <c r="BP19" s="80">
        <v>0</v>
      </c>
      <c r="BQ19" s="17">
        <f>BP$74*BI19</f>
        <v>705.73269772037577</v>
      </c>
      <c r="BR19" s="1">
        <f>BQ19-BP19</f>
        <v>705.73269772037577</v>
      </c>
      <c r="BS19" s="2">
        <v>0</v>
      </c>
      <c r="BT19" s="17">
        <f>BS$74*BJ19</f>
        <v>456.61475170097373</v>
      </c>
      <c r="BU19" s="1">
        <f>BT19-BS19</f>
        <v>456.61475170097373</v>
      </c>
      <c r="BV19" s="2">
        <v>0</v>
      </c>
      <c r="BW19" s="17">
        <f>BV$74*BK19</f>
        <v>193.63577850284997</v>
      </c>
      <c r="BX19" s="1">
        <f>BW19-BV19</f>
        <v>193.63577850284997</v>
      </c>
      <c r="BY19" s="2">
        <v>0</v>
      </c>
      <c r="BZ19" s="17">
        <f>BY$74*BL19</f>
        <v>432.95198226560348</v>
      </c>
      <c r="CA19" s="1">
        <f>BZ19-BY19</f>
        <v>432.95198226560348</v>
      </c>
      <c r="CB19" s="2">
        <v>747</v>
      </c>
      <c r="CC19" s="17">
        <f>CB$74*BM19</f>
        <v>791.28089466913741</v>
      </c>
      <c r="CD19" s="1">
        <f>CC19-CB19</f>
        <v>44.28089466913741</v>
      </c>
      <c r="CE19" s="2">
        <v>0</v>
      </c>
      <c r="CF19" s="17">
        <f>CE$74*BN19</f>
        <v>229.53000973506963</v>
      </c>
      <c r="CG19" s="1">
        <f>CF19-CE19</f>
        <v>229.53000973506963</v>
      </c>
      <c r="CH19" s="2">
        <v>0</v>
      </c>
      <c r="CI19" s="17">
        <f>CH$74*BO19</f>
        <v>753.94597178606443</v>
      </c>
      <c r="CJ19" s="1">
        <f>CI19-CH19</f>
        <v>753.94597178606443</v>
      </c>
      <c r="CK19" s="9"/>
      <c r="CO19" s="40"/>
      <c r="CQ19" s="17"/>
      <c r="CR19" s="1"/>
    </row>
    <row r="20" spans="1:96" x14ac:dyDescent="0.2">
      <c r="A20" s="53" t="s">
        <v>29</v>
      </c>
      <c r="B20">
        <v>0</v>
      </c>
      <c r="C20">
        <v>0</v>
      </c>
      <c r="D20">
        <v>0.13106796116504801</v>
      </c>
      <c r="E20">
        <v>0.86893203883495096</v>
      </c>
      <c r="F20">
        <v>3.73563218390804E-2</v>
      </c>
      <c r="G20">
        <v>3.73563218390804E-2</v>
      </c>
      <c r="H20">
        <v>9.0217391304347805E-2</v>
      </c>
      <c r="I20">
        <v>0.11847826086956501</v>
      </c>
      <c r="J20">
        <v>0.10338665108188801</v>
      </c>
      <c r="K20">
        <v>6.2146158462770197E-2</v>
      </c>
      <c r="L20">
        <v>0.49915679513459099</v>
      </c>
      <c r="M20" s="31">
        <v>0</v>
      </c>
      <c r="N20">
        <v>1.0069178618610499</v>
      </c>
      <c r="O20">
        <v>0.99148932923661903</v>
      </c>
      <c r="P20">
        <v>1.01105998177124</v>
      </c>
      <c r="Q20">
        <v>0.99070164839944697</v>
      </c>
      <c r="R20">
        <v>60.549999237060497</v>
      </c>
      <c r="S20" s="43">
        <f>IF(C20,O20,Q20)</f>
        <v>0.99070164839944697</v>
      </c>
      <c r="T20" s="43">
        <f>IF(D20 = 0,N20,P20)</f>
        <v>1.01105998177124</v>
      </c>
      <c r="U20" s="68">
        <f>R20*S20^(1-M20)</f>
        <v>59.986984054741093</v>
      </c>
      <c r="V20" s="67">
        <f>R20*T20^(M20+1)</f>
        <v>61.219681124870981</v>
      </c>
      <c r="W20" s="76">
        <f>0.5 * (D20-MAX($D$3:$D$73))/(MIN($D$3:$D$73)-MAX($D$3:$D$73)) + 0.75</f>
        <v>1.1772585561102047</v>
      </c>
      <c r="X20" s="76">
        <f>AVERAGE(D20, F20, G20, H20, I20, J20, K20)</f>
        <v>8.2858438080254268E-2</v>
      </c>
      <c r="Y20" s="32">
        <f>1.2^M20</f>
        <v>1</v>
      </c>
      <c r="Z20" s="32">
        <f>IF(C20&gt;0, 1, 0.3)</f>
        <v>0.3</v>
      </c>
      <c r="AA20" s="32">
        <f>PERCENTILE($L$2:$L$73, 0.05)</f>
        <v>-0.34228766676200378</v>
      </c>
      <c r="AB20" s="32">
        <f>PERCENTILE($L$2:$L$73, 0.95)</f>
        <v>0.98081624543710211</v>
      </c>
      <c r="AC20" s="32">
        <f>MIN(MAX(L20,AA20), AB20)</f>
        <v>0.49915679513459099</v>
      </c>
      <c r="AD20" s="32">
        <f>AC20-$AC$74+1</f>
        <v>1.8414444618965948</v>
      </c>
      <c r="AE20" s="21">
        <f>(AD20^4) *Y20*Z20</f>
        <v>3.4494968671671948</v>
      </c>
      <c r="AF20" s="15">
        <f>AE20/$AE$74</f>
        <v>5.653999451466496E-3</v>
      </c>
      <c r="AG20" s="2">
        <v>182</v>
      </c>
      <c r="AH20" s="16">
        <f>$D$80*AF20</f>
        <v>457.49393101535662</v>
      </c>
      <c r="AI20" s="26">
        <f>AH20-AG20</f>
        <v>275.49393101535662</v>
      </c>
      <c r="AJ20" s="2">
        <v>363</v>
      </c>
      <c r="AK20" s="2">
        <v>1756</v>
      </c>
      <c r="AL20" s="2">
        <v>0</v>
      </c>
      <c r="AM20" s="10">
        <f>SUM(AJ20:AL20)</f>
        <v>2119</v>
      </c>
      <c r="AN20" s="16">
        <f>AF20*$D$79</f>
        <v>744.22068199801583</v>
      </c>
      <c r="AO20" s="9">
        <f>AN20-AM20</f>
        <v>-1374.7793180019842</v>
      </c>
      <c r="AP20" s="9">
        <f>AO20+AI20</f>
        <v>-1099.2853869866276</v>
      </c>
      <c r="AQ20" s="18">
        <f>AG20+AM20</f>
        <v>2301</v>
      </c>
      <c r="AR20" s="30">
        <f>AH20+AN20</f>
        <v>1201.7146130133724</v>
      </c>
      <c r="AS20" s="77">
        <f>AP20*(AP20&gt;0)</f>
        <v>0</v>
      </c>
      <c r="AT20">
        <f>AS20/$AS$74</f>
        <v>0</v>
      </c>
      <c r="AU20" s="66">
        <f>AT20*$AP$74</f>
        <v>0</v>
      </c>
      <c r="AV20" s="69">
        <f>IF(AU20&gt;0,U20,V20)</f>
        <v>61.219681124870981</v>
      </c>
      <c r="AW20" s="17">
        <f>AU20/AV20</f>
        <v>0</v>
      </c>
      <c r="AX20" s="38">
        <f>AQ20/AR20</f>
        <v>1.914764100463173</v>
      </c>
      <c r="AY20" s="23">
        <v>0</v>
      </c>
      <c r="AZ20" s="16">
        <f>BN20*$D$81</f>
        <v>15.120474088769587</v>
      </c>
      <c r="BA20" s="63">
        <f>AZ20-AY20</f>
        <v>15.120474088769587</v>
      </c>
      <c r="BB20" s="42">
        <f>($AD20^$BB$76)*($BC$76^$M20)*(IF($C20&gt;0,1,$BD$76))</f>
        <v>0.90600758506829793</v>
      </c>
      <c r="BC20" s="42">
        <f>($AD20^$BB$77)*($BC$77^$M20)*(IF($C20&gt;0,1,$BD$77))</f>
        <v>1.4499222940946055</v>
      </c>
      <c r="BD20" s="42">
        <f>($AD20^$BB$78)*($BC$78^$M20)*(IF($C20&gt;0,1,$BD$78))</f>
        <v>3.8949006940675837E-2</v>
      </c>
      <c r="BE20" s="42">
        <f>($AD20^$BB$79)*($BC$79^$M20)*(IF($C20&gt;0,1,$BD$79))</f>
        <v>2.679431278142014</v>
      </c>
      <c r="BF20" s="42">
        <f>($AD20^$BB$80)*($BC$80^$M20)*(IF($C20&gt;0,1,$BD$80))</f>
        <v>0.69052096049120304</v>
      </c>
      <c r="BG20" s="42">
        <f>($AD20^$BB$81)*($BC$81^$M20)*(IF($C20&gt;0,1,$BD$81))</f>
        <v>2.0092840996067256</v>
      </c>
      <c r="BH20" s="42">
        <f>($AD20^$BB$82)*($BC$82^$M20)*(IF($C20&gt;0,1,$BD$82))</f>
        <v>0.12170832459767415</v>
      </c>
      <c r="BI20" s="40">
        <f>BB20/BB$74</f>
        <v>9.2671651536883545E-3</v>
      </c>
      <c r="BJ20" s="40">
        <f>BC20/BC$74</f>
        <v>7.8651280473286747E-3</v>
      </c>
      <c r="BK20" s="40">
        <f>BD20/BD$74</f>
        <v>4.3364232698320038E-5</v>
      </c>
      <c r="BL20" s="40">
        <f>BE20/BE$74</f>
        <v>1.3628862496641357E-2</v>
      </c>
      <c r="BM20" s="40">
        <f>BF20/BF$74</f>
        <v>9.0631369354408665E-3</v>
      </c>
      <c r="BN20" s="40">
        <f>BG20/BG$74</f>
        <v>3.4890449474512743E-3</v>
      </c>
      <c r="BO20" s="40">
        <f>BH20/BH$74</f>
        <v>1.0295334799243854E-3</v>
      </c>
      <c r="BP20" s="80">
        <v>709</v>
      </c>
      <c r="BQ20" s="17">
        <f>BP$74*BI20</f>
        <v>510.54666264699881</v>
      </c>
      <c r="BR20" s="1">
        <f>BQ20-BP20</f>
        <v>-198.45333735300119</v>
      </c>
      <c r="BS20" s="2">
        <v>745</v>
      </c>
      <c r="BT20" s="17">
        <f>BS$74*BJ20</f>
        <v>427.16296937846766</v>
      </c>
      <c r="BU20" s="1">
        <f>BT20-BS20</f>
        <v>-317.83703062153234</v>
      </c>
      <c r="BV20" s="2">
        <v>363</v>
      </c>
      <c r="BW20" s="17">
        <f>BV$74*BK20</f>
        <v>2.7785632101448563</v>
      </c>
      <c r="BX20" s="1">
        <f>BW20-BV20</f>
        <v>-360.22143678985515</v>
      </c>
      <c r="BY20" s="2">
        <v>966</v>
      </c>
      <c r="BZ20" s="17">
        <f>BY$74*BL20</f>
        <v>747.40681931581196</v>
      </c>
      <c r="CA20" s="1">
        <f>BZ20-BY20</f>
        <v>-218.59318068418804</v>
      </c>
      <c r="CB20" s="2">
        <v>606</v>
      </c>
      <c r="CC20" s="17">
        <f>CB$74*BM20</f>
        <v>536.50145403035754</v>
      </c>
      <c r="CD20" s="1">
        <f>CC20-CB20</f>
        <v>-69.498545969642464</v>
      </c>
      <c r="CE20" s="2">
        <v>1150</v>
      </c>
      <c r="CF20" s="17">
        <f>CE$74*BN20</f>
        <v>220.84956708377075</v>
      </c>
      <c r="CG20" s="1">
        <f>CF20-CE20</f>
        <v>-929.15043291622919</v>
      </c>
      <c r="CH20" s="2">
        <v>848</v>
      </c>
      <c r="CI20" s="17">
        <f>CH$74*BO20</f>
        <v>62.580192577203768</v>
      </c>
      <c r="CJ20" s="1">
        <f>CI20-CH20</f>
        <v>-785.41980742279623</v>
      </c>
      <c r="CK20" s="9"/>
      <c r="CO20" s="40"/>
      <c r="CQ20" s="17"/>
      <c r="CR20" s="1"/>
    </row>
    <row r="21" spans="1:96" x14ac:dyDescent="0.2">
      <c r="A21" s="53" t="s">
        <v>73</v>
      </c>
      <c r="B21">
        <v>1</v>
      </c>
      <c r="C21">
        <v>1</v>
      </c>
      <c r="D21">
        <v>0.85849056603773499</v>
      </c>
      <c r="E21">
        <v>0.14150943396226401</v>
      </c>
      <c r="F21">
        <v>0.81858407079646001</v>
      </c>
      <c r="G21">
        <v>0.81858407079646001</v>
      </c>
      <c r="H21">
        <v>1</v>
      </c>
      <c r="I21">
        <v>0.95614035087719296</v>
      </c>
      <c r="J21">
        <v>0.97782429448096297</v>
      </c>
      <c r="K21">
        <v>0.89466831367826105</v>
      </c>
      <c r="L21">
        <v>-3.96755785645026E-2</v>
      </c>
      <c r="M21" s="31">
        <v>0</v>
      </c>
      <c r="N21">
        <v>1.0022796706822299</v>
      </c>
      <c r="O21">
        <v>0.98907527202992895</v>
      </c>
      <c r="P21">
        <v>1.0085829069966199</v>
      </c>
      <c r="Q21">
        <v>0.99493287588619295</v>
      </c>
      <c r="R21">
        <v>94.709999084472599</v>
      </c>
      <c r="S21" s="43">
        <f>IF(C21,O21,Q21)</f>
        <v>0.98907527202992895</v>
      </c>
      <c r="T21" s="43">
        <f>IF(D21 = 0,N21,P21)</f>
        <v>1.0085829069966199</v>
      </c>
      <c r="U21" s="68">
        <f>R21*S21^(1-M21)</f>
        <v>93.675318108429053</v>
      </c>
      <c r="V21" s="67">
        <f>R21*T21^(M21+1)</f>
        <v>95.522886198264587</v>
      </c>
      <c r="W21" s="76">
        <f>0.5 * (D21-MAX($D$3:$D$73))/(MIN($D$3:$D$73)-MAX($D$3:$D$73)) + 0.75</f>
        <v>0.75</v>
      </c>
      <c r="X21" s="76">
        <f>AVERAGE(D21, F21, G21, H21, I21, J21, K21)</f>
        <v>0.90347023809529603</v>
      </c>
      <c r="Y21" s="32">
        <f>1.2^M21</f>
        <v>1</v>
      </c>
      <c r="Z21" s="32">
        <f>IF(C21&gt;0, 1, 0.3)</f>
        <v>1</v>
      </c>
      <c r="AA21" s="32">
        <f>PERCENTILE($L$2:$L$73, 0.05)</f>
        <v>-0.34228766676200378</v>
      </c>
      <c r="AB21" s="32">
        <f>PERCENTILE($L$2:$L$73, 0.95)</f>
        <v>0.98081624543710211</v>
      </c>
      <c r="AC21" s="32">
        <f>MIN(MAX(L21,AA21), AB21)</f>
        <v>-3.96755785645026E-2</v>
      </c>
      <c r="AD21" s="32">
        <f>AC21-$AC$74+1</f>
        <v>1.3026120881975012</v>
      </c>
      <c r="AE21" s="21">
        <f>(AD21^4) *Y21*Z21</f>
        <v>2.8791243090702832</v>
      </c>
      <c r="AF21" s="15">
        <f>AE21/$AE$74</f>
        <v>4.7191135087348447E-3</v>
      </c>
      <c r="AG21" s="2">
        <v>284</v>
      </c>
      <c r="AH21" s="16">
        <f>$D$80*AF21</f>
        <v>381.8475414706308</v>
      </c>
      <c r="AI21" s="26">
        <f>AH21-AG21</f>
        <v>97.847541470630802</v>
      </c>
      <c r="AJ21" s="2">
        <v>95</v>
      </c>
      <c r="AK21" s="2">
        <v>284</v>
      </c>
      <c r="AL21" s="2">
        <v>0</v>
      </c>
      <c r="AM21" s="10">
        <f>SUM(AJ21:AL21)</f>
        <v>379</v>
      </c>
      <c r="AN21" s="16">
        <f>AF21*$D$79</f>
        <v>621.16416954829401</v>
      </c>
      <c r="AO21" s="9">
        <f>AN21-AM21</f>
        <v>242.16416954829401</v>
      </c>
      <c r="AP21" s="9">
        <f>AO21+AI21</f>
        <v>340.01171101892481</v>
      </c>
      <c r="AQ21" s="18">
        <f>AG21+AM21</f>
        <v>663</v>
      </c>
      <c r="AR21" s="30">
        <f>AH21+AN21</f>
        <v>1003.0117110189249</v>
      </c>
      <c r="AS21" s="77">
        <f>AP21*(AP21&gt;0)</f>
        <v>340.01171101892481</v>
      </c>
      <c r="AT21">
        <f>AS21/$AS$74</f>
        <v>6.9092352174282851E-3</v>
      </c>
      <c r="AU21" s="66">
        <f>AT21*$AP$74</f>
        <v>134.39429790828433</v>
      </c>
      <c r="AV21" s="69">
        <f>IF(AU21&gt;0,U21,V21)</f>
        <v>93.675318108429053</v>
      </c>
      <c r="AW21" s="17">
        <f>AU21/AV21</f>
        <v>1.4346820552317006</v>
      </c>
      <c r="AX21" s="38">
        <f>AQ21/AR21</f>
        <v>0.66100923121473953</v>
      </c>
      <c r="AY21" s="23">
        <v>0</v>
      </c>
      <c r="AZ21" s="16">
        <f>BN21*$D$81</f>
        <v>19.420080423085459</v>
      </c>
      <c r="BA21" s="63">
        <f>AZ21-AY21</f>
        <v>19.420080423085459</v>
      </c>
      <c r="BB21" s="42">
        <f>($AD21^$BB$76)*($BC$76^$M21)*(IF($C21&gt;0,1,$BD$76))</f>
        <v>1.336095047157605</v>
      </c>
      <c r="BC21" s="42">
        <f>($AD21^$BB$77)*($BC$77^$M21)*(IF($C21&gt;0,1,$BD$77))</f>
        <v>1.7579860807996071</v>
      </c>
      <c r="BD21" s="42">
        <f>($AD21^$BB$78)*($BC$78^$M21)*(IF($C21&gt;0,1,$BD$78))</f>
        <v>3.6169778668276318</v>
      </c>
      <c r="BE21" s="42">
        <f>($AD21^$BB$79)*($BC$79^$M21)*(IF($C21&gt;0,1,$BD$79))</f>
        <v>1.7612424234657147</v>
      </c>
      <c r="BF21" s="42">
        <f>($AD21^$BB$80)*($BC$80^$M21)*(IF($C21&gt;0,1,$BD$80))</f>
        <v>1.023808060055051</v>
      </c>
      <c r="BG21" s="42">
        <f>($AD21^$BB$81)*($BC$81^$M21)*(IF($C21&gt;0,1,$BD$81))</f>
        <v>2.5806372589977911</v>
      </c>
      <c r="BH21" s="42">
        <f>($AD21^$BB$82)*($BC$82^$M21)*(IF($C21&gt;0,1,$BD$82))</f>
        <v>1.6368743904114602</v>
      </c>
      <c r="BI21" s="40">
        <f>BB21/BB$74</f>
        <v>1.3666346360777071E-2</v>
      </c>
      <c r="BJ21" s="40">
        <f>BC21/BC$74</f>
        <v>9.536225277192837E-3</v>
      </c>
      <c r="BK21" s="40">
        <f>BD21/BD$74</f>
        <v>4.0269953511442485E-3</v>
      </c>
      <c r="BL21" s="40">
        <f>BE21/BE$74</f>
        <v>8.958517058631342E-3</v>
      </c>
      <c r="BM21" s="40">
        <f>BF21/BF$74</f>
        <v>1.3437553926366589E-2</v>
      </c>
      <c r="BN21" s="40">
        <f>BG21/BG$74</f>
        <v>4.4811778441252188E-3</v>
      </c>
      <c r="BO21" s="40">
        <f>BH21/BH$74</f>
        <v>1.3846357617115879E-2</v>
      </c>
      <c r="BP21" s="80">
        <v>758</v>
      </c>
      <c r="BQ21" s="17">
        <f>BP$74*BI21</f>
        <v>752.90635370793041</v>
      </c>
      <c r="BR21" s="1">
        <f>BQ21-BP21</f>
        <v>-5.0936462920695931</v>
      </c>
      <c r="BS21" s="2">
        <v>349</v>
      </c>
      <c r="BT21" s="17">
        <f>BS$74*BJ21</f>
        <v>517.92193102962017</v>
      </c>
      <c r="BU21" s="1">
        <f>BT21-BS21</f>
        <v>168.92193102962017</v>
      </c>
      <c r="BV21" s="2">
        <v>92</v>
      </c>
      <c r="BW21" s="17">
        <f>BV$74*BK21</f>
        <v>258.02972712456773</v>
      </c>
      <c r="BX21" s="1">
        <f>BW21-BV21</f>
        <v>166.02972712456773</v>
      </c>
      <c r="BY21" s="2">
        <v>370</v>
      </c>
      <c r="BZ21" s="17">
        <f>BY$74*BL21</f>
        <v>491.28507549534282</v>
      </c>
      <c r="CA21" s="1">
        <f>BZ21-BY21</f>
        <v>121.28507549534282</v>
      </c>
      <c r="CB21" s="2">
        <v>852</v>
      </c>
      <c r="CC21" s="17">
        <f>CB$74*BM21</f>
        <v>795.44944222519655</v>
      </c>
      <c r="CD21" s="1">
        <f>CC21-CB21</f>
        <v>-56.550557774803451</v>
      </c>
      <c r="CE21" s="2">
        <v>0</v>
      </c>
      <c r="CF21" s="17">
        <f>CE$74*BN21</f>
        <v>283.64959517743807</v>
      </c>
      <c r="CG21" s="1">
        <f>CF21-CE21</f>
        <v>283.64959517743807</v>
      </c>
      <c r="CH21" s="2">
        <v>0</v>
      </c>
      <c r="CI21" s="17">
        <f>CH$74*BO21</f>
        <v>841.65084775638877</v>
      </c>
      <c r="CJ21" s="1">
        <f>CI21-CH21</f>
        <v>841.65084775638877</v>
      </c>
      <c r="CK21" s="9"/>
      <c r="CO21" s="40"/>
      <c r="CQ21" s="17"/>
      <c r="CR21" s="1"/>
    </row>
    <row r="22" spans="1:96" x14ac:dyDescent="0.2">
      <c r="A22" s="53" t="s">
        <v>61</v>
      </c>
      <c r="B22">
        <v>1</v>
      </c>
      <c r="C22">
        <v>1</v>
      </c>
      <c r="D22">
        <v>0.45425361155698202</v>
      </c>
      <c r="E22">
        <v>0.54574638844301704</v>
      </c>
      <c r="F22">
        <v>0.63412698412698398</v>
      </c>
      <c r="G22">
        <v>0.63412698412698398</v>
      </c>
      <c r="H22">
        <v>9.5950704225352096E-2</v>
      </c>
      <c r="I22">
        <v>0.21214788732394299</v>
      </c>
      <c r="J22">
        <v>0.14267354060460199</v>
      </c>
      <c r="K22">
        <v>0.30078753634137601</v>
      </c>
      <c r="L22">
        <v>0.270319568238299</v>
      </c>
      <c r="M22" s="31">
        <v>0</v>
      </c>
      <c r="N22">
        <v>1.00864017283562</v>
      </c>
      <c r="O22">
        <v>0.99551314540289304</v>
      </c>
      <c r="P22">
        <v>1.00709914216244</v>
      </c>
      <c r="Q22">
        <v>0.99356700059566805</v>
      </c>
      <c r="R22">
        <v>11.289999961853001</v>
      </c>
      <c r="S22" s="43">
        <f>IF(C22,O22,Q22)</f>
        <v>0.99551314540289304</v>
      </c>
      <c r="T22" s="43">
        <f>IF(D22 = 0,N22,P22)</f>
        <v>1.00709914216244</v>
      </c>
      <c r="U22" s="68">
        <f>R22*S22^(1-M22)</f>
        <v>11.239343373622823</v>
      </c>
      <c r="V22" s="67">
        <f>R22*T22^(M22+1)</f>
        <v>11.370149276596138</v>
      </c>
      <c r="W22" s="76">
        <f>0.5 * (D22-MAX($D$3:$D$73))/(MIN($D$3:$D$73)-MAX($D$3:$D$73)) + 0.75</f>
        <v>0.98743240358616757</v>
      </c>
      <c r="X22" s="76">
        <f>AVERAGE(D22, F22, G22, H22, I22, J22, K22)</f>
        <v>0.3534381783294604</v>
      </c>
      <c r="Y22" s="32">
        <f>1.2^M22</f>
        <v>1</v>
      </c>
      <c r="Z22" s="32">
        <f>IF(C22&gt;0, 1, 0.3)</f>
        <v>1</v>
      </c>
      <c r="AA22" s="32">
        <f>PERCENTILE($L$2:$L$73, 0.05)</f>
        <v>-0.34228766676200378</v>
      </c>
      <c r="AB22" s="32">
        <f>PERCENTILE($L$2:$L$73, 0.95)</f>
        <v>0.98081624543710211</v>
      </c>
      <c r="AC22" s="32">
        <f>MIN(MAX(L22,AA22), AB22)</f>
        <v>0.270319568238299</v>
      </c>
      <c r="AD22" s="32">
        <f>AC22-$AC$74+1</f>
        <v>1.6126072350003029</v>
      </c>
      <c r="AE22" s="21">
        <f>(AD22^4) *Y22*Z22</f>
        <v>6.7626111428504379</v>
      </c>
      <c r="AF22" s="15">
        <f>AE22/$AE$74</f>
        <v>1.1084456998958721E-2</v>
      </c>
      <c r="AG22" s="2">
        <v>542</v>
      </c>
      <c r="AH22" s="16">
        <f>$D$80*AF22</f>
        <v>896.89994651644474</v>
      </c>
      <c r="AI22" s="26">
        <f>AH22-AG22</f>
        <v>354.89994651644474</v>
      </c>
      <c r="AJ22" s="2">
        <v>158</v>
      </c>
      <c r="AK22" s="2">
        <v>542</v>
      </c>
      <c r="AL22" s="2">
        <v>113</v>
      </c>
      <c r="AM22" s="10">
        <f>SUM(AJ22:AL22)</f>
        <v>813</v>
      </c>
      <c r="AN22" s="16">
        <f>AF22*$D$79</f>
        <v>1459.0171467390392</v>
      </c>
      <c r="AO22" s="9">
        <f>AN22-AM22</f>
        <v>646.01714673903916</v>
      </c>
      <c r="AP22" s="9">
        <f>AO22+AI22</f>
        <v>1000.9170932554839</v>
      </c>
      <c r="AQ22" s="18">
        <f>AG22+AM22</f>
        <v>1355</v>
      </c>
      <c r="AR22" s="30">
        <f>AH22+AN22</f>
        <v>2355.9170932554839</v>
      </c>
      <c r="AS22" s="77">
        <f>AP22*(AP22&gt;0)</f>
        <v>1000.9170932554839</v>
      </c>
      <c r="AT22">
        <f>AS22/$AS$74</f>
        <v>2.0339215992656867E-2</v>
      </c>
      <c r="AU22" s="66">
        <f>AT22*$AP$74</f>
        <v>395.62622595956515</v>
      </c>
      <c r="AV22" s="69">
        <f>IF(AU22&gt;0,U22,V22)</f>
        <v>11.239343373622823</v>
      </c>
      <c r="AW22" s="17">
        <f>AU22/AV22</f>
        <v>35.200119153583735</v>
      </c>
      <c r="AX22" s="38">
        <f>AQ22/AR22</f>
        <v>0.57514757368970748</v>
      </c>
      <c r="AY22" s="23">
        <v>0</v>
      </c>
      <c r="AZ22" s="16">
        <f>BN22*$D$81</f>
        <v>41.756263983298965</v>
      </c>
      <c r="BA22" s="63">
        <f>AZ22-AY22</f>
        <v>41.756263983298965</v>
      </c>
      <c r="BB22" s="42">
        <f>($AD22^$BB$76)*($BC$76^$M22)*(IF($C22&gt;0,1,$BD$76))</f>
        <v>1.688306723165691</v>
      </c>
      <c r="BC22" s="42">
        <f>($AD22^$BB$77)*($BC$77^$M22)*(IF($C22&gt;0,1,$BD$77))</f>
        <v>2.7724647992212677</v>
      </c>
      <c r="BD22" s="42">
        <f>($AD22^$BB$78)*($BC$78^$M22)*(IF($C22&gt;0,1,$BD$78))</f>
        <v>10.214370364551998</v>
      </c>
      <c r="BE22" s="42">
        <f>($AD22^$BB$79)*($BC$79^$M22)*(IF($C22&gt;0,1,$BD$79))</f>
        <v>2.7817541269829342</v>
      </c>
      <c r="BF22" s="42">
        <f>($AD22^$BB$80)*($BC$80^$M22)*(IF($C22&gt;0,1,$BD$80))</f>
        <v>1.0434461614609813</v>
      </c>
      <c r="BG22" s="42">
        <f>($AD22^$BB$81)*($BC$81^$M22)*(IF($C22&gt;0,1,$BD$81))</f>
        <v>5.5487808641488767</v>
      </c>
      <c r="BH22" s="42">
        <f>($AD22^$BB$82)*($BC$82^$M22)*(IF($C22&gt;0,1,$BD$82))</f>
        <v>2.4368753659136431</v>
      </c>
      <c r="BI22" s="40">
        <f>BB22/BB$74</f>
        <v>1.7268969367932419E-2</v>
      </c>
      <c r="BJ22" s="40">
        <f>BC22/BC$74</f>
        <v>1.5039282271470375E-2</v>
      </c>
      <c r="BK22" s="40">
        <f>BD22/BD$74</f>
        <v>1.1372262559348608E-2</v>
      </c>
      <c r="BL22" s="40">
        <f>BE22/BE$74</f>
        <v>1.4149325196503743E-2</v>
      </c>
      <c r="BM22" s="40">
        <f>BF22/BF$74</f>
        <v>1.3695305410213528E-2</v>
      </c>
      <c r="BN22" s="40">
        <f>BG22/BG$74</f>
        <v>9.6352456292080595E-3</v>
      </c>
      <c r="BO22" s="40">
        <f>BH22/BH$74</f>
        <v>2.0613584024794199E-2</v>
      </c>
      <c r="BP22" s="80">
        <v>860</v>
      </c>
      <c r="BQ22" s="17">
        <f>BP$74*BI22</f>
        <v>951.38206041813282</v>
      </c>
      <c r="BR22" s="1">
        <f>BQ22-BP22</f>
        <v>91.382060418132824</v>
      </c>
      <c r="BS22" s="2">
        <v>220</v>
      </c>
      <c r="BT22" s="17">
        <f>BS$74*BJ22</f>
        <v>816.79845944582758</v>
      </c>
      <c r="BU22" s="1">
        <f>BT22-BS22</f>
        <v>596.79845944582758</v>
      </c>
      <c r="BV22" s="2">
        <v>53</v>
      </c>
      <c r="BW22" s="17">
        <f>BV$74*BK22</f>
        <v>728.67772349026211</v>
      </c>
      <c r="BX22" s="1">
        <f>BW22-BV22</f>
        <v>675.67772349026211</v>
      </c>
      <c r="BY22" s="2">
        <v>590</v>
      </c>
      <c r="BZ22" s="17">
        <f>BY$74*BL22</f>
        <v>775.9489937762653</v>
      </c>
      <c r="CA22" s="1">
        <f>BZ22-BY22</f>
        <v>185.9489937762653</v>
      </c>
      <c r="CB22" s="2">
        <v>644</v>
      </c>
      <c r="CC22" s="17">
        <f>CB$74*BM22</f>
        <v>810.70729906299994</v>
      </c>
      <c r="CD22" s="1">
        <f>CC22-CB22</f>
        <v>166.70729906299994</v>
      </c>
      <c r="CE22" s="2">
        <v>0</v>
      </c>
      <c r="CF22" s="17">
        <f>CE$74*BN22</f>
        <v>609.8917778376117</v>
      </c>
      <c r="CG22" s="1">
        <f>CF22-CE22</f>
        <v>609.8917778376117</v>
      </c>
      <c r="CH22" s="2">
        <v>0</v>
      </c>
      <c r="CI22" s="17">
        <f>CH$74*BO22</f>
        <v>1252.9967049471154</v>
      </c>
      <c r="CJ22" s="1">
        <f>CI22-CH22</f>
        <v>1252.9967049471154</v>
      </c>
      <c r="CK22" s="9"/>
      <c r="CO22" s="40"/>
      <c r="CQ22" s="17"/>
      <c r="CR22" s="1"/>
    </row>
    <row r="23" spans="1:96" x14ac:dyDescent="0.2">
      <c r="A23" s="53" t="s">
        <v>16</v>
      </c>
      <c r="B23">
        <v>1</v>
      </c>
      <c r="C23">
        <v>1</v>
      </c>
      <c r="D23">
        <v>0.170947030497592</v>
      </c>
      <c r="E23">
        <v>0.82905296950240703</v>
      </c>
      <c r="F23">
        <v>0.117460317460317</v>
      </c>
      <c r="G23">
        <v>0.117460317460317</v>
      </c>
      <c r="H23">
        <v>2.0246478873239399E-2</v>
      </c>
      <c r="I23">
        <v>8.6267605633802799E-2</v>
      </c>
      <c r="J23">
        <v>4.1792526304469002E-2</v>
      </c>
      <c r="K23">
        <v>7.0063995084434103E-2</v>
      </c>
      <c r="L23">
        <v>0.84073186950055201</v>
      </c>
      <c r="M23" s="31">
        <v>0</v>
      </c>
      <c r="N23">
        <v>1.0060022238075499</v>
      </c>
      <c r="O23">
        <v>0.99500808709757205</v>
      </c>
      <c r="P23">
        <v>1.0101723237464599</v>
      </c>
      <c r="Q23">
        <v>0.99412601358618902</v>
      </c>
      <c r="R23">
        <v>72.110000610351506</v>
      </c>
      <c r="S23" s="43">
        <f>IF(C23,O23,Q23)</f>
        <v>0.99500808709757205</v>
      </c>
      <c r="T23" s="43">
        <f>IF(D23 = 0,N23,P23)</f>
        <v>1.0101723237464599</v>
      </c>
      <c r="U23" s="68">
        <f>R23*S23^(1-M23)</f>
        <v>71.750033767910608</v>
      </c>
      <c r="V23" s="67">
        <f>R23*T23^(M23+1)</f>
        <v>72.843526881917427</v>
      </c>
      <c r="W23" s="76">
        <f>0.5 * (D23-MAX($D$3:$D$73))/(MIN($D$3:$D$73)-MAX($D$3:$D$73)) + 0.75</f>
        <v>1.1538352070584887</v>
      </c>
      <c r="X23" s="76">
        <f>AVERAGE(D23, F23, G23, H23, I23, J23, K23)</f>
        <v>8.9176895902024475E-2</v>
      </c>
      <c r="Y23" s="32">
        <f>1.2^M23</f>
        <v>1</v>
      </c>
      <c r="Z23" s="32">
        <f>IF(C23&gt;0, 1, 0.3)</f>
        <v>1</v>
      </c>
      <c r="AA23" s="32">
        <f>PERCENTILE($L$2:$L$73, 0.05)</f>
        <v>-0.34228766676200378</v>
      </c>
      <c r="AB23" s="32">
        <f>PERCENTILE($L$2:$L$73, 0.95)</f>
        <v>0.98081624543710211</v>
      </c>
      <c r="AC23" s="32">
        <f>MIN(MAX(L23,AA23), AB23)</f>
        <v>0.84073186950055201</v>
      </c>
      <c r="AD23" s="32">
        <f>AC23-$AC$74+1</f>
        <v>2.183019536262556</v>
      </c>
      <c r="AE23" s="21">
        <f>(AD23^4) *Y23*Z23</f>
        <v>22.710698367874532</v>
      </c>
      <c r="AF23" s="15">
        <f>AE23/$AE$74</f>
        <v>3.7224639145660043E-2</v>
      </c>
      <c r="AG23" s="2">
        <v>1154</v>
      </c>
      <c r="AH23" s="16">
        <f>$D$80*AF23</f>
        <v>3012.0353989349965</v>
      </c>
      <c r="AI23" s="26">
        <f>AH23-AG23</f>
        <v>1858.0353989349965</v>
      </c>
      <c r="AJ23" s="2">
        <v>865</v>
      </c>
      <c r="AK23" s="2">
        <v>3461</v>
      </c>
      <c r="AL23" s="2">
        <v>0</v>
      </c>
      <c r="AM23" s="10">
        <f>SUM(AJ23:AL23)</f>
        <v>4326</v>
      </c>
      <c r="AN23" s="16">
        <f>AF23*$D$79</f>
        <v>4899.7787442175377</v>
      </c>
      <c r="AO23" s="9">
        <f>AN23-AM23</f>
        <v>573.77874421753768</v>
      </c>
      <c r="AP23" s="9">
        <f>AO23+AI23</f>
        <v>2431.8141431525341</v>
      </c>
      <c r="AQ23" s="18">
        <f>AG23+AM23</f>
        <v>5480</v>
      </c>
      <c r="AR23" s="30">
        <f>AH23+AN23</f>
        <v>7911.8141431525346</v>
      </c>
      <c r="AS23" s="77">
        <f>AP23*(AP23&gt;0)</f>
        <v>2431.8141431525341</v>
      </c>
      <c r="AT23">
        <f>AS23/$AS$74</f>
        <v>4.9415874146683407E-2</v>
      </c>
      <c r="AU23" s="66">
        <f>AT23*$AP$74</f>
        <v>961.20793437679606</v>
      </c>
      <c r="AV23" s="81">
        <f>IF(AU23&gt;0,U23,V23)</f>
        <v>71.750033767910608</v>
      </c>
      <c r="AW23" s="17">
        <f>AU23/AV23</f>
        <v>13.396619958201127</v>
      </c>
      <c r="AX23" s="38">
        <f>AQ23/AR23</f>
        <v>0.69263507722091711</v>
      </c>
      <c r="AY23" s="23">
        <v>0</v>
      </c>
      <c r="AZ23" s="16">
        <f>BN23*$D$81</f>
        <v>123.70427103491899</v>
      </c>
      <c r="BA23" s="63">
        <f>AZ23-AY23</f>
        <v>123.70427103491899</v>
      </c>
      <c r="BB23" s="42">
        <f>($AD23^$BB$76)*($BC$76^$M23)*(IF($C23&gt;0,1,$BD$76))</f>
        <v>2.3529199608385016</v>
      </c>
      <c r="BC23" s="42">
        <f>($AD23^$BB$77)*($BC$77^$M23)*(IF($C23&gt;0,1,$BD$77))</f>
        <v>5.291136505700754</v>
      </c>
      <c r="BD23" s="42">
        <f>($AD23^$BB$78)*($BC$78^$M23)*(IF($C23&gt;0,1,$BD$78))</f>
        <v>44.548923837109399</v>
      </c>
      <c r="BE23" s="42">
        <f>($AD23^$BB$79)*($BC$79^$M23)*(IF($C23&gt;0,1,$BD$79))</f>
        <v>5.3201315281267743</v>
      </c>
      <c r="BF23" s="42">
        <f>($AD23^$BB$80)*($BC$80^$M23)*(IF($C23&gt;0,1,$BD$80))</f>
        <v>1.0719539486588523</v>
      </c>
      <c r="BG23" s="42">
        <f>($AD23^$BB$81)*($BC$81^$M23)*(IF($C23&gt;0,1,$BD$81))</f>
        <v>16.438441240973656</v>
      </c>
      <c r="BH23" s="42">
        <f>($AD23^$BB$82)*($BC$82^$M23)*(IF($C23&gt;0,1,$BD$82))</f>
        <v>4.2855188330974388</v>
      </c>
      <c r="BI23" s="40">
        <f>BB23/BB$74</f>
        <v>2.4067014702593911E-2</v>
      </c>
      <c r="BJ23" s="40">
        <f>BC23/BC$74</f>
        <v>2.870185961187537E-2</v>
      </c>
      <c r="BK23" s="40">
        <f>BD23/BD$74</f>
        <v>4.95989513333309E-2</v>
      </c>
      <c r="BL23" s="40">
        <f>BE23/BE$74</f>
        <v>2.7060720553790319E-2</v>
      </c>
      <c r="BM23" s="40">
        <f>BF23/BF$74</f>
        <v>1.4069472153706616E-2</v>
      </c>
      <c r="BN23" s="40">
        <f>BG23/BG$74</f>
        <v>2.8544724146784269E-2</v>
      </c>
      <c r="BO23" s="40">
        <f>BH23/BH$74</f>
        <v>3.6251301068395546E-2</v>
      </c>
      <c r="BP23" s="80">
        <v>714</v>
      </c>
      <c r="BQ23" s="17">
        <f>BP$74*BI23</f>
        <v>1325.8999739953038</v>
      </c>
      <c r="BR23" s="1">
        <f>BQ23-BP23</f>
        <v>611.89997399530375</v>
      </c>
      <c r="BS23" s="2">
        <v>1289</v>
      </c>
      <c r="BT23" s="17">
        <f>BS$74*BJ23</f>
        <v>1558.8266973805632</v>
      </c>
      <c r="BU23" s="1">
        <f>BT23-BS23</f>
        <v>269.82669738056325</v>
      </c>
      <c r="BV23" s="2">
        <v>989</v>
      </c>
      <c r="BW23" s="17">
        <f>BV$74*BK23</f>
        <v>3178.0528066831776</v>
      </c>
      <c r="BX23" s="1">
        <f>BW23-BV23</f>
        <v>2189.0528066831776</v>
      </c>
      <c r="BY23" s="2">
        <v>69</v>
      </c>
      <c r="BZ23" s="17">
        <f>BY$74*BL23</f>
        <v>1484.0099151698612</v>
      </c>
      <c r="CA23" s="1">
        <f>BZ23-BY23</f>
        <v>1415.0099151698612</v>
      </c>
      <c r="CB23" s="2">
        <v>865</v>
      </c>
      <c r="CC23" s="17">
        <f>CB$74*BM23</f>
        <v>832.85647361081692</v>
      </c>
      <c r="CD23" s="1">
        <f>CC23-CB23</f>
        <v>-32.14352638918308</v>
      </c>
      <c r="CE23" s="2">
        <v>1514</v>
      </c>
      <c r="CF23" s="17">
        <f>CE$74*BN23</f>
        <v>1806.8239490431506</v>
      </c>
      <c r="CG23" s="1">
        <f>CF23-CE23</f>
        <v>292.82394904315061</v>
      </c>
      <c r="CH23" s="2">
        <v>1154</v>
      </c>
      <c r="CI23" s="17">
        <f>CH$74*BO23</f>
        <v>2203.5353354424233</v>
      </c>
      <c r="CJ23" s="1">
        <f>CI23-CH23</f>
        <v>1049.5353354424233</v>
      </c>
      <c r="CK23" s="9"/>
      <c r="CO23" s="40"/>
      <c r="CQ23" s="17"/>
      <c r="CR23" s="1"/>
    </row>
    <row r="24" spans="1:96" x14ac:dyDescent="0.2">
      <c r="A24" s="49" t="s">
        <v>193</v>
      </c>
      <c r="B24">
        <v>0</v>
      </c>
      <c r="C24">
        <v>1</v>
      </c>
      <c r="D24">
        <v>0.23434991974317801</v>
      </c>
      <c r="E24">
        <v>0.76565008025682102</v>
      </c>
      <c r="F24">
        <v>0.33492063492063401</v>
      </c>
      <c r="G24">
        <v>0.33492063492063401</v>
      </c>
      <c r="H24">
        <v>7.1302816901408397E-2</v>
      </c>
      <c r="I24">
        <v>4.5774647887323897E-2</v>
      </c>
      <c r="J24">
        <v>5.7130213871788502E-2</v>
      </c>
      <c r="K24">
        <v>0.13832601889410001</v>
      </c>
      <c r="L24">
        <v>0.88913960867910902</v>
      </c>
      <c r="M24" s="31">
        <v>0</v>
      </c>
      <c r="N24">
        <v>1.01137648294444</v>
      </c>
      <c r="O24">
        <v>0.98676084295421496</v>
      </c>
      <c r="P24">
        <v>1.0151245931105299</v>
      </c>
      <c r="Q24">
        <v>0.99005444563203704</v>
      </c>
      <c r="R24">
        <v>49.930000305175703</v>
      </c>
      <c r="S24" s="43">
        <f>IF(C24,O24,Q24)</f>
        <v>0.98676084295421496</v>
      </c>
      <c r="T24" s="43">
        <f>IF(D24 = 0,N24,P24)</f>
        <v>1.0151245931105299</v>
      </c>
      <c r="U24" s="68">
        <f>R24*S24^(1-M24)</f>
        <v>49.268969189839389</v>
      </c>
      <c r="V24" s="67">
        <f>R24*T24^(M24+1)</f>
        <v>50.68517124380012</v>
      </c>
      <c r="W24" s="76">
        <f>0.5 * (D24-MAX($D$3:$D$73))/(MIN($D$3:$D$73)-MAX($D$3:$D$73)) + 0.75</f>
        <v>1.1165949195958444</v>
      </c>
      <c r="X24" s="76">
        <f>AVERAGE(D24, F24, G24, H24, I24, J24, K24)</f>
        <v>0.17381784101986669</v>
      </c>
      <c r="Y24" s="32">
        <f>1.2^M24</f>
        <v>1</v>
      </c>
      <c r="Z24" s="32">
        <f>IF(C24&gt;0, 1, 0.3)</f>
        <v>1</v>
      </c>
      <c r="AA24" s="32">
        <f>PERCENTILE($L$2:$L$73, 0.05)</f>
        <v>-0.34228766676200378</v>
      </c>
      <c r="AB24" s="32">
        <f>PERCENTILE($L$2:$L$73, 0.95)</f>
        <v>0.98081624543710211</v>
      </c>
      <c r="AC24" s="32">
        <f>MIN(MAX(L24,AA24), AB24)</f>
        <v>0.88913960867910902</v>
      </c>
      <c r="AD24" s="32">
        <f>AC24-$AC$74+1</f>
        <v>2.2314272754411126</v>
      </c>
      <c r="AE24" s="21">
        <f>(AD24^4) *Y24*Z24</f>
        <v>24.793106684686578</v>
      </c>
      <c r="AF24" s="15">
        <f>AE24/$AE$74</f>
        <v>4.0637871838534935E-2</v>
      </c>
      <c r="AG24" s="2">
        <v>1049</v>
      </c>
      <c r="AH24" s="16">
        <f>$D$80*AF24</f>
        <v>3288.2174636022378</v>
      </c>
      <c r="AI24" s="26">
        <f>AH24-AG24</f>
        <v>2239.2174636022378</v>
      </c>
      <c r="AJ24" s="2">
        <v>1598</v>
      </c>
      <c r="AK24" s="2">
        <v>699</v>
      </c>
      <c r="AL24" s="2">
        <v>100</v>
      </c>
      <c r="AM24" s="10">
        <f>SUM(AJ24:AL24)</f>
        <v>2397</v>
      </c>
      <c r="AN24" s="16">
        <f>AF24*$D$79</f>
        <v>5349.0533478523894</v>
      </c>
      <c r="AO24" s="9">
        <f>AN24-AM24</f>
        <v>2952.0533478523894</v>
      </c>
      <c r="AP24" s="9">
        <f>AO24+AI24</f>
        <v>5191.2708114546276</v>
      </c>
      <c r="AQ24" s="18">
        <f>AG24+AM24</f>
        <v>3446</v>
      </c>
      <c r="AR24" s="30">
        <f>AH24+AN24</f>
        <v>8637.2708114546276</v>
      </c>
      <c r="AS24" s="77">
        <f>AP24*(AP24&gt;0)</f>
        <v>5191.2708114546276</v>
      </c>
      <c r="AT24">
        <f>AS24/$AS$74</f>
        <v>0.10548963447824729</v>
      </c>
      <c r="AU24" s="66">
        <f>AT24*$AP$74</f>
        <v>2051.921076090176</v>
      </c>
      <c r="AV24" s="69">
        <f>IF(AU24&gt;0,U24,V24)</f>
        <v>49.268969189839389</v>
      </c>
      <c r="AW24" s="17">
        <f>AU24/AV24</f>
        <v>41.647331166679621</v>
      </c>
      <c r="AX24" s="38">
        <f>AQ24/AR24</f>
        <v>0.39896861812297968</v>
      </c>
      <c r="AY24" s="23">
        <v>0</v>
      </c>
      <c r="AZ24" s="16">
        <f>BN24*$D$81</f>
        <v>133.82638809633536</v>
      </c>
      <c r="BA24" s="63">
        <f>AZ24-AY24</f>
        <v>133.82638809633536</v>
      </c>
      <c r="BB24" s="42">
        <f>($AD24^$BB$76)*($BC$76^$M24)*(IF($C24&gt;0,1,$BD$76))</f>
        <v>2.410164470913609</v>
      </c>
      <c r="BC24" s="42">
        <f>($AD24^$BB$77)*($BC$77^$M24)*(IF($C24&gt;0,1,$BD$77))</f>
        <v>5.5446681854029203</v>
      </c>
      <c r="BD24" s="42">
        <f>($AD24^$BB$78)*($BC$78^$M24)*(IF($C24&gt;0,1,$BD$78))</f>
        <v>49.563030304154026</v>
      </c>
      <c r="BE24" s="42">
        <f>($AD24^$BB$79)*($BC$79^$M24)*(IF($C24&gt;0,1,$BD$79))</f>
        <v>5.5759085272034827</v>
      </c>
      <c r="BF24" s="42">
        <f>($AD24^$BB$80)*($BC$80^$M24)*(IF($C24&gt;0,1,$BD$80))</f>
        <v>1.0740484275475795</v>
      </c>
      <c r="BG24" s="42">
        <f>($AD24^$BB$81)*($BC$81^$M24)*(IF($C24&gt;0,1,$BD$81))</f>
        <v>17.783518699951458</v>
      </c>
      <c r="BH24" s="42">
        <f>($AD24^$BB$82)*($BC$82^$M24)*(IF($C24&gt;0,1,$BD$82))</f>
        <v>4.4643498648686188</v>
      </c>
      <c r="BI24" s="40">
        <f>BB24/BB$74</f>
        <v>2.465254437999502E-2</v>
      </c>
      <c r="BJ24" s="40">
        <f>BC24/BC$74</f>
        <v>3.0077146503478779E-2</v>
      </c>
      <c r="BK24" s="40">
        <f>BD24/BD$74</f>
        <v>5.518145257507634E-2</v>
      </c>
      <c r="BL24" s="40">
        <f>BE24/BE$74</f>
        <v>2.8361724083403986E-2</v>
      </c>
      <c r="BM24" s="40">
        <f>BF24/BF$74</f>
        <v>1.40969623387452E-2</v>
      </c>
      <c r="BN24" s="40">
        <f>BG24/BG$74</f>
        <v>3.0880399680719792E-2</v>
      </c>
      <c r="BO24" s="40">
        <f>BH24/BH$74</f>
        <v>3.7764036824692121E-2</v>
      </c>
      <c r="BP24" s="80">
        <v>1058</v>
      </c>
      <c r="BQ24" s="17">
        <f>BP$74*BI24</f>
        <v>1358.1579749826856</v>
      </c>
      <c r="BR24" s="1">
        <f>BQ24-BP24</f>
        <v>300.15797498268557</v>
      </c>
      <c r="BS24" s="2">
        <v>1631</v>
      </c>
      <c r="BT24" s="17">
        <f>BS$74*BJ24</f>
        <v>1633.519903750436</v>
      </c>
      <c r="BU24" s="1">
        <f>BT24-BS24</f>
        <v>2.5199037504360149</v>
      </c>
      <c r="BV24" s="2">
        <v>3686</v>
      </c>
      <c r="BW24" s="17">
        <f>BV$74*BK24</f>
        <v>3535.7515737480167</v>
      </c>
      <c r="BX24" s="1">
        <f>BW24-BV24</f>
        <v>-150.24842625198335</v>
      </c>
      <c r="BY24" s="2">
        <v>1262</v>
      </c>
      <c r="BZ24" s="17">
        <f>BY$74*BL24</f>
        <v>1555.3569487338746</v>
      </c>
      <c r="CA24" s="1">
        <f>BZ24-BY24</f>
        <v>293.35694873387456</v>
      </c>
      <c r="CB24" s="2">
        <v>849</v>
      </c>
      <c r="CC24" s="17">
        <f>CB$74*BM24</f>
        <v>834.48378260436084</v>
      </c>
      <c r="CD24" s="1">
        <f>CC24-CB24</f>
        <v>-14.51621739563916</v>
      </c>
      <c r="CE24" s="2">
        <v>2546</v>
      </c>
      <c r="CF24" s="17">
        <f>CE$74*BN24</f>
        <v>1954.6675389902014</v>
      </c>
      <c r="CG24" s="1">
        <f>CF24-CE24</f>
        <v>-591.33246100979864</v>
      </c>
      <c r="CH24" s="2">
        <v>1198</v>
      </c>
      <c r="CI24" s="17">
        <f>CH$74*BO24</f>
        <v>2295.4869783889108</v>
      </c>
      <c r="CJ24" s="1">
        <f>CI24-CH24</f>
        <v>1097.4869783889108</v>
      </c>
      <c r="CK24" s="9"/>
      <c r="CO24" s="40"/>
      <c r="CQ24" s="17"/>
      <c r="CR24" s="1"/>
    </row>
    <row r="25" spans="1:96" x14ac:dyDescent="0.2">
      <c r="A25" s="45" t="s">
        <v>69</v>
      </c>
      <c r="B25">
        <v>0</v>
      </c>
      <c r="C25">
        <v>0</v>
      </c>
      <c r="D25">
        <v>0.26271186440677902</v>
      </c>
      <c r="E25">
        <v>0.73728813559322004</v>
      </c>
      <c r="F25">
        <v>0.15075376884422101</v>
      </c>
      <c r="G25">
        <v>0.15075376884422101</v>
      </c>
      <c r="H25">
        <v>7.7570093457943898E-2</v>
      </c>
      <c r="I25">
        <v>8.1308411214953205E-2</v>
      </c>
      <c r="J25">
        <v>7.9417259187539696E-2</v>
      </c>
      <c r="K25">
        <v>0.10941869645449</v>
      </c>
      <c r="L25">
        <v>0.398890222170313</v>
      </c>
      <c r="M25" s="31">
        <v>0</v>
      </c>
      <c r="N25">
        <v>1.01403772083777</v>
      </c>
      <c r="O25">
        <v>0.99304015308412896</v>
      </c>
      <c r="P25">
        <v>1.01277841588689</v>
      </c>
      <c r="Q25">
        <v>0.99358061212117899</v>
      </c>
      <c r="R25">
        <v>3.1199998855590798</v>
      </c>
      <c r="S25" s="43">
        <f>IF(C25,O25,Q25)</f>
        <v>0.99358061212117899</v>
      </c>
      <c r="T25" s="43">
        <f>IF(D25 = 0,N25,P25)</f>
        <v>1.01277841588689</v>
      </c>
      <c r="U25" s="68">
        <f>R25*S25^(1-M25)</f>
        <v>3.0999713961117989</v>
      </c>
      <c r="V25" s="67">
        <f>R25*T25^(M25+1)</f>
        <v>3.159868541663803</v>
      </c>
      <c r="W25" s="76">
        <f>0.5 * (D25-MAX($D$3:$D$73))/(MIN($D$3:$D$73)-MAX($D$3:$D$73)) + 0.75</f>
        <v>1.0999362627926668</v>
      </c>
      <c r="X25" s="76">
        <f>AVERAGE(D25, F25, G25, H25, I25, J25, K25)</f>
        <v>0.13027626605859255</v>
      </c>
      <c r="Y25" s="32">
        <f>1.2^M25</f>
        <v>1</v>
      </c>
      <c r="Z25" s="32">
        <f>IF(C25&gt;0, 1, 0.3)</f>
        <v>0.3</v>
      </c>
      <c r="AA25" s="32">
        <f>PERCENTILE($L$2:$L$73, 0.05)</f>
        <v>-0.34228766676200378</v>
      </c>
      <c r="AB25" s="32">
        <f>PERCENTILE($L$2:$L$73, 0.95)</f>
        <v>0.98081624543710211</v>
      </c>
      <c r="AC25" s="32">
        <f>MIN(MAX(L25,AA25), AB25)</f>
        <v>0.398890222170313</v>
      </c>
      <c r="AD25" s="32">
        <f>AC25-$AC$74+1</f>
        <v>1.7411778889323168</v>
      </c>
      <c r="AE25" s="21">
        <v>0</v>
      </c>
      <c r="AF25" s="15">
        <f>AE25/$AE$74</f>
        <v>0</v>
      </c>
      <c r="AG25" s="2">
        <v>0</v>
      </c>
      <c r="AH25" s="16">
        <f>$D$80*AF25</f>
        <v>0</v>
      </c>
      <c r="AI25" s="26">
        <f>AH25-AG25</f>
        <v>0</v>
      </c>
      <c r="AJ25" s="2">
        <v>0</v>
      </c>
      <c r="AK25" s="2">
        <v>0</v>
      </c>
      <c r="AL25" s="2">
        <v>0</v>
      </c>
      <c r="AM25" s="10">
        <f>SUM(AJ25:AL25)</f>
        <v>0</v>
      </c>
      <c r="AN25" s="16">
        <f>AF25*$D$79</f>
        <v>0</v>
      </c>
      <c r="AO25" s="9">
        <f>AN25-AM25</f>
        <v>0</v>
      </c>
      <c r="AP25" s="9">
        <f>AO25+AI25</f>
        <v>0</v>
      </c>
      <c r="AQ25" s="18">
        <f>AG25+AM25</f>
        <v>0</v>
      </c>
      <c r="AR25" s="30">
        <f>AH25+AN25</f>
        <v>0</v>
      </c>
      <c r="AS25" s="77">
        <f>AP25*(AP25&gt;0)</f>
        <v>0</v>
      </c>
      <c r="AT25">
        <f>AS25/$AS$74</f>
        <v>0</v>
      </c>
      <c r="AU25" s="66">
        <f>AT25*$AP$74</f>
        <v>0</v>
      </c>
      <c r="AV25" s="69">
        <f>IF(AU25&gt;0,U25,V25)</f>
        <v>3.159868541663803</v>
      </c>
      <c r="AW25" s="17">
        <f>AU25/AV25</f>
        <v>0</v>
      </c>
      <c r="AX25" s="38">
        <v>1</v>
      </c>
      <c r="AY25" s="23">
        <v>0</v>
      </c>
      <c r="AZ25" s="16">
        <f>BN25*$D$81</f>
        <v>12.370011156977593</v>
      </c>
      <c r="BA25" s="63">
        <f>AZ25-AY25</f>
        <v>12.370011156977593</v>
      </c>
      <c r="BB25" s="42">
        <f>($AD25^$BB$76)*($BC$76^$M25)*(IF($C25&gt;0,1,$BD$76))</f>
        <v>0.85208332381136331</v>
      </c>
      <c r="BC25" s="42">
        <f>($AD25^$BB$77)*($BC$77^$M25)*(IF($C25&gt;0,1,$BD$77))</f>
        <v>1.2866353813645643</v>
      </c>
      <c r="BD25" s="42">
        <f>($AD25^$BB$78)*($BC$78^$M25)*(IF($C25&gt;0,1,$BD$78))</f>
        <v>2.9665399566478574E-2</v>
      </c>
      <c r="BE25" s="42">
        <f>($AD25^$BB$79)*($BC$79^$M25)*(IF($C25&gt;0,1,$BD$79))</f>
        <v>2.37674821656866</v>
      </c>
      <c r="BF25" s="42">
        <f>($AD25^$BB$80)*($BC$80^$M25)*(IF($C25&gt;0,1,$BD$80))</f>
        <v>0.6870886715018889</v>
      </c>
      <c r="BG25" s="42">
        <f>($AD25^$BB$81)*($BC$81^$M25)*(IF($C25&gt;0,1,$BD$81))</f>
        <v>1.6437888510475542</v>
      </c>
      <c r="BH25" s="42">
        <f>($AD25^$BB$82)*($BC$82^$M25)*(IF($C25&gt;0,1,$BD$82))</f>
        <v>0.10964686689012919</v>
      </c>
      <c r="BI25" s="40">
        <f>BB25/BB$74</f>
        <v>8.7155968852825443E-3</v>
      </c>
      <c r="BJ25" s="40">
        <f>BC25/BC$74</f>
        <v>6.9793754229946154E-3</v>
      </c>
      <c r="BK25" s="40">
        <f>BD25/BD$74</f>
        <v>3.3028243617322316E-5</v>
      </c>
      <c r="BL25" s="40">
        <f>BE25/BE$74</f>
        <v>1.2089272412768704E-2</v>
      </c>
      <c r="BM25" s="40">
        <f>BF25/BF$74</f>
        <v>9.0180878972624581E-3</v>
      </c>
      <c r="BN25" s="40">
        <f>BG25/BG$74</f>
        <v>2.8543764351426251E-3</v>
      </c>
      <c r="BO25" s="40">
        <f>BH25/BH$74</f>
        <v>9.2750533544324059E-4</v>
      </c>
      <c r="BP25" s="80">
        <v>1474</v>
      </c>
      <c r="BQ25" s="17">
        <f>BP$74*BI25</f>
        <v>480.1596636039859</v>
      </c>
      <c r="BR25" s="1">
        <f>BQ25-BP25</f>
        <v>-993.8403363960141</v>
      </c>
      <c r="BS25" s="2">
        <v>973</v>
      </c>
      <c r="BT25" s="17">
        <f>BS$74*BJ25</f>
        <v>379.05685859826053</v>
      </c>
      <c r="BU25" s="1">
        <f>BT25-BS25</f>
        <v>-593.94314140173947</v>
      </c>
      <c r="BV25" s="2">
        <v>0</v>
      </c>
      <c r="BW25" s="17">
        <f>BV$74*BK25</f>
        <v>2.1162847097799276</v>
      </c>
      <c r="BX25" s="1">
        <f>BW25-BV25</f>
        <v>2.1162847097799276</v>
      </c>
      <c r="BY25" s="2">
        <v>785</v>
      </c>
      <c r="BZ25" s="17">
        <f>BY$74*BL25</f>
        <v>662.97569911623577</v>
      </c>
      <c r="CA25" s="1">
        <f>BZ25-BY25</f>
        <v>-122.02430088376423</v>
      </c>
      <c r="CB25" s="2">
        <v>821</v>
      </c>
      <c r="CC25" s="17">
        <f>CB$74*BM25</f>
        <v>533.83473116634843</v>
      </c>
      <c r="CD25" s="1">
        <f>CC25-CB25</f>
        <v>-287.16526883365157</v>
      </c>
      <c r="CE25" s="2">
        <v>914</v>
      </c>
      <c r="CF25" s="17">
        <f>CE$74*BN25</f>
        <v>180.67631959165789</v>
      </c>
      <c r="CG25" s="1">
        <f>CF25-CE25</f>
        <v>-733.32368040834217</v>
      </c>
      <c r="CH25" s="2">
        <v>28</v>
      </c>
      <c r="CI25" s="17">
        <f>CH$74*BO25</f>
        <v>56.378411814917378</v>
      </c>
      <c r="CJ25" s="1">
        <f>CI25-CH25</f>
        <v>28.378411814917378</v>
      </c>
      <c r="CK25" s="9"/>
      <c r="CO25" s="40"/>
      <c r="CQ25" s="17"/>
      <c r="CR25" s="1"/>
    </row>
    <row r="26" spans="1:96" x14ac:dyDescent="0.2">
      <c r="A26" s="45" t="s">
        <v>116</v>
      </c>
      <c r="B26">
        <v>0</v>
      </c>
      <c r="C26">
        <v>1</v>
      </c>
      <c r="D26">
        <v>0.19678714859437699</v>
      </c>
      <c r="E26">
        <v>0.80321285140562204</v>
      </c>
      <c r="F26">
        <v>0.13009198423127399</v>
      </c>
      <c r="G26">
        <v>0.13009198423127399</v>
      </c>
      <c r="H26">
        <v>2.9827315541601201E-2</v>
      </c>
      <c r="I26">
        <v>0.163265306122448</v>
      </c>
      <c r="J26">
        <v>6.9783707286947702E-2</v>
      </c>
      <c r="K26">
        <v>9.5280118324724397E-2</v>
      </c>
      <c r="L26">
        <v>0.413576508810715</v>
      </c>
      <c r="M26" s="31">
        <v>0</v>
      </c>
      <c r="N26">
        <v>1.00913052704548</v>
      </c>
      <c r="O26">
        <v>0.98498452011207904</v>
      </c>
      <c r="P26">
        <v>1.01427313600456</v>
      </c>
      <c r="Q26">
        <v>0.992551051808506</v>
      </c>
      <c r="R26">
        <v>33.279998779296797</v>
      </c>
      <c r="S26" s="43">
        <f>IF(C26,O26,Q26)</f>
        <v>0.98498452011207904</v>
      </c>
      <c r="T26" s="43">
        <f>IF(D26 = 0,N26,P26)</f>
        <v>1.01427313600456</v>
      </c>
      <c r="U26" s="68">
        <f>R26*S26^(1-M26)</f>
        <v>32.780283626956233</v>
      </c>
      <c r="V26" s="67">
        <f>R26*T26^(M26+1)</f>
        <v>33.755008728105295</v>
      </c>
      <c r="W26" s="76">
        <f>0.5 * (D26-MAX($D$3:$D$73))/(MIN($D$3:$D$73)-MAX($D$3:$D$73)) + 0.75</f>
        <v>1.1386577689725748</v>
      </c>
      <c r="X26" s="76">
        <f>AVERAGE(D26, F26, G26, H26, I26, J26, K26)</f>
        <v>0.11644679490466377</v>
      </c>
      <c r="Y26" s="32">
        <f>1.2^M26</f>
        <v>1</v>
      </c>
      <c r="Z26" s="32">
        <f>IF(C26&gt;0, 1, 0.3)</f>
        <v>1</v>
      </c>
      <c r="AA26" s="32">
        <f>PERCENTILE($L$2:$L$73, 0.05)</f>
        <v>-0.34228766676200378</v>
      </c>
      <c r="AB26" s="32">
        <f>PERCENTILE($L$2:$L$73, 0.95)</f>
        <v>0.98081624543710211</v>
      </c>
      <c r="AC26" s="32">
        <f>MIN(MAX(L26,AA26), AB26)</f>
        <v>0.413576508810715</v>
      </c>
      <c r="AD26" s="32">
        <f>AC26-$AC$74+1</f>
        <v>1.7558641755727189</v>
      </c>
      <c r="AE26" s="21">
        <v>0</v>
      </c>
      <c r="AF26" s="15">
        <f>AE26/$AE$74</f>
        <v>0</v>
      </c>
      <c r="AG26" s="2">
        <v>0</v>
      </c>
      <c r="AH26" s="16">
        <f>$D$80*AF26</f>
        <v>0</v>
      </c>
      <c r="AI26" s="26">
        <f>AH26-AG26</f>
        <v>0</v>
      </c>
      <c r="AJ26" s="2">
        <v>0</v>
      </c>
      <c r="AK26" s="2">
        <v>0</v>
      </c>
      <c r="AL26" s="2">
        <v>0</v>
      </c>
      <c r="AM26" s="10">
        <f>SUM(AJ26:AL26)</f>
        <v>0</v>
      </c>
      <c r="AN26" s="16">
        <f>AF26*$D$79</f>
        <v>0</v>
      </c>
      <c r="AO26" s="9">
        <f>AN26-AM26</f>
        <v>0</v>
      </c>
      <c r="AP26" s="9">
        <f>AO26+AI26</f>
        <v>0</v>
      </c>
      <c r="AQ26" s="18">
        <f>AG26+AM26</f>
        <v>0</v>
      </c>
      <c r="AR26" s="30">
        <f>AH26+AN26</f>
        <v>0</v>
      </c>
      <c r="AS26" s="77">
        <f>AP26*(AP26&gt;0)</f>
        <v>0</v>
      </c>
      <c r="AT26">
        <f>AS26/$AS$74</f>
        <v>0</v>
      </c>
      <c r="AU26" s="66">
        <f>AT26*$AP$74</f>
        <v>0</v>
      </c>
      <c r="AV26" s="69">
        <f>IF(AU26&gt;0,U26,V26)</f>
        <v>33.755008728105295</v>
      </c>
      <c r="AW26" s="17">
        <f>AU26/AV26</f>
        <v>0</v>
      </c>
      <c r="AX26" s="38">
        <v>1</v>
      </c>
      <c r="AY26" s="23">
        <v>0</v>
      </c>
      <c r="AZ26" s="16">
        <f>BN26*$D$81</f>
        <v>56.658946252776786</v>
      </c>
      <c r="BA26" s="63">
        <f>AZ26-AY26</f>
        <v>56.658946252776786</v>
      </c>
      <c r="BB26" s="42">
        <f>($AD26^$BB$76)*($BC$76^$M26)*(IF($C26&gt;0,1,$BD$76))</f>
        <v>1.8533696472284007</v>
      </c>
      <c r="BC26" s="42">
        <f>($AD26^$BB$77)*($BC$77^$M26)*(IF($C26&gt;0,1,$BD$77))</f>
        <v>3.3246322953929783</v>
      </c>
      <c r="BD26" s="42">
        <f>($AD26^$BB$78)*($BC$78^$M26)*(IF($C26&gt;0,1,$BD$78))</f>
        <v>15.451097565202769</v>
      </c>
      <c r="BE26" s="42">
        <f>($AD26^$BB$79)*($BC$79^$M26)*(IF($C26&gt;0,1,$BD$79))</f>
        <v>3.3377596155940945</v>
      </c>
      <c r="BF26" s="42">
        <f>($AD26^$BB$80)*($BC$80^$M26)*(IF($C26&gt;0,1,$BD$80))</f>
        <v>1.0513799524792817</v>
      </c>
      <c r="BG26" s="42">
        <f>($AD26^$BB$81)*($BC$81^$M26)*(IF($C26&gt;0,1,$BD$81))</f>
        <v>7.5291236992847752</v>
      </c>
      <c r="BH26" s="42">
        <f>($AD26^$BB$82)*($BC$82^$M26)*(IF($C26&gt;0,1,$BD$82))</f>
        <v>2.8558215824841882</v>
      </c>
      <c r="BI26" s="40">
        <f>BB26/BB$74</f>
        <v>1.8957327614871976E-2</v>
      </c>
      <c r="BJ26" s="40">
        <f>BC26/BC$74</f>
        <v>1.8034524208677256E-2</v>
      </c>
      <c r="BK26" s="40">
        <f>BD26/BD$74</f>
        <v>1.720262062861911E-2</v>
      </c>
      <c r="BL26" s="40">
        <f>BE26/BE$74</f>
        <v>1.697743368858419E-2</v>
      </c>
      <c r="BM26" s="40">
        <f>BF26/BF$74</f>
        <v>1.3799436984097798E-2</v>
      </c>
      <c r="BN26" s="40">
        <f>BG26/BG$74</f>
        <v>1.3074035178433391E-2</v>
      </c>
      <c r="BO26" s="40">
        <f>BH26/BH$74</f>
        <v>2.4157459578687666E-2</v>
      </c>
      <c r="BP26" s="80">
        <v>515</v>
      </c>
      <c r="BQ26" s="17">
        <f>BP$74*BI26</f>
        <v>1044.3970929585269</v>
      </c>
      <c r="BR26" s="1">
        <f>BQ26-BP26</f>
        <v>529.39709295852685</v>
      </c>
      <c r="BS26" s="2">
        <v>543</v>
      </c>
      <c r="BT26" s="17">
        <f>BS$74*BJ26</f>
        <v>979.47304429747044</v>
      </c>
      <c r="BU26" s="1">
        <f>BT26-BS26</f>
        <v>436.47304429747044</v>
      </c>
      <c r="BV26" s="2">
        <v>535</v>
      </c>
      <c r="BW26" s="17">
        <f>BV$74*BK26</f>
        <v>1102.2579167787694</v>
      </c>
      <c r="BX26" s="1">
        <f>BW26-BV26</f>
        <v>567.25791677876941</v>
      </c>
      <c r="BY26" s="2">
        <v>690</v>
      </c>
      <c r="BZ26" s="17">
        <f>BY$74*BL26</f>
        <v>931.04246348195693</v>
      </c>
      <c r="CA26" s="1">
        <f>BZ26-BY26</f>
        <v>241.04246348195693</v>
      </c>
      <c r="CB26" s="2">
        <v>502</v>
      </c>
      <c r="CC26" s="17">
        <f>CB$74*BM26</f>
        <v>816.87147171065328</v>
      </c>
      <c r="CD26" s="1">
        <f>CC26-CB26</f>
        <v>314.87147171065328</v>
      </c>
      <c r="CE26" s="2">
        <v>569</v>
      </c>
      <c r="CF26" s="17">
        <f>CE$74*BN26</f>
        <v>827.5602787244768</v>
      </c>
      <c r="CG26" s="1">
        <f>CF26-CE26</f>
        <v>258.5602787244768</v>
      </c>
      <c r="CH26" s="2">
        <v>703</v>
      </c>
      <c r="CI26" s="17">
        <f>CH$74*BO26</f>
        <v>1468.4111804905299</v>
      </c>
      <c r="CJ26" s="1">
        <f>CI26-CH26</f>
        <v>765.41118049052989</v>
      </c>
      <c r="CK26" s="9"/>
      <c r="CO26" s="40"/>
      <c r="CQ26" s="17"/>
      <c r="CR26" s="1"/>
    </row>
    <row r="27" spans="1:96" x14ac:dyDescent="0.2">
      <c r="A27" s="49" t="s">
        <v>6</v>
      </c>
      <c r="B27">
        <v>1</v>
      </c>
      <c r="C27">
        <v>1</v>
      </c>
      <c r="D27">
        <v>0.26006528835690901</v>
      </c>
      <c r="E27">
        <v>0.73993471164308999</v>
      </c>
      <c r="F27">
        <v>0.29474812433011699</v>
      </c>
      <c r="G27">
        <v>0.29474812433011699</v>
      </c>
      <c r="H27">
        <v>2.5957972805933201E-2</v>
      </c>
      <c r="I27">
        <v>0.40420271940667402</v>
      </c>
      <c r="J27">
        <v>0.10243184660271699</v>
      </c>
      <c r="K27">
        <v>0.173757286632306</v>
      </c>
      <c r="L27">
        <v>0.44087464283087902</v>
      </c>
      <c r="M27" s="31">
        <v>0</v>
      </c>
      <c r="N27">
        <v>1.0059043595400701</v>
      </c>
      <c r="O27">
        <v>0.99141323846547003</v>
      </c>
      <c r="P27">
        <v>1.0097089701120201</v>
      </c>
      <c r="Q27">
        <v>0.99393296927436903</v>
      </c>
      <c r="R27">
        <v>37.130001068115199</v>
      </c>
      <c r="S27" s="43">
        <f>IF(C27,O27,Q27)</f>
        <v>0.99141323846547003</v>
      </c>
      <c r="T27" s="43">
        <f>IF(D27 = 0,N27,P27)</f>
        <v>1.0097089701120201</v>
      </c>
      <c r="U27" s="68">
        <f>R27*S27^(1-M27)</f>
        <v>36.81117460316645</v>
      </c>
      <c r="V27" s="67">
        <f>R27*T27^(M27+1)</f>
        <v>37.490495138744805</v>
      </c>
      <c r="W27" s="76">
        <f>0.5 * (D27-MAX($D$3:$D$73))/(MIN($D$3:$D$73)-MAX($D$3:$D$73)) + 0.75</f>
        <v>1.1014907543002563</v>
      </c>
      <c r="X27" s="76">
        <f>AVERAGE(D27, F27, G27, H27, I27, J27, K27)</f>
        <v>0.22227305178068188</v>
      </c>
      <c r="Y27" s="32">
        <f>1.2^M27</f>
        <v>1</v>
      </c>
      <c r="Z27" s="32">
        <f>IF(C27&gt;0, 1, 0.3)</f>
        <v>1</v>
      </c>
      <c r="AA27" s="32">
        <f>PERCENTILE($L$2:$L$73, 0.05)</f>
        <v>-0.34228766676200378</v>
      </c>
      <c r="AB27" s="32">
        <f>PERCENTILE($L$2:$L$73, 0.95)</f>
        <v>0.98081624543710211</v>
      </c>
      <c r="AC27" s="32">
        <f>MIN(MAX(L27,AA27), AB27)</f>
        <v>0.44087464283087902</v>
      </c>
      <c r="AD27" s="32">
        <f>AC27-$AC$74+1</f>
        <v>1.7831623095928828</v>
      </c>
      <c r="AE27" s="21">
        <f>(AD27^4) *Y27*Z27</f>
        <v>10.110287460504678</v>
      </c>
      <c r="AF27" s="15">
        <f>AE27/$AE$74</f>
        <v>1.6571564479432636E-2</v>
      </c>
      <c r="AG27" s="2">
        <v>854</v>
      </c>
      <c r="AH27" s="16">
        <f>$D$80*AF27</f>
        <v>1340.8897970097396</v>
      </c>
      <c r="AI27" s="26">
        <f>AH27-AG27</f>
        <v>486.8897970097396</v>
      </c>
      <c r="AJ27" s="2">
        <v>520</v>
      </c>
      <c r="AK27" s="2">
        <v>1003</v>
      </c>
      <c r="AL27" s="2">
        <v>0</v>
      </c>
      <c r="AM27" s="10">
        <f>SUM(AJ27:AL27)</f>
        <v>1523</v>
      </c>
      <c r="AN27" s="16">
        <f>AF27*$D$79</f>
        <v>2181.2702892036232</v>
      </c>
      <c r="AO27" s="9">
        <f>AN27-AM27</f>
        <v>658.27028920362318</v>
      </c>
      <c r="AP27" s="9">
        <f>AO27+AI27</f>
        <v>1145.1600862133628</v>
      </c>
      <c r="AQ27" s="18">
        <f>AG27+AM27</f>
        <v>2377</v>
      </c>
      <c r="AR27" s="30">
        <f>AH27+AN27</f>
        <v>3522.1600862133628</v>
      </c>
      <c r="AS27" s="77">
        <f>AP27*(AP27&gt;0)</f>
        <v>1145.1600862133628</v>
      </c>
      <c r="AT27">
        <f>AS27/$AS$74</f>
        <v>2.3270317288624776E-2</v>
      </c>
      <c r="AU27" s="66">
        <f>AT27*$AP$74</f>
        <v>452.64024970795521</v>
      </c>
      <c r="AV27" s="81">
        <f>IF(AU27&gt;0,U27,V27)</f>
        <v>36.81117460316645</v>
      </c>
      <c r="AW27" s="17">
        <f>AU27/AV27</f>
        <v>12.296272927651151</v>
      </c>
      <c r="AX27" s="38">
        <f>AQ27/AR27</f>
        <v>0.6748699496380608</v>
      </c>
      <c r="AY27" s="23">
        <v>0</v>
      </c>
      <c r="AZ27" s="16">
        <f>BN27*$D$81</f>
        <v>59.881758024677609</v>
      </c>
      <c r="BA27" s="63">
        <f>AZ27-AY27</f>
        <v>59.881758024677609</v>
      </c>
      <c r="BB27" s="42">
        <f>($AD27^$BB$76)*($BC$76^$M27)*(IF($C27&gt;0,1,$BD$76))</f>
        <v>1.8849732874019729</v>
      </c>
      <c r="BC27" s="42">
        <f>($AD27^$BB$77)*($BC$77^$M27)*(IF($C27&gt;0,1,$BD$77))</f>
        <v>3.4359064387956244</v>
      </c>
      <c r="BD27" s="42">
        <f>($AD27^$BB$78)*($BC$78^$M27)*(IF($C27&gt;0,1,$BD$78))</f>
        <v>16.654869334334325</v>
      </c>
      <c r="BE27" s="42">
        <f>($AD27^$BB$79)*($BC$79^$M27)*(IF($C27&gt;0,1,$BD$79))</f>
        <v>3.449845655925655</v>
      </c>
      <c r="BF27" s="42">
        <f>($AD27^$BB$80)*($BC$80^$M27)*(IF($C27&gt;0,1,$BD$80))</f>
        <v>1.0528245126568601</v>
      </c>
      <c r="BG27" s="42">
        <f>($AD27^$BB$81)*($BC$81^$M27)*(IF($C27&gt;0,1,$BD$81))</f>
        <v>7.9573870203479204</v>
      </c>
      <c r="BH27" s="42">
        <f>($AD27^$BB$82)*($BC$82^$M27)*(IF($C27&gt;0,1,$BD$82))</f>
        <v>2.9391367480282113</v>
      </c>
      <c r="BI27" s="40">
        <f>BB27/BB$74</f>
        <v>1.9280587770496561E-2</v>
      </c>
      <c r="BJ27" s="40">
        <f>BC27/BC$74</f>
        <v>1.8638132684650879E-2</v>
      </c>
      <c r="BK27" s="40">
        <f>BD27/BD$74</f>
        <v>1.854285092490875E-2</v>
      </c>
      <c r="BL27" s="40">
        <f>BE27/BE$74</f>
        <v>1.7547556626214118E-2</v>
      </c>
      <c r="BM27" s="40">
        <f>BF27/BF$74</f>
        <v>1.3818396939624078E-2</v>
      </c>
      <c r="BN27" s="40">
        <f>BG27/BG$74</f>
        <v>1.3817698046629349E-2</v>
      </c>
      <c r="BO27" s="40">
        <f>BH27/BH$74</f>
        <v>2.486222445485008E-2</v>
      </c>
      <c r="BP27" s="80">
        <v>395</v>
      </c>
      <c r="BQ27" s="17">
        <f>BP$74*BI27</f>
        <v>1062.2061414521966</v>
      </c>
      <c r="BR27" s="1">
        <f>BQ27-BP27</f>
        <v>667.20614145219656</v>
      </c>
      <c r="BS27" s="2">
        <v>403</v>
      </c>
      <c r="BT27" s="17">
        <f>BS$74*BJ27</f>
        <v>1012.2556242360739</v>
      </c>
      <c r="BU27" s="1">
        <f>BT27-BS27</f>
        <v>609.25562423607391</v>
      </c>
      <c r="BV27" s="2">
        <v>615</v>
      </c>
      <c r="BW27" s="17">
        <f>BV$74*BK27</f>
        <v>1188.1331730135282</v>
      </c>
      <c r="BX27" s="1">
        <f>BW27-BV27</f>
        <v>573.13317301352822</v>
      </c>
      <c r="BY27" s="2">
        <v>940</v>
      </c>
      <c r="BZ27" s="17">
        <f>BY$74*BL27</f>
        <v>962.30800538158223</v>
      </c>
      <c r="CA27" s="1">
        <f>BZ27-BY27</f>
        <v>22.308005381582234</v>
      </c>
      <c r="CB27" s="2">
        <v>705</v>
      </c>
      <c r="CC27" s="17">
        <f>CB$74*BM27</f>
        <v>817.99382523798693</v>
      </c>
      <c r="CD27" s="1">
        <f>CC27-CB27</f>
        <v>112.99382523798693</v>
      </c>
      <c r="CE27" s="2">
        <v>223</v>
      </c>
      <c r="CF27" s="17">
        <f>CE$74*BN27</f>
        <v>874.63265095554459</v>
      </c>
      <c r="CG27" s="1">
        <f>CF27-CE27</f>
        <v>651.63265095554459</v>
      </c>
      <c r="CH27" s="2">
        <v>0</v>
      </c>
      <c r="CI27" s="17">
        <f>CH$74*BO27</f>
        <v>1511.2503134880621</v>
      </c>
      <c r="CJ27" s="1">
        <f>CI27-CH27</f>
        <v>1511.2503134880621</v>
      </c>
      <c r="CK27" s="9"/>
      <c r="CO27" s="40"/>
      <c r="CQ27" s="17"/>
      <c r="CR27" s="1"/>
    </row>
    <row r="28" spans="1:96" x14ac:dyDescent="0.2">
      <c r="A28" s="49" t="s">
        <v>49</v>
      </c>
      <c r="B28">
        <v>0</v>
      </c>
      <c r="C28">
        <v>0</v>
      </c>
      <c r="D28">
        <v>3.9325842696629199E-2</v>
      </c>
      <c r="E28">
        <v>0.96067415730337002</v>
      </c>
      <c r="F28">
        <v>1.9047619047619001E-2</v>
      </c>
      <c r="G28">
        <v>1.9047619047619001E-2</v>
      </c>
      <c r="H28">
        <v>1.0563380281690101E-2</v>
      </c>
      <c r="I28">
        <v>5.54577464788732E-2</v>
      </c>
      <c r="J28">
        <v>2.4203744867724499E-2</v>
      </c>
      <c r="K28">
        <v>2.14714627300093E-2</v>
      </c>
      <c r="L28">
        <v>0.46058283527288502</v>
      </c>
      <c r="M28" s="31">
        <v>0</v>
      </c>
      <c r="N28">
        <v>1.0039840704727701</v>
      </c>
      <c r="O28">
        <v>0.99781713976196695</v>
      </c>
      <c r="P28">
        <v>1.0040319211317199</v>
      </c>
      <c r="Q28">
        <v>0.99640548433318898</v>
      </c>
      <c r="R28">
        <v>54.470001220703097</v>
      </c>
      <c r="S28" s="43">
        <f>IF(C28,O28,Q28)</f>
        <v>0.99640548433318898</v>
      </c>
      <c r="T28" s="43">
        <f>IF(D28 = 0,N28,P28)</f>
        <v>1.0040319211317199</v>
      </c>
      <c r="U28" s="68">
        <f>R28*S28^(1-M28)</f>
        <v>54.274207947944063</v>
      </c>
      <c r="V28" s="67">
        <f>R28*T28^(M28+1)</f>
        <v>54.689619969669657</v>
      </c>
      <c r="W28" s="76">
        <f>0.5 * (D28-MAX($D$3:$D$73))/(MIN($D$3:$D$73)-MAX($D$3:$D$73)) + 0.75</f>
        <v>1.2311441582467624</v>
      </c>
      <c r="X28" s="76">
        <f>AVERAGE(D28, F28, G28, H28, I28, J28, K28)</f>
        <v>2.7016773592880617E-2</v>
      </c>
      <c r="Y28" s="32">
        <f>1.2^M28</f>
        <v>1</v>
      </c>
      <c r="Z28" s="32">
        <f>IF(C28&gt;0, 1, 0.3)</f>
        <v>0.3</v>
      </c>
      <c r="AA28" s="32">
        <f>PERCENTILE($L$2:$L$73, 0.05)</f>
        <v>-0.34228766676200378</v>
      </c>
      <c r="AB28" s="32">
        <f>PERCENTILE($L$2:$L$73, 0.95)</f>
        <v>0.98081624543710211</v>
      </c>
      <c r="AC28" s="32">
        <f>MIN(MAX(L28,AA28), AB28)</f>
        <v>0.46058283527288502</v>
      </c>
      <c r="AD28" s="32">
        <f>AC28-$AC$74+1</f>
        <v>1.8028705020348887</v>
      </c>
      <c r="AE28" s="21">
        <f>(AD28^4) *Y28*Z28</f>
        <v>3.1694170269585542</v>
      </c>
      <c r="AF28" s="15">
        <f>AE28/$AE$74</f>
        <v>5.1949263391007083E-3</v>
      </c>
      <c r="AG28" s="2">
        <v>2288</v>
      </c>
      <c r="AH28" s="16">
        <f>$D$80*AF28</f>
        <v>420.3479842209677</v>
      </c>
      <c r="AI28" s="26">
        <f>AH28-AG28</f>
        <v>-1867.6520157790324</v>
      </c>
      <c r="AJ28" s="2">
        <v>272</v>
      </c>
      <c r="AK28" s="2">
        <v>654</v>
      </c>
      <c r="AL28" s="2">
        <v>0</v>
      </c>
      <c r="AM28" s="10">
        <f>SUM(AJ28:AL28)</f>
        <v>926</v>
      </c>
      <c r="AN28" s="16">
        <f>AF28*$D$79</f>
        <v>683.79412771471061</v>
      </c>
      <c r="AO28" s="9">
        <f>AN28-AM28</f>
        <v>-242.20587228528939</v>
      </c>
      <c r="AP28" s="9">
        <f>AO28+AI28</f>
        <v>-2109.8578880643217</v>
      </c>
      <c r="AQ28" s="18">
        <f>AG28+AM28</f>
        <v>3214</v>
      </c>
      <c r="AR28" s="30">
        <f>AH28+AN28</f>
        <v>1104.1421119356783</v>
      </c>
      <c r="AS28" s="77">
        <f>AP28*(AP28&gt;0)</f>
        <v>0</v>
      </c>
      <c r="AT28">
        <f>AS28/$AS$74</f>
        <v>0</v>
      </c>
      <c r="AU28" s="66">
        <f>AT28*$AP$74</f>
        <v>0</v>
      </c>
      <c r="AV28" s="69">
        <f>IF(AU28&gt;0,U28,V28)</f>
        <v>54.689619969669657</v>
      </c>
      <c r="AW28" s="17">
        <f>AU28/AV28</f>
        <v>0</v>
      </c>
      <c r="AX28" s="38">
        <f>AQ28/AR28</f>
        <v>2.9108571851910594</v>
      </c>
      <c r="AY28" s="24">
        <v>0</v>
      </c>
      <c r="AZ28" s="16">
        <f>BN28*$D$81</f>
        <v>14.015073970443067</v>
      </c>
      <c r="BA28" s="63">
        <f>AZ28-AY28</f>
        <v>14.015073970443067</v>
      </c>
      <c r="BB28" s="42">
        <f>($AD28^$BB$76)*($BC$76^$M28)*(IF($C28&gt;0,1,$BD$76))</f>
        <v>0.88522793152310064</v>
      </c>
      <c r="BC28" s="42">
        <f>($AD28^$BB$77)*($BC$77^$M28)*(IF($C28&gt;0,1,$BD$77))</f>
        <v>1.3858765148863159</v>
      </c>
      <c r="BD28" s="42">
        <f>($AD28^$BB$78)*($BC$78^$M28)*(IF($C28&gt;0,1,$BD$78))</f>
        <v>3.5138686203190703E-2</v>
      </c>
      <c r="BE28" s="42">
        <f>($AD28^$BB$79)*($BC$79^$M28)*(IF($C28&gt;0,1,$BD$79))</f>
        <v>2.560696286907441</v>
      </c>
      <c r="BF28" s="42">
        <f>($AD28^$BB$80)*($BC$80^$M28)*(IF($C28&gt;0,1,$BD$80))</f>
        <v>0.68922114312527727</v>
      </c>
      <c r="BG28" s="42">
        <f>($AD28^$BB$81)*($BC$81^$M28)*(IF($C28&gt;0,1,$BD$81))</f>
        <v>1.862393012170088</v>
      </c>
      <c r="BH28" s="42">
        <f>($AD28^$BB$82)*($BC$82^$M28)*(IF($C28&gt;0,1,$BD$82))</f>
        <v>0.11699909341109981</v>
      </c>
      <c r="BI28" s="40">
        <f>BB28/BB$74</f>
        <v>9.0546189405953902E-3</v>
      </c>
      <c r="BJ28" s="40">
        <f>BC28/BC$74</f>
        <v>7.5177106330191115E-3</v>
      </c>
      <c r="BK28" s="40">
        <f>BD28/BD$74</f>
        <v>3.9121977295834219E-5</v>
      </c>
      <c r="BL28" s="40">
        <f>BE28/BE$74</f>
        <v>1.3024919830793987E-2</v>
      </c>
      <c r="BM28" s="40">
        <f>BF28/BF$74</f>
        <v>9.0460767396575714E-3</v>
      </c>
      <c r="BN28" s="40">
        <f>BG28/BG$74</f>
        <v>3.233974195362639E-3</v>
      </c>
      <c r="BO28" s="40">
        <f>BH28/BH$74</f>
        <v>9.8969798644183869E-4</v>
      </c>
      <c r="BP28" s="80">
        <v>918</v>
      </c>
      <c r="BQ28" s="17">
        <f>BP$74*BI28</f>
        <v>498.83706667528122</v>
      </c>
      <c r="BR28" s="1">
        <f>BQ28-BP28</f>
        <v>-419.16293332471878</v>
      </c>
      <c r="BS28" s="2">
        <v>612</v>
      </c>
      <c r="BT28" s="17">
        <f>BS$74*BJ28</f>
        <v>408.29438218990094</v>
      </c>
      <c r="BU28" s="1">
        <f>BT28-BS28</f>
        <v>-203.70561781009906</v>
      </c>
      <c r="BV28" s="2">
        <v>777</v>
      </c>
      <c r="BW28" s="17">
        <f>BV$74*BK28</f>
        <v>2.5067406952305777</v>
      </c>
      <c r="BX28" s="1">
        <f>BW28-BV28</f>
        <v>-774.49325930476937</v>
      </c>
      <c r="BY28" s="2">
        <v>1117</v>
      </c>
      <c r="BZ28" s="17">
        <f>BY$74*BL28</f>
        <v>714.28660352074223</v>
      </c>
      <c r="CA28" s="1">
        <f>BZ28-BY28</f>
        <v>-402.71339647925777</v>
      </c>
      <c r="CB28" s="2">
        <v>491</v>
      </c>
      <c r="CC28" s="17">
        <f>CB$74*BM28</f>
        <v>535.49155868076957</v>
      </c>
      <c r="CD28" s="1">
        <f>CC28-CB28</f>
        <v>44.491558680769572</v>
      </c>
      <c r="CE28" s="2">
        <v>764</v>
      </c>
      <c r="CF28" s="17">
        <f>CE$74*BN28</f>
        <v>204.70409861806431</v>
      </c>
      <c r="CG28" s="1">
        <f>CF28-CE28</f>
        <v>-559.29590138193566</v>
      </c>
      <c r="CH28" s="2">
        <v>927</v>
      </c>
      <c r="CI28" s="17">
        <f>CH$74*BO28</f>
        <v>60.158792105867164</v>
      </c>
      <c r="CJ28" s="1">
        <f>CI28-CH28</f>
        <v>-866.84120789413282</v>
      </c>
      <c r="CK28" s="9"/>
      <c r="CO28" s="40"/>
      <c r="CQ28" s="17"/>
      <c r="CR28" s="1"/>
    </row>
    <row r="29" spans="1:96" x14ac:dyDescent="0.2">
      <c r="A29" s="49" t="s">
        <v>86</v>
      </c>
      <c r="B29">
        <v>0</v>
      </c>
      <c r="C29">
        <v>1</v>
      </c>
      <c r="D29">
        <v>0.145264847512038</v>
      </c>
      <c r="E29">
        <v>0.85473515248796095</v>
      </c>
      <c r="F29">
        <v>0.11269841269841201</v>
      </c>
      <c r="G29">
        <v>0.11269841269841201</v>
      </c>
      <c r="H29">
        <v>1.3204225352112599E-2</v>
      </c>
      <c r="I29">
        <v>5.0176056338028102E-2</v>
      </c>
      <c r="J29">
        <v>2.5739773797910901E-2</v>
      </c>
      <c r="K29">
        <v>5.3859369196461601E-2</v>
      </c>
      <c r="L29">
        <v>0.71185275487636901</v>
      </c>
      <c r="M29" s="31">
        <v>0</v>
      </c>
      <c r="N29">
        <v>1.0055010338086201</v>
      </c>
      <c r="O29">
        <v>0.99641234739211104</v>
      </c>
      <c r="P29">
        <v>1.0064704413304999</v>
      </c>
      <c r="Q29">
        <v>0.99432367494822005</v>
      </c>
      <c r="R29">
        <v>2157.31005859375</v>
      </c>
      <c r="S29" s="43">
        <f>IF(C29,O29,Q29)</f>
        <v>0.99641234739211104</v>
      </c>
      <c r="T29" s="43">
        <f>IF(D29 = 0,N29,P29)</f>
        <v>1.0064704413304999</v>
      </c>
      <c r="U29" s="68">
        <f>R29*S29^(1-M29)</f>
        <v>2149.5703795360109</v>
      </c>
      <c r="V29" s="67">
        <f>R29*T29^(M29+1)</f>
        <v>2171.2688067595782</v>
      </c>
      <c r="W29" s="76">
        <f>0.5 * (D29-MAX($D$3:$D$73))/(MIN($D$3:$D$73)-MAX($D$3:$D$73)) + 0.75</f>
        <v>1.168919880461079</v>
      </c>
      <c r="X29" s="76">
        <f>AVERAGE(D29, F29, G29, H29, I29, J29, K29)</f>
        <v>7.3377299656196465E-2</v>
      </c>
      <c r="Y29" s="32">
        <f>1.2^M29</f>
        <v>1</v>
      </c>
      <c r="Z29" s="32">
        <f>IF(C29&gt;0, 1, 0.3)</f>
        <v>1</v>
      </c>
      <c r="AA29" s="32">
        <f>PERCENTILE($L$2:$L$73, 0.05)</f>
        <v>-0.34228766676200378</v>
      </c>
      <c r="AB29" s="32">
        <f>PERCENTILE($L$2:$L$73, 0.95)</f>
        <v>0.98081624543710211</v>
      </c>
      <c r="AC29" s="32">
        <f>MIN(MAX(L29,AA29), AB29)</f>
        <v>0.71185275487636901</v>
      </c>
      <c r="AD29" s="32">
        <f>AC29-$AC$74+1</f>
        <v>2.0541404216383725</v>
      </c>
      <c r="AE29" s="21">
        <f>(AD29^4) *Y29*Z29</f>
        <v>17.80412009524418</v>
      </c>
      <c r="AF29" s="15">
        <f>AE29/$AE$74</f>
        <v>2.9182367495530496E-2</v>
      </c>
      <c r="AG29" s="2">
        <v>2157</v>
      </c>
      <c r="AH29" s="16">
        <f>$D$80*AF29</f>
        <v>2361.2941841375996</v>
      </c>
      <c r="AI29" s="26">
        <f>AH29-AG29</f>
        <v>204.29418413759959</v>
      </c>
      <c r="AJ29" s="2">
        <v>0</v>
      </c>
      <c r="AK29" s="2">
        <v>2157</v>
      </c>
      <c r="AL29" s="2">
        <v>0</v>
      </c>
      <c r="AM29" s="10">
        <f>SUM(AJ29:AL29)</f>
        <v>2157</v>
      </c>
      <c r="AN29" s="16">
        <f>AF29*$D$79</f>
        <v>3841.1962410444407</v>
      </c>
      <c r="AO29" s="9">
        <f>AN29-AM29</f>
        <v>1684.1962410444407</v>
      </c>
      <c r="AP29" s="9">
        <f>AO29+AI29</f>
        <v>1888.4904251820403</v>
      </c>
      <c r="AQ29" s="18">
        <f>AG29+AM29</f>
        <v>4314</v>
      </c>
      <c r="AR29" s="30">
        <f>AH29+AN29</f>
        <v>6202.4904251820408</v>
      </c>
      <c r="AS29" s="77">
        <f>AP29*(AP29&gt;0)</f>
        <v>1888.4904251820403</v>
      </c>
      <c r="AT29">
        <f>AS29/$AS$74</f>
        <v>3.8375221001483752E-2</v>
      </c>
      <c r="AU29" s="66">
        <f>AT29*$AP$74</f>
        <v>746.45177378825986</v>
      </c>
      <c r="AV29" s="81">
        <f>IF(AU29&gt;0,U29,V29)</f>
        <v>2149.5703795360109</v>
      </c>
      <c r="AW29" s="17">
        <f>AU29/AV29</f>
        <v>0.34725626148113509</v>
      </c>
      <c r="AX29" s="38">
        <f>AQ29/AR29</f>
        <v>0.69552707126885827</v>
      </c>
      <c r="AY29" s="24">
        <v>0</v>
      </c>
      <c r="AZ29" s="16">
        <f>BN29*$D$81</f>
        <v>99.452499508912751</v>
      </c>
      <c r="BA29" s="63">
        <f>AZ29-AY29</f>
        <v>99.452499508912751</v>
      </c>
      <c r="BB29" s="42">
        <f>($AD29^$BB$76)*($BC$76^$M29)*(IF($C29&gt;0,1,$BD$76))</f>
        <v>2.201114430999779</v>
      </c>
      <c r="BC29" s="42">
        <f>($AD29^$BB$77)*($BC$77^$M29)*(IF($C29&gt;0,1,$BD$77))</f>
        <v>4.6467862415254055</v>
      </c>
      <c r="BD29" s="42">
        <f>($AD29^$BB$78)*($BC$78^$M29)*(IF($C29&gt;0,1,$BD$78))</f>
        <v>33.137543910596058</v>
      </c>
      <c r="BE29" s="42">
        <f>($AD29^$BB$79)*($BC$79^$M29)*(IF($C29&gt;0,1,$BD$79))</f>
        <v>4.670260501927765</v>
      </c>
      <c r="BF29" s="42">
        <f>($AD29^$BB$80)*($BC$80^$M29)*(IF($C29&gt;0,1,$BD$80))</f>
        <v>1.0661641653978688</v>
      </c>
      <c r="BG29" s="42">
        <f>($AD29^$BB$81)*($BC$81^$M29)*(IF($C29&gt;0,1,$BD$81))</f>
        <v>13.215744741616424</v>
      </c>
      <c r="BH29" s="42">
        <f>($AD29^$BB$82)*($BC$82^$M29)*(IF($C29&gt;0,1,$BD$82))</f>
        <v>3.8259788069610847</v>
      </c>
      <c r="BI29" s="40">
        <f>BB29/BB$74</f>
        <v>2.2514260686574767E-2</v>
      </c>
      <c r="BJ29" s="40">
        <f>BC29/BC$74</f>
        <v>2.520657068797218E-2</v>
      </c>
      <c r="BK29" s="40">
        <f>BD29/BD$74</f>
        <v>3.6893987242822147E-2</v>
      </c>
      <c r="BL29" s="40">
        <f>BE29/BE$74</f>
        <v>2.3755167271319426E-2</v>
      </c>
      <c r="BM29" s="40">
        <f>BF29/BF$74</f>
        <v>1.3993480834799382E-2</v>
      </c>
      <c r="BN29" s="40">
        <f>BG29/BG$74</f>
        <v>2.294863500217199E-2</v>
      </c>
      <c r="BO29" s="40">
        <f>BH29/BH$74</f>
        <v>3.2364041558114322E-2</v>
      </c>
      <c r="BP29" s="80">
        <v>2138</v>
      </c>
      <c r="BQ29" s="17">
        <f>BP$74*BI29</f>
        <v>1240.3556497447771</v>
      </c>
      <c r="BR29" s="1">
        <f>BQ29-BP29</f>
        <v>-897.64435025522289</v>
      </c>
      <c r="BS29" s="2">
        <v>0</v>
      </c>
      <c r="BT29" s="17">
        <f>BS$74*BJ29</f>
        <v>1368.9940606344571</v>
      </c>
      <c r="BU29" s="1">
        <f>BT29-BS29</f>
        <v>1368.9940606344571</v>
      </c>
      <c r="BV29" s="2">
        <v>0</v>
      </c>
      <c r="BW29" s="17">
        <f>BV$74*BK29</f>
        <v>2363.982232583829</v>
      </c>
      <c r="BX29" s="1">
        <f>BW29-BV29</f>
        <v>2363.982232583829</v>
      </c>
      <c r="BY29" s="2">
        <v>0</v>
      </c>
      <c r="BZ29" s="17">
        <f>BY$74*BL29</f>
        <v>1302.7333731591573</v>
      </c>
      <c r="CA29" s="1">
        <f>BZ29-BY29</f>
        <v>1302.7333731591573</v>
      </c>
      <c r="CB29" s="2">
        <v>0</v>
      </c>
      <c r="CC29" s="17">
        <f>CB$74*BM29</f>
        <v>828.35809149678414</v>
      </c>
      <c r="CD29" s="1">
        <f>CC29-CB29</f>
        <v>828.35809149678414</v>
      </c>
      <c r="CE29" s="2">
        <v>0</v>
      </c>
      <c r="CF29" s="17">
        <f>CE$74*BN29</f>
        <v>1452.6026983674826</v>
      </c>
      <c r="CG29" s="1">
        <f>CF29-CE29</f>
        <v>1452.6026983674826</v>
      </c>
      <c r="CH29" s="2">
        <v>0</v>
      </c>
      <c r="CI29" s="17">
        <f>CH$74*BO29</f>
        <v>1967.2482661099791</v>
      </c>
      <c r="CJ29" s="1">
        <f>CI29-CH29</f>
        <v>1967.2482661099791</v>
      </c>
      <c r="CK29" s="9"/>
      <c r="CO29" s="40"/>
      <c r="CQ29" s="17"/>
      <c r="CR29" s="1"/>
    </row>
    <row r="30" spans="1:96" x14ac:dyDescent="0.2">
      <c r="A30" s="49" t="s">
        <v>71</v>
      </c>
      <c r="B30">
        <v>1</v>
      </c>
      <c r="C30">
        <v>1</v>
      </c>
      <c r="D30">
        <v>0.388041733547351</v>
      </c>
      <c r="E30">
        <v>0.61195826645264795</v>
      </c>
      <c r="F30">
        <v>0.62261146496815201</v>
      </c>
      <c r="G30">
        <v>0.62063492063491998</v>
      </c>
      <c r="H30">
        <v>0.190140845070422</v>
      </c>
      <c r="I30">
        <v>0.52992957746478797</v>
      </c>
      <c r="J30">
        <v>0.31742913805598699</v>
      </c>
      <c r="K30">
        <v>0.44420835755003701</v>
      </c>
      <c r="L30">
        <v>0.49311778201475298</v>
      </c>
      <c r="M30" s="31">
        <v>0</v>
      </c>
      <c r="N30">
        <v>1.01619977895097</v>
      </c>
      <c r="O30">
        <v>0.97265981103786003</v>
      </c>
      <c r="P30">
        <v>1.02260619906212</v>
      </c>
      <c r="Q30">
        <v>0.98340095009112205</v>
      </c>
      <c r="R30">
        <v>47.299999237060497</v>
      </c>
      <c r="S30" s="43">
        <f>IF(C30,O30,Q30)</f>
        <v>0.97265981103786003</v>
      </c>
      <c r="T30" s="43">
        <f>IF(D30 = 0,N30,P30)</f>
        <v>1.02260619906212</v>
      </c>
      <c r="U30" s="68">
        <f>R30*S30^(1-M30)</f>
        <v>46.006808320010187</v>
      </c>
      <c r="V30" s="67">
        <f>R30*T30^(M30+1)</f>
        <v>48.369272435451613</v>
      </c>
      <c r="W30" s="76">
        <f>0.5 * (D30-MAX($D$3:$D$73))/(MIN($D$3:$D$73)-MAX($D$3:$D$73)) + 0.75</f>
        <v>1.0263225772022202</v>
      </c>
      <c r="X30" s="76">
        <f>AVERAGE(D30, F30, G30, H30, I30, J30, K30)</f>
        <v>0.44471371961309381</v>
      </c>
      <c r="Y30" s="32">
        <f>1.2^M30</f>
        <v>1</v>
      </c>
      <c r="Z30" s="32">
        <f>IF(C30&gt;0, 1, 0.3)</f>
        <v>1</v>
      </c>
      <c r="AA30" s="32">
        <f>PERCENTILE($L$2:$L$73, 0.05)</f>
        <v>-0.34228766676200378</v>
      </c>
      <c r="AB30" s="32">
        <f>PERCENTILE($L$2:$L$73, 0.95)</f>
        <v>0.98081624543710211</v>
      </c>
      <c r="AC30" s="32">
        <f>MIN(MAX(L30,AA30), AB30)</f>
        <v>0.49311778201475298</v>
      </c>
      <c r="AD30" s="32">
        <f>AC30-$AC$74+1</f>
        <v>1.8354054487767568</v>
      </c>
      <c r="AE30" s="21">
        <f>(AD30^4) *Y30*Z30</f>
        <v>11.348228363785594</v>
      </c>
      <c r="AF30" s="15">
        <f>AE30/$AE$74</f>
        <v>1.8600647982803444E-2</v>
      </c>
      <c r="AG30" s="2">
        <v>1703</v>
      </c>
      <c r="AH30" s="16">
        <f>$D$80*AF30</f>
        <v>1505.0732915933388</v>
      </c>
      <c r="AI30" s="26">
        <f>AH30-AG30</f>
        <v>-197.92670840666119</v>
      </c>
      <c r="AJ30" s="2">
        <v>0</v>
      </c>
      <c r="AK30" s="2">
        <v>1419</v>
      </c>
      <c r="AL30" s="2">
        <v>0</v>
      </c>
      <c r="AM30" s="10">
        <f>SUM(AJ30:AL30)</f>
        <v>1419</v>
      </c>
      <c r="AN30" s="16">
        <f>AF30*$D$79</f>
        <v>2448.3530722268638</v>
      </c>
      <c r="AO30" s="9">
        <f>AN30-AM30</f>
        <v>1029.3530722268638</v>
      </c>
      <c r="AP30" s="9">
        <f>AO30+AI30</f>
        <v>831.4263638202026</v>
      </c>
      <c r="AQ30" s="18">
        <f>AG30+AM30</f>
        <v>3122</v>
      </c>
      <c r="AR30" s="30">
        <f>AH30+AN30</f>
        <v>3953.4263638202028</v>
      </c>
      <c r="AS30" s="77">
        <f>AP30*(AP30&gt;0)</f>
        <v>831.4263638202026</v>
      </c>
      <c r="AT30">
        <f>AS30/$AS$74</f>
        <v>1.6895066044607946E-2</v>
      </c>
      <c r="AU30" s="66">
        <f>AT30*$AP$74</f>
        <v>328.63268766008645</v>
      </c>
      <c r="AV30" s="69">
        <f>IF(AU30&gt;0,U30,V30)</f>
        <v>46.006808320010187</v>
      </c>
      <c r="AW30" s="17">
        <f>AU30/AV30</f>
        <v>7.1431316290017675</v>
      </c>
      <c r="AX30" s="38">
        <f>AQ30/AR30</f>
        <v>0.78969473886525254</v>
      </c>
      <c r="AY30" s="23">
        <v>0</v>
      </c>
      <c r="AZ30" s="16">
        <f>BN30*$D$81</f>
        <v>66.415136956913315</v>
      </c>
      <c r="BA30" s="63">
        <f>AZ30-AY30</f>
        <v>66.415136956913315</v>
      </c>
      <c r="BB30" s="42">
        <f>($AD30^$BB$76)*($BC$76^$M30)*(IF($C30&gt;0,1,$BD$76))</f>
        <v>1.9455853627087611</v>
      </c>
      <c r="BC30" s="42">
        <f>($AD30^$BB$77)*($BC$77^$M30)*(IF($C30&gt;0,1,$BD$77))</f>
        <v>3.6542993743358081</v>
      </c>
      <c r="BD30" s="42">
        <f>($AD30^$BB$78)*($BC$78^$M30)*(IF($C30&gt;0,1,$BD$78))</f>
        <v>19.165881428996361</v>
      </c>
      <c r="BE30" s="42">
        <f>($AD30^$BB$79)*($BC$79^$M30)*(IF($C30&gt;0,1,$BD$79))</f>
        <v>3.6698663446415392</v>
      </c>
      <c r="BF30" s="42">
        <f>($AD30^$BB$80)*($BC$80^$M30)*(IF($C30&gt;0,1,$BD$80))</f>
        <v>1.0555338115775128</v>
      </c>
      <c r="BG30" s="42">
        <f>($AD30^$BB$81)*($BC$81^$M30)*(IF($C30&gt;0,1,$BD$81))</f>
        <v>8.8255750366877574</v>
      </c>
      <c r="BH30" s="42">
        <f>($AD30^$BB$82)*($BC$82^$M30)*(IF($C30&gt;0,1,$BD$82))</f>
        <v>3.1016763532563272</v>
      </c>
      <c r="BI30" s="40">
        <f>BB30/BB$74</f>
        <v>1.9900562836305154E-2</v>
      </c>
      <c r="BJ30" s="40">
        <f>BC30/BC$74</f>
        <v>1.9822808863265085E-2</v>
      </c>
      <c r="BK30" s="40">
        <f>BD30/BD$74</f>
        <v>2.1338509179997783E-2</v>
      </c>
      <c r="BL30" s="40">
        <f>BE30/BE$74</f>
        <v>1.8666686546577084E-2</v>
      </c>
      <c r="BM30" s="40">
        <f>BF30/BF$74</f>
        <v>1.3853956681502806E-2</v>
      </c>
      <c r="BN30" s="40">
        <f>BG30/BG$74</f>
        <v>1.5325273313084274E-2</v>
      </c>
      <c r="BO30" s="40">
        <f>BH30/BH$74</f>
        <v>2.6237150664287324E-2</v>
      </c>
      <c r="BP30" s="80">
        <v>1189</v>
      </c>
      <c r="BQ30" s="17">
        <f>BP$74*BI30</f>
        <v>1096.3618077777235</v>
      </c>
      <c r="BR30" s="1">
        <f>BQ30-BP30</f>
        <v>-92.63819222227653</v>
      </c>
      <c r="BS30" s="2">
        <v>632</v>
      </c>
      <c r="BT30" s="17">
        <f>BS$74*BJ30</f>
        <v>1076.59657217279</v>
      </c>
      <c r="BU30" s="1">
        <f>BT30-BS30</f>
        <v>444.59657217279005</v>
      </c>
      <c r="BV30" s="2">
        <v>607</v>
      </c>
      <c r="BW30" s="17">
        <f>BV$74*BK30</f>
        <v>1367.264975708358</v>
      </c>
      <c r="BX30" s="1">
        <f>BW30-BV30</f>
        <v>760.26497570835795</v>
      </c>
      <c r="BY30" s="2">
        <v>846</v>
      </c>
      <c r="BZ30" s="17">
        <f>BY$74*BL30</f>
        <v>1023.6810902142873</v>
      </c>
      <c r="CA30" s="1">
        <f>BZ30-BY30</f>
        <v>177.68109021428734</v>
      </c>
      <c r="CB30" s="2">
        <v>1038</v>
      </c>
      <c r="CC30" s="17">
        <f>CB$74*BM30</f>
        <v>820.09881971824007</v>
      </c>
      <c r="CD30" s="1">
        <f>CC30-CB30</f>
        <v>-217.90118028175993</v>
      </c>
      <c r="CE30" s="2">
        <v>902</v>
      </c>
      <c r="CF30" s="17">
        <f>CE$74*BN30</f>
        <v>970.05915017160839</v>
      </c>
      <c r="CG30" s="1">
        <f>CF30-CE30</f>
        <v>68.059150171608394</v>
      </c>
      <c r="CH30" s="2">
        <v>361</v>
      </c>
      <c r="CI30" s="17">
        <f>CH$74*BO30</f>
        <v>1594.825203128705</v>
      </c>
      <c r="CJ30" s="1">
        <f>CI30-CH30</f>
        <v>1233.825203128705</v>
      </c>
      <c r="CK30" s="9"/>
      <c r="CO30" s="40"/>
      <c r="CQ30" s="17"/>
      <c r="CR30" s="1"/>
    </row>
    <row r="31" spans="1:96" x14ac:dyDescent="0.2">
      <c r="A31" s="49" t="s">
        <v>62</v>
      </c>
      <c r="B31">
        <v>0</v>
      </c>
      <c r="C31">
        <v>0</v>
      </c>
      <c r="D31">
        <v>4.5746388443017601E-2</v>
      </c>
      <c r="E31">
        <v>0.95425361155698196</v>
      </c>
      <c r="F31">
        <v>3.8095238095238099E-2</v>
      </c>
      <c r="G31">
        <v>3.8095238095238099E-2</v>
      </c>
      <c r="H31">
        <v>2.64084507042253E-3</v>
      </c>
      <c r="I31">
        <v>2.8169014084507001E-2</v>
      </c>
      <c r="J31">
        <v>8.6249638830393598E-3</v>
      </c>
      <c r="K31">
        <v>1.8126501391256201E-2</v>
      </c>
      <c r="L31">
        <v>0.52517936742226301</v>
      </c>
      <c r="M31" s="31">
        <v>2</v>
      </c>
      <c r="N31">
        <v>1.00337505671551</v>
      </c>
      <c r="O31">
        <v>0.99513036391480603</v>
      </c>
      <c r="P31">
        <v>1.00656286456854</v>
      </c>
      <c r="Q31">
        <v>0.99452175499699103</v>
      </c>
      <c r="R31">
        <v>192.08000183105401</v>
      </c>
      <c r="S31" s="43">
        <f>IF(C31,O31,Q31)</f>
        <v>0.99452175499699103</v>
      </c>
      <c r="T31" s="43">
        <f>IF(D31 = 0,N31,P31)</f>
        <v>1.00656286456854</v>
      </c>
      <c r="U31" s="68">
        <f>R31*S31^(1-M31)</f>
        <v>193.13805944007245</v>
      </c>
      <c r="V31" s="67">
        <f>R31*T31^(M31+1)</f>
        <v>195.88666058494778</v>
      </c>
      <c r="W31" s="76">
        <f>0.5 * (D31-MAX($D$3:$D$73))/(MIN($D$3:$D$73)-MAX($D$3:$D$73)) + 0.75</f>
        <v>1.227372989896115</v>
      </c>
      <c r="X31" s="76">
        <f>AVERAGE(D31, F31, G31, H31, I31, J31, K31)</f>
        <v>2.5642598437531271E-2</v>
      </c>
      <c r="Y31" s="32">
        <f>1.2^M31</f>
        <v>1.44</v>
      </c>
      <c r="Z31" s="32">
        <f>IF(C31&gt;0, 1, 0.3)</f>
        <v>0.3</v>
      </c>
      <c r="AA31" s="32">
        <f>PERCENTILE($L$2:$L$73, 0.05)</f>
        <v>-0.34228766676200378</v>
      </c>
      <c r="AB31" s="32">
        <f>PERCENTILE($L$2:$L$73, 0.95)</f>
        <v>0.98081624543710211</v>
      </c>
      <c r="AC31" s="32">
        <f>MIN(MAX(L31,AA31), AB31)</f>
        <v>0.52517936742226301</v>
      </c>
      <c r="AD31" s="32">
        <f>AC31-$AC$74+1</f>
        <v>1.8674670341842667</v>
      </c>
      <c r="AE31" s="21">
        <f>(AD31^4) *Y31*Z31</f>
        <v>5.2540659904607319</v>
      </c>
      <c r="AF31" s="15">
        <f>AE31/$AE$74</f>
        <v>8.611831629935467E-3</v>
      </c>
      <c r="AG31" s="2">
        <v>1537</v>
      </c>
      <c r="AH31" s="16">
        <f>$D$80*AF31</f>
        <v>696.82721751939118</v>
      </c>
      <c r="AI31" s="26">
        <f>AH31-AG31</f>
        <v>-840.17278248060882</v>
      </c>
      <c r="AJ31" s="2">
        <v>576</v>
      </c>
      <c r="AK31" s="2">
        <v>384</v>
      </c>
      <c r="AL31" s="2">
        <v>192</v>
      </c>
      <c r="AM31" s="10">
        <f>SUM(AJ31:AL31)</f>
        <v>1152</v>
      </c>
      <c r="AN31" s="16">
        <f>AF31*$D$79</f>
        <v>1133.5521455030046</v>
      </c>
      <c r="AO31" s="9">
        <f>AN31-AM31</f>
        <v>-18.447854496995433</v>
      </c>
      <c r="AP31" s="9">
        <f>AO31+AI31</f>
        <v>-858.62063697760425</v>
      </c>
      <c r="AQ31" s="18">
        <f>AG31+AM31</f>
        <v>2689</v>
      </c>
      <c r="AR31" s="30">
        <f>AH31+AN31</f>
        <v>1830.3793630223959</v>
      </c>
      <c r="AS31" s="77">
        <f>AP31*(AP31&gt;0)</f>
        <v>0</v>
      </c>
      <c r="AT31">
        <f>AS31/$AS$74</f>
        <v>0</v>
      </c>
      <c r="AU31" s="66">
        <f>AT31*$AP$74</f>
        <v>0</v>
      </c>
      <c r="AV31" s="69">
        <f>IF(AU31&gt;0,U31,V31)</f>
        <v>195.88666058494778</v>
      </c>
      <c r="AW31" s="17">
        <f>AU31/AV31</f>
        <v>0</v>
      </c>
      <c r="AX31" s="38">
        <f>AQ31/AR31</f>
        <v>1.4690943606137556</v>
      </c>
      <c r="AY31" s="23">
        <v>0</v>
      </c>
      <c r="AZ31" s="16">
        <f>BN31*$D$81</f>
        <v>38.349750947193769</v>
      </c>
      <c r="BA31" s="63">
        <f>AZ31-AY31</f>
        <v>38.349750947193769</v>
      </c>
      <c r="BB31" s="42">
        <f>($AD31^$BB$76)*($BC$76^$M31)*(IF($C31&gt;0,1,$BD$76))</f>
        <v>0.49163858629762064</v>
      </c>
      <c r="BC31" s="42">
        <f>($AD31^$BB$77)*($BC$77^$M31)*(IF($C31&gt;0,1,$BD$77))</f>
        <v>0.93004510415576069</v>
      </c>
      <c r="BD31" s="42">
        <f>($AD31^$BB$78)*($BC$78^$M31)*(IF($C31&gt;0,1,$BD$78))</f>
        <v>9.6476872291214894E-3</v>
      </c>
      <c r="BE31" s="42">
        <f>($AD31^$BB$79)*($BC$79^$M31)*(IF($C31&gt;0,1,$BD$79))</f>
        <v>0.34211797031429514</v>
      </c>
      <c r="BF31" s="42">
        <f>($AD31^$BB$80)*($BC$80^$M31)*(IF($C31&gt;0,1,$BD$80))</f>
        <v>1.2675251609875653</v>
      </c>
      <c r="BG31" s="42">
        <f>($AD31^$BB$81)*($BC$81^$M31)*(IF($C31&gt;0,1,$BD$81))</f>
        <v>5.0961064018029552</v>
      </c>
      <c r="BH31" s="42">
        <f>($AD31^$BB$82)*($BC$82^$M31)*(IF($C31&gt;0,1,$BD$82))</f>
        <v>2.3315653280268783E-2</v>
      </c>
      <c r="BI31" s="40">
        <f>BB31/BB$74</f>
        <v>5.0287614035841224E-3</v>
      </c>
      <c r="BJ31" s="40">
        <f>BC31/BC$74</f>
        <v>5.0450454233093561E-3</v>
      </c>
      <c r="BK31" s="40">
        <f>BD31/BD$74</f>
        <v>1.0741340713550303E-5</v>
      </c>
      <c r="BL31" s="40">
        <f>BE31/BE$74</f>
        <v>1.7401747949575249E-3</v>
      </c>
      <c r="BM31" s="40">
        <f>BF31/BF$74</f>
        <v>1.6636358286611901E-2</v>
      </c>
      <c r="BN31" s="40">
        <f>BG31/BG$74</f>
        <v>8.8491937483429327E-3</v>
      </c>
      <c r="BO31" s="40">
        <f>BH31/BH$74</f>
        <v>1.9722764024314118E-4</v>
      </c>
      <c r="BP31" s="80">
        <v>975</v>
      </c>
      <c r="BQ31" s="17">
        <f>BP$74*BI31</f>
        <v>277.04452324625646</v>
      </c>
      <c r="BR31" s="1">
        <f>BQ31-BP31</f>
        <v>-697.9554767537436</v>
      </c>
      <c r="BS31" s="2">
        <v>191</v>
      </c>
      <c r="BT31" s="17">
        <f>BS$74*BJ31</f>
        <v>274.00146198535441</v>
      </c>
      <c r="BU31" s="1">
        <f>BT31-BS31</f>
        <v>83.00146198535441</v>
      </c>
      <c r="BV31" s="2">
        <v>0</v>
      </c>
      <c r="BW31" s="17">
        <f>BV$74*BK31</f>
        <v>0.68825140622073566</v>
      </c>
      <c r="BX31" s="1">
        <f>BW31-BV31</f>
        <v>0.68825140622073566</v>
      </c>
      <c r="BY31" s="2">
        <v>381</v>
      </c>
      <c r="BZ31" s="17">
        <f>BY$74*BL31</f>
        <v>95.431185755470665</v>
      </c>
      <c r="CA31" s="1">
        <f>BZ31-BY31</f>
        <v>-285.56881424452934</v>
      </c>
      <c r="CB31" s="2">
        <v>1729</v>
      </c>
      <c r="CC31" s="17">
        <f>CB$74*BM31</f>
        <v>984.80586513427806</v>
      </c>
      <c r="CD31" s="1">
        <f>CC31-CB31</f>
        <v>-744.19413486572194</v>
      </c>
      <c r="CE31" s="2">
        <v>2305</v>
      </c>
      <c r="CF31" s="17">
        <f>CE$74*BN31</f>
        <v>560.13626588261093</v>
      </c>
      <c r="CG31" s="1">
        <f>CF31-CE31</f>
        <v>-1744.863734117389</v>
      </c>
      <c r="CH31" s="2">
        <v>768</v>
      </c>
      <c r="CI31" s="17">
        <f>CH$74*BO31</f>
        <v>11.988482112179337</v>
      </c>
      <c r="CJ31" s="1">
        <f>CI31-CH31</f>
        <v>-756.01151788782067</v>
      </c>
      <c r="CK31" s="9"/>
      <c r="CO31" s="40"/>
      <c r="CQ31" s="17"/>
      <c r="CR31" s="1"/>
    </row>
    <row r="32" spans="1:96" x14ac:dyDescent="0.2">
      <c r="A32" s="49" t="s">
        <v>40</v>
      </c>
      <c r="B32">
        <v>1</v>
      </c>
      <c r="C32">
        <v>1</v>
      </c>
      <c r="D32">
        <v>0.79213483146067398</v>
      </c>
      <c r="E32">
        <v>0.20786516853932499</v>
      </c>
      <c r="F32">
        <v>0.97857142857142798</v>
      </c>
      <c r="G32">
        <v>0.97857142857142798</v>
      </c>
      <c r="H32">
        <v>0.45246478873239399</v>
      </c>
      <c r="I32">
        <v>0.84947183098591506</v>
      </c>
      <c r="J32">
        <v>0.619964589747803</v>
      </c>
      <c r="K32">
        <v>0.77889642074746201</v>
      </c>
      <c r="L32">
        <v>0.46146026157721198</v>
      </c>
      <c r="M32" s="31">
        <v>0</v>
      </c>
      <c r="N32">
        <v>1.0121349750122399</v>
      </c>
      <c r="O32">
        <v>0.98794611323170101</v>
      </c>
      <c r="P32">
        <v>1.0168570947128499</v>
      </c>
      <c r="Q32">
        <v>0.98708544691978095</v>
      </c>
      <c r="R32">
        <v>65.230003356933594</v>
      </c>
      <c r="S32" s="43">
        <f>IF(C32,O32,Q32)</f>
        <v>0.98794611323170101</v>
      </c>
      <c r="T32" s="43">
        <f>IF(D32 = 0,N32,P32)</f>
        <v>1.0168570947128499</v>
      </c>
      <c r="U32" s="68">
        <f>R32*S32^(1-M32)</f>
        <v>64.443728282573346</v>
      </c>
      <c r="V32" s="67">
        <f>R32*T32^(M32+1)</f>
        <v>66.329591701640936</v>
      </c>
      <c r="W32" s="76">
        <f>0.5 * (D32-MAX($D$3:$D$73))/(MIN($D$3:$D$73)-MAX($D$3:$D$73)) + 0.75</f>
        <v>0.78897466913334247</v>
      </c>
      <c r="X32" s="76">
        <f>AVERAGE(D32, F32, G32, H32, I32, J32, K32)</f>
        <v>0.77858218840244342</v>
      </c>
      <c r="Y32" s="32">
        <f>1.2^M32</f>
        <v>1</v>
      </c>
      <c r="Z32" s="32">
        <f>IF(C32&gt;0, 1, 0.3)</f>
        <v>1</v>
      </c>
      <c r="AA32" s="32">
        <f>PERCENTILE($L$2:$L$73, 0.05)</f>
        <v>-0.34228766676200378</v>
      </c>
      <c r="AB32" s="32">
        <f>PERCENTILE($L$2:$L$73, 0.95)</f>
        <v>0.98081624543710211</v>
      </c>
      <c r="AC32" s="32">
        <f>MIN(MAX(L32,AA32), AB32)</f>
        <v>0.46146026157721198</v>
      </c>
      <c r="AD32" s="32">
        <f>AC32-$AC$74+1</f>
        <v>1.8037479283392157</v>
      </c>
      <c r="AE32" s="21">
        <f>(AD32^4) *Y32*Z32</f>
        <v>10.585305124588411</v>
      </c>
      <c r="AF32" s="15">
        <f>AE32/$AE$74</f>
        <v>1.7350156174276505E-2</v>
      </c>
      <c r="AG32" s="2">
        <v>1239</v>
      </c>
      <c r="AH32" s="16">
        <f>$D$80*AF32</f>
        <v>1403.8896218572006</v>
      </c>
      <c r="AI32" s="26">
        <f>AH32-AG32</f>
        <v>164.88962185720061</v>
      </c>
      <c r="AJ32" s="2">
        <v>0</v>
      </c>
      <c r="AK32" s="2">
        <v>652</v>
      </c>
      <c r="AL32" s="2">
        <v>196</v>
      </c>
      <c r="AM32" s="10">
        <f>SUM(AJ32:AL32)</f>
        <v>848</v>
      </c>
      <c r="AN32" s="16">
        <f>AF32*$D$79</f>
        <v>2283.7542117983458</v>
      </c>
      <c r="AO32" s="9">
        <f>AN32-AM32</f>
        <v>1435.7542117983458</v>
      </c>
      <c r="AP32" s="9">
        <f>AO32+AI32</f>
        <v>1600.6438336555464</v>
      </c>
      <c r="AQ32" s="18">
        <f>AG32+AM32</f>
        <v>2087</v>
      </c>
      <c r="AR32" s="30">
        <f>AH32+AN32</f>
        <v>3687.6438336555466</v>
      </c>
      <c r="AS32" s="77">
        <f>AP32*(AP32&gt;0)</f>
        <v>1600.6438336555464</v>
      </c>
      <c r="AT32">
        <f>AS32/$AS$74</f>
        <v>3.252601127446688E-2</v>
      </c>
      <c r="AU32" s="66">
        <f>AT32*$AP$74</f>
        <v>632.67645570416403</v>
      </c>
      <c r="AV32" s="69">
        <f>IF(AU32&gt;0,U32,V32)</f>
        <v>64.443728282573346</v>
      </c>
      <c r="AW32" s="17">
        <f>AU32/AV32</f>
        <v>9.8175023786643685</v>
      </c>
      <c r="AX32" s="38">
        <f>AQ32/AR32</f>
        <v>0.56594402663100063</v>
      </c>
      <c r="AY32" s="23">
        <v>0</v>
      </c>
      <c r="AZ32" s="16">
        <f>BN32*$D$81</f>
        <v>62.39799601870488</v>
      </c>
      <c r="BA32" s="63">
        <f>AZ32-AY32</f>
        <v>62.39799601870488</v>
      </c>
      <c r="BB32" s="42">
        <f>($AD32^$BB$76)*($BC$76^$M32)*(IF($C32&gt;0,1,$BD$76))</f>
        <v>1.9088364808400553</v>
      </c>
      <c r="BC32" s="42">
        <f>($AD32^$BB$77)*($BC$77^$M32)*(IF($C32&gt;0,1,$BD$77))</f>
        <v>3.5211072528532128</v>
      </c>
      <c r="BD32" s="42">
        <f>($AD32^$BB$78)*($BC$78^$M32)*(IF($C32&gt;0,1,$BD$78))</f>
        <v>17.610964259413553</v>
      </c>
      <c r="BE32" s="42">
        <f>($AD32^$BB$79)*($BC$79^$M32)*(IF($C32&gt;0,1,$BD$79))</f>
        <v>3.535676197205845</v>
      </c>
      <c r="BF32" s="42">
        <f>($AD32^$BB$80)*($BC$80^$M32)*(IF($C32&gt;0,1,$BD$80))</f>
        <v>1.0539005962877845</v>
      </c>
      <c r="BG32" s="42">
        <f>($AD32^$BB$81)*($BC$81^$M32)*(IF($C32&gt;0,1,$BD$81))</f>
        <v>8.291757289596319</v>
      </c>
      <c r="BH32" s="42">
        <f>($AD32^$BB$82)*($BC$82^$M32)*(IF($C32&gt;0,1,$BD$82))</f>
        <v>3.0026988361825127</v>
      </c>
      <c r="BI32" s="40">
        <f>BB32/BB$74</f>
        <v>1.9524674197950093E-2</v>
      </c>
      <c r="BJ32" s="40">
        <f>BC32/BC$74</f>
        <v>1.9100305943886141E-2</v>
      </c>
      <c r="BK32" s="40">
        <f>BD32/BD$74</f>
        <v>1.9607327944206512E-2</v>
      </c>
      <c r="BL32" s="40">
        <f>BE32/BE$74</f>
        <v>1.7984131601904915E-2</v>
      </c>
      <c r="BM32" s="40">
        <f>BF32/BF$74</f>
        <v>1.3832520614152535E-2</v>
      </c>
      <c r="BN32" s="40">
        <f>BG32/BG$74</f>
        <v>1.4398319223459142E-2</v>
      </c>
      <c r="BO32" s="40">
        <f>BH32/BH$74</f>
        <v>2.5399897601079625E-2</v>
      </c>
      <c r="BP32" s="80">
        <v>1532</v>
      </c>
      <c r="BQ32" s="17">
        <f>BP$74*BI32</f>
        <v>1075.6533509134665</v>
      </c>
      <c r="BR32" s="1">
        <f>BQ32-BP32</f>
        <v>-456.34664908653349</v>
      </c>
      <c r="BS32" s="2">
        <v>938</v>
      </c>
      <c r="BT32" s="17">
        <f>BS$74*BJ32</f>
        <v>1037.3567161184003</v>
      </c>
      <c r="BU32" s="1">
        <f>BT32-BS32</f>
        <v>99.3567161184003</v>
      </c>
      <c r="BV32" s="2">
        <v>450</v>
      </c>
      <c r="BW32" s="17">
        <f>BV$74*BK32</f>
        <v>1256.3395380250322</v>
      </c>
      <c r="BX32" s="1">
        <f>BW32-BV32</f>
        <v>806.3395380250322</v>
      </c>
      <c r="BY32" s="2">
        <v>806</v>
      </c>
      <c r="BZ32" s="17">
        <f>BY$74*BL32</f>
        <v>986.2497770484656</v>
      </c>
      <c r="CA32" s="1">
        <f>BZ32-BY32</f>
        <v>180.2497770484656</v>
      </c>
      <c r="CB32" s="2">
        <v>848</v>
      </c>
      <c r="CC32" s="17">
        <f>CB$74*BM32</f>
        <v>818.82989027537349</v>
      </c>
      <c r="CD32" s="1">
        <f>CC32-CB32</f>
        <v>-29.170109724626514</v>
      </c>
      <c r="CE32" s="2">
        <v>1044</v>
      </c>
      <c r="CF32" s="17">
        <f>CE$74*BN32</f>
        <v>911.3848102065167</v>
      </c>
      <c r="CG32" s="1">
        <f>CF32-CE32</f>
        <v>-132.6151897934833</v>
      </c>
      <c r="CH32" s="2">
        <v>1370</v>
      </c>
      <c r="CI32" s="17">
        <f>CH$74*BO32</f>
        <v>1543.9327756816249</v>
      </c>
      <c r="CJ32" s="1">
        <f>CI32-CH32</f>
        <v>173.93277568162489</v>
      </c>
      <c r="CK32" s="9"/>
      <c r="CO32" s="40"/>
      <c r="CQ32" s="17"/>
      <c r="CR32" s="1"/>
    </row>
    <row r="33" spans="1:96" x14ac:dyDescent="0.2">
      <c r="A33" s="49" t="s">
        <v>105</v>
      </c>
      <c r="B33">
        <v>0</v>
      </c>
      <c r="C33">
        <v>0</v>
      </c>
      <c r="D33">
        <v>0.36342592592592499</v>
      </c>
      <c r="E33">
        <v>0.63657407407407396</v>
      </c>
      <c r="F33">
        <v>0.30044843049327302</v>
      </c>
      <c r="G33">
        <v>0.30044843049327302</v>
      </c>
      <c r="H33">
        <v>0.41614906832298099</v>
      </c>
      <c r="I33">
        <v>0.40372670807453398</v>
      </c>
      <c r="J33">
        <v>0.409890831103016</v>
      </c>
      <c r="K33">
        <v>0.350928848740716</v>
      </c>
      <c r="L33">
        <v>8.9862365119152798E-2</v>
      </c>
      <c r="M33" s="31">
        <v>0</v>
      </c>
      <c r="N33">
        <v>1.0117654947375201</v>
      </c>
      <c r="O33">
        <v>0.98767945688904302</v>
      </c>
      <c r="P33">
        <v>1.01590511252454</v>
      </c>
      <c r="Q33">
        <v>0.98669240039098904</v>
      </c>
      <c r="R33">
        <v>21.190000534057599</v>
      </c>
      <c r="S33" s="43">
        <f>IF(C33,O33,Q33)</f>
        <v>0.98669240039098904</v>
      </c>
      <c r="T33" s="43">
        <f>IF(D33 = 0,N33,P33)</f>
        <v>1.01590511252454</v>
      </c>
      <c r="U33" s="68">
        <f>R33*S33^(1-M33)</f>
        <v>20.908012491235631</v>
      </c>
      <c r="V33" s="67">
        <f>R33*T33^(M33+1)</f>
        <v>21.527029876946848</v>
      </c>
      <c r="W33" s="76">
        <f>0.5 * (D33-MAX($D$3:$D$73))/(MIN($D$3:$D$73)-MAX($D$3:$D$73)) + 0.75</f>
        <v>1.040780904935461</v>
      </c>
      <c r="X33" s="76">
        <f>AVERAGE(D33, F33, G33, H33, I33, J33, K33)</f>
        <v>0.36357403473624539</v>
      </c>
      <c r="Y33" s="32">
        <f>1.2^M33</f>
        <v>1</v>
      </c>
      <c r="Z33" s="32">
        <f>IF(C33&gt;0, 1, 0.3)</f>
        <v>0.3</v>
      </c>
      <c r="AA33" s="32">
        <f>PERCENTILE($L$2:$L$73, 0.05)</f>
        <v>-0.34228766676200378</v>
      </c>
      <c r="AB33" s="32">
        <f>PERCENTILE($L$2:$L$73, 0.95)</f>
        <v>0.98081624543710211</v>
      </c>
      <c r="AC33" s="32">
        <f>MIN(MAX(L33,AA33), AB33)</f>
        <v>8.9862365119152798E-2</v>
      </c>
      <c r="AD33" s="32">
        <f>AC33-$AC$74+1</f>
        <v>1.4321500318811566</v>
      </c>
      <c r="AE33" s="21">
        <f>(AD33^4) *Y33*Z33</f>
        <v>1.2620464010889958</v>
      </c>
      <c r="AF33" s="15">
        <f>AE33/$AE$74</f>
        <v>2.0685943296253439E-3</v>
      </c>
      <c r="AG33" s="2">
        <v>148</v>
      </c>
      <c r="AH33" s="16">
        <f>$D$80*AF33</f>
        <v>167.38051704106766</v>
      </c>
      <c r="AI33" s="26">
        <f>AH33-AG33</f>
        <v>19.380517041067662</v>
      </c>
      <c r="AJ33" s="2">
        <v>381</v>
      </c>
      <c r="AK33" s="2">
        <v>127</v>
      </c>
      <c r="AL33" s="2">
        <v>0</v>
      </c>
      <c r="AM33" s="10">
        <f>SUM(AJ33:AL33)</f>
        <v>508</v>
      </c>
      <c r="AN33" s="16">
        <f>AF33*$D$79</f>
        <v>272.28348640389402</v>
      </c>
      <c r="AO33" s="9">
        <f>AN33-AM33</f>
        <v>-235.71651359610598</v>
      </c>
      <c r="AP33" s="9">
        <f>AO33+AI33</f>
        <v>-216.33599655503832</v>
      </c>
      <c r="AQ33" s="18">
        <f>AG33+AM33</f>
        <v>656</v>
      </c>
      <c r="AR33" s="30">
        <f>AH33+AN33</f>
        <v>439.66400344496168</v>
      </c>
      <c r="AS33" s="77">
        <f>AP33*(AP33&gt;0)</f>
        <v>0</v>
      </c>
      <c r="AT33">
        <f>AS33/$AS$74</f>
        <v>0</v>
      </c>
      <c r="AU33" s="66">
        <f>AT33*$AP$74</f>
        <v>0</v>
      </c>
      <c r="AV33" s="69">
        <f>IF(AU33&gt;0,U33,V33)</f>
        <v>21.527029876946848</v>
      </c>
      <c r="AW33" s="17">
        <f>AU33/AV33</f>
        <v>0</v>
      </c>
      <c r="AX33" s="38">
        <f>AQ33/AR33</f>
        <v>1.4920484616888128</v>
      </c>
      <c r="AY33" s="23">
        <v>0</v>
      </c>
      <c r="AZ33" s="16">
        <f>BN33*$D$81</f>
        <v>6.1387705485002337</v>
      </c>
      <c r="BA33" s="63">
        <f>AZ33-AY33</f>
        <v>6.1387705485002337</v>
      </c>
      <c r="BB33" s="42">
        <f>($AD33^$BB$76)*($BC$76^$M33)*(IF($C33&gt;0,1,$BD$76))</f>
        <v>0.68783044559142625</v>
      </c>
      <c r="BC33" s="42">
        <f>($AD33^$BB$77)*($BC$77^$M33)*(IF($C33&gt;0,1,$BD$77))</f>
        <v>0.8479606851595648</v>
      </c>
      <c r="BD33" s="42">
        <f>($AD33^$BB$78)*($BC$78^$M33)*(IF($C33&gt;0,1,$BD$78))</f>
        <v>1.147102308655404E-2</v>
      </c>
      <c r="BE33" s="42">
        <f>($AD33^$BB$79)*($BC$79^$M33)*(IF($C33&gt;0,1,$BD$79))</f>
        <v>1.5642617340975604</v>
      </c>
      <c r="BF33" s="42">
        <f>($AD33^$BB$80)*($BC$80^$M33)*(IF($C33&gt;0,1,$BD$80))</f>
        <v>0.6752439882781015</v>
      </c>
      <c r="BG33" s="42">
        <f>($AD33^$BB$81)*($BC$81^$M33)*(IF($C33&gt;0,1,$BD$81))</f>
        <v>0.81575048386854432</v>
      </c>
      <c r="BH33" s="42">
        <f>($AD33^$BB$82)*($BC$82^$M33)*(IF($C33&gt;0,1,$BD$82))</f>
        <v>7.6177585398947811E-2</v>
      </c>
      <c r="BI33" s="40">
        <f>BB33/BB$74</f>
        <v>7.0355242517647215E-3</v>
      </c>
      <c r="BJ33" s="40">
        <f>BC33/BC$74</f>
        <v>4.5997771018792049E-3</v>
      </c>
      <c r="BK33" s="40">
        <f>BD33/BD$74</f>
        <v>1.2771368347613624E-5</v>
      </c>
      <c r="BL33" s="40">
        <f>BE33/BE$74</f>
        <v>7.9565795386088902E-3</v>
      </c>
      <c r="BM33" s="40">
        <f>BF33/BF$74</f>
        <v>8.8626255837973601E-3</v>
      </c>
      <c r="BN33" s="40">
        <f>BG33/BG$74</f>
        <v>1.416519498004069E-3</v>
      </c>
      <c r="BO33" s="40">
        <f>BH33/BH$74</f>
        <v>6.4438792372887969E-4</v>
      </c>
      <c r="BP33" s="80">
        <v>765</v>
      </c>
      <c r="BQ33" s="17">
        <f>BP$74*BI33</f>
        <v>387.60110207822203</v>
      </c>
      <c r="BR33" s="1">
        <f>BQ33-BP33</f>
        <v>-377.39889792177797</v>
      </c>
      <c r="BS33" s="2">
        <v>650</v>
      </c>
      <c r="BT33" s="17">
        <f>BS$74*BJ33</f>
        <v>249.81849418016151</v>
      </c>
      <c r="BU33" s="1">
        <f>BT33-BS33</f>
        <v>-400.18150581983849</v>
      </c>
      <c r="BV33" s="2">
        <v>540</v>
      </c>
      <c r="BW33" s="17">
        <f>BV$74*BK33</f>
        <v>0.81832542687334298</v>
      </c>
      <c r="BX33" s="1">
        <f>BW33-BV33</f>
        <v>-539.18167457312666</v>
      </c>
      <c r="BY33" s="2">
        <v>539</v>
      </c>
      <c r="BZ33" s="17">
        <f>BY$74*BL33</f>
        <v>436.33882189731156</v>
      </c>
      <c r="CA33" s="1">
        <f>BZ33-BY33</f>
        <v>-102.66117810268844</v>
      </c>
      <c r="CB33" s="2">
        <v>737</v>
      </c>
      <c r="CC33" s="17">
        <f>CB$74*BM33</f>
        <v>524.63198405846856</v>
      </c>
      <c r="CD33" s="1">
        <f>CC33-CB33</f>
        <v>-212.36801594153144</v>
      </c>
      <c r="CE33" s="2">
        <v>0</v>
      </c>
      <c r="CF33" s="17">
        <f>CE$74*BN33</f>
        <v>89.662851184661562</v>
      </c>
      <c r="CG33" s="1">
        <f>CF33-CE33</f>
        <v>89.662851184661562</v>
      </c>
      <c r="CH33" s="2">
        <v>0</v>
      </c>
      <c r="CI33" s="17">
        <f>CH$74*BO33</f>
        <v>39.169119943859954</v>
      </c>
      <c r="CJ33" s="1">
        <f>CI33-CH33</f>
        <v>39.169119943859954</v>
      </c>
      <c r="CK33" s="9"/>
      <c r="CO33" s="40"/>
      <c r="CQ33" s="17"/>
      <c r="CR33" s="1"/>
    </row>
    <row r="34" spans="1:96" x14ac:dyDescent="0.2">
      <c r="A34" s="50" t="s">
        <v>64</v>
      </c>
      <c r="B34">
        <v>0</v>
      </c>
      <c r="C34">
        <v>0</v>
      </c>
      <c r="D34">
        <v>0.14606741573033699</v>
      </c>
      <c r="E34">
        <v>0.85393258426966201</v>
      </c>
      <c r="F34">
        <v>0.105555555555555</v>
      </c>
      <c r="G34">
        <v>0.105555555555555</v>
      </c>
      <c r="H34">
        <v>5.6338028169014003E-2</v>
      </c>
      <c r="I34">
        <v>9.2429577464788706E-2</v>
      </c>
      <c r="J34">
        <v>7.2161625112391506E-2</v>
      </c>
      <c r="K34">
        <v>8.7275772288363099E-2</v>
      </c>
      <c r="L34">
        <v>1.0460714673396201</v>
      </c>
      <c r="M34" s="31">
        <v>0</v>
      </c>
      <c r="N34">
        <v>1.0047900387339299</v>
      </c>
      <c r="O34">
        <v>0.99634767556930004</v>
      </c>
      <c r="P34">
        <v>1.00653781758996</v>
      </c>
      <c r="Q34">
        <v>0.99510569924234105</v>
      </c>
      <c r="R34">
        <v>278.13000488281199</v>
      </c>
      <c r="S34" s="43">
        <f>IF(C34,O34,Q34)</f>
        <v>0.99510569924234105</v>
      </c>
      <c r="T34" s="43">
        <f>IF(D34 = 0,N34,P34)</f>
        <v>1.00653781758996</v>
      </c>
      <c r="U34" s="68">
        <f>R34*S34^(1-M34)</f>
        <v>276.76875298918634</v>
      </c>
      <c r="V34" s="67">
        <f>R34*T34^(M34+1)</f>
        <v>279.94836812103051</v>
      </c>
      <c r="W34" s="76">
        <f>0.5 * (D34-MAX($D$3:$D$73))/(MIN($D$3:$D$73)-MAX($D$3:$D$73)) + 0.75</f>
        <v>1.1684484844172478</v>
      </c>
      <c r="X34" s="76">
        <f>AVERAGE(D34, F34, G34, H34, I34, J34, K34)</f>
        <v>9.505478998228635E-2</v>
      </c>
      <c r="Y34" s="32">
        <f>1.2^M34</f>
        <v>1</v>
      </c>
      <c r="Z34" s="32">
        <f>IF(C34&gt;0, 1, 0.3)</f>
        <v>0.3</v>
      </c>
      <c r="AA34" s="32">
        <f>PERCENTILE($L$2:$L$73, 0.05)</f>
        <v>-0.34228766676200378</v>
      </c>
      <c r="AB34" s="32">
        <f>PERCENTILE($L$2:$L$73, 0.95)</f>
        <v>0.98081624543710211</v>
      </c>
      <c r="AC34" s="32">
        <f>MIN(MAX(L34,AA34), AB34)</f>
        <v>0.98081624543710211</v>
      </c>
      <c r="AD34" s="32">
        <f>AC34-$AC$74+1</f>
        <v>2.3231039121991062</v>
      </c>
      <c r="AE34" s="21">
        <f>(AD34^4) *Y34*Z34</f>
        <v>8.7376732388852076</v>
      </c>
      <c r="AF34" s="15">
        <f>AE34/$AE$74</f>
        <v>1.4321740706586334E-2</v>
      </c>
      <c r="AG34" s="2">
        <v>4450</v>
      </c>
      <c r="AH34" s="16">
        <f>$D$80*AF34</f>
        <v>1158.8450814475038</v>
      </c>
      <c r="AI34" s="26">
        <f>AH34-AG34</f>
        <v>-3291.1549185524964</v>
      </c>
      <c r="AJ34" s="2">
        <v>834</v>
      </c>
      <c r="AK34" s="2">
        <v>0</v>
      </c>
      <c r="AL34" s="2">
        <v>0</v>
      </c>
      <c r="AM34" s="10">
        <f>SUM(AJ34:AL34)</f>
        <v>834</v>
      </c>
      <c r="AN34" s="16">
        <f>AF34*$D$79</f>
        <v>1885.1320605080512</v>
      </c>
      <c r="AO34" s="9">
        <f>AN34-AM34</f>
        <v>1051.1320605080512</v>
      </c>
      <c r="AP34" s="9">
        <f>AO34+AI34</f>
        <v>-2240.0228580444455</v>
      </c>
      <c r="AQ34" s="18">
        <f>AG34+AM34</f>
        <v>5284</v>
      </c>
      <c r="AR34" s="30">
        <f>AH34+AN34</f>
        <v>3043.977141955555</v>
      </c>
      <c r="AS34" s="77">
        <f>AP34*(AP34&gt;0)</f>
        <v>0</v>
      </c>
      <c r="AT34">
        <f>AS34/$AS$74</f>
        <v>0</v>
      </c>
      <c r="AU34" s="66">
        <f>AT34*$AP$74</f>
        <v>0</v>
      </c>
      <c r="AV34" s="69">
        <f>IF(AU34&gt;0,U34,V34)</f>
        <v>279.94836812103051</v>
      </c>
      <c r="AW34" s="17">
        <f>AU34/AV34</f>
        <v>0</v>
      </c>
      <c r="AX34" s="38">
        <f>AQ34/AR34</f>
        <v>1.7358868853415166</v>
      </c>
      <c r="AY34" s="23">
        <v>0</v>
      </c>
      <c r="AZ34" s="16">
        <f>BN34*$D$81</f>
        <v>34.787939672013692</v>
      </c>
      <c r="BA34" s="63">
        <f>AZ34-AY34</f>
        <v>34.787939672013692</v>
      </c>
      <c r="BB34" s="42">
        <f>($AD34^$BB$76)*($BC$76^$M34)*(IF($C34&gt;0,1,$BD$76))</f>
        <v>1.1687704042612526</v>
      </c>
      <c r="BC34" s="42">
        <f>($AD34^$BB$77)*($BC$77^$M34)*(IF($C34&gt;0,1,$BD$77))</f>
        <v>2.3806014371300042</v>
      </c>
      <c r="BD34" s="42">
        <f>($AD34^$BB$78)*($BC$78^$M34)*(IF($C34&gt;0,1,$BD$78))</f>
        <v>0.12056514517283565</v>
      </c>
      <c r="BE34" s="42">
        <f>($AD34^$BB$79)*($BC$79^$M34)*(IF($C34&gt;0,1,$BD$79))</f>
        <v>4.406471409519412</v>
      </c>
      <c r="BF34" s="42">
        <f>($AD34^$BB$80)*($BC$80^$M34)*(IF($C34&gt;0,1,$BD$80))</f>
        <v>0.70494925668903585</v>
      </c>
      <c r="BG34" s="42">
        <f>($AD34^$BB$81)*($BC$81^$M34)*(IF($C34&gt;0,1,$BD$81))</f>
        <v>4.6227951339813487</v>
      </c>
      <c r="BH34" s="42">
        <f>($AD34^$BB$82)*($BC$82^$M34)*(IF($C34&gt;0,1,$BD$82))</f>
        <v>0.18767937342740798</v>
      </c>
      <c r="BI34" s="40">
        <f>BB34/BB$74</f>
        <v>1.195485395656554E-2</v>
      </c>
      <c r="BJ34" s="40">
        <f>BC34/BC$74</f>
        <v>1.2913612825281827E-2</v>
      </c>
      <c r="BK34" s="40">
        <f>BD34/BD$74</f>
        <v>1.3423230580807363E-4</v>
      </c>
      <c r="BL34" s="40">
        <f>BE34/BE$74</f>
        <v>2.2413410422440574E-2</v>
      </c>
      <c r="BM34" s="40">
        <f>BF34/BF$74</f>
        <v>9.2525093537568007E-3</v>
      </c>
      <c r="BN34" s="40">
        <f>BG34/BG$74</f>
        <v>8.0273068445009324E-3</v>
      </c>
      <c r="BO34" s="40">
        <f>BH34/BH$74</f>
        <v>1.5875840791784266E-3</v>
      </c>
      <c r="BP34" s="80">
        <v>279</v>
      </c>
      <c r="BQ34" s="17">
        <f>BP$74*BI34</f>
        <v>658.61681417510874</v>
      </c>
      <c r="BR34" s="1">
        <f>BQ34-BP34</f>
        <v>379.61681417510874</v>
      </c>
      <c r="BS34" s="2">
        <v>561</v>
      </c>
      <c r="BT34" s="17">
        <f>BS$74*BJ34</f>
        <v>701.35122615388127</v>
      </c>
      <c r="BU34" s="1">
        <f>BT34-BS34</f>
        <v>140.35122615388127</v>
      </c>
      <c r="BV34" s="2">
        <v>0</v>
      </c>
      <c r="BW34" s="17">
        <f>BV$74*BK34</f>
        <v>8.6009349946523184</v>
      </c>
      <c r="BX34" s="1">
        <f>BW34-BV34</f>
        <v>8.6009349946523184</v>
      </c>
      <c r="BY34" s="2">
        <v>1357</v>
      </c>
      <c r="BZ34" s="17">
        <f>BY$74*BL34</f>
        <v>1229.1514275666411</v>
      </c>
      <c r="CA34" s="1">
        <f>BZ34-BY34</f>
        <v>-127.84857243335887</v>
      </c>
      <c r="CB34" s="2">
        <v>1113</v>
      </c>
      <c r="CC34" s="17">
        <f>CB$74*BM34</f>
        <v>547.71154370498755</v>
      </c>
      <c r="CD34" s="1">
        <f>CC34-CB34</f>
        <v>-565.28845629501245</v>
      </c>
      <c r="CE34" s="2">
        <v>2225</v>
      </c>
      <c r="CF34" s="17">
        <f>CE$74*BN34</f>
        <v>508.11246864322004</v>
      </c>
      <c r="CG34" s="1">
        <f>CF34-CE34</f>
        <v>-1716.8875313567801</v>
      </c>
      <c r="CH34" s="2">
        <v>1391</v>
      </c>
      <c r="CI34" s="17">
        <f>CH$74*BO34</f>
        <v>96.501298252860664</v>
      </c>
      <c r="CJ34" s="1">
        <f>CI34-CH34</f>
        <v>-1294.4987017471394</v>
      </c>
      <c r="CK34" s="9"/>
      <c r="CO34" s="40"/>
      <c r="CQ34" s="17"/>
      <c r="CR34" s="1"/>
    </row>
    <row r="35" spans="1:96" x14ac:dyDescent="0.2">
      <c r="A35" s="50" t="s">
        <v>12</v>
      </c>
      <c r="B35">
        <v>1</v>
      </c>
      <c r="C35">
        <v>1</v>
      </c>
      <c r="D35">
        <v>0.23879310344827501</v>
      </c>
      <c r="E35">
        <v>0.76120689655172402</v>
      </c>
      <c r="F35">
        <v>0.19505962521294701</v>
      </c>
      <c r="G35">
        <v>0.19505962521294701</v>
      </c>
      <c r="H35">
        <v>1.8095238095238001E-2</v>
      </c>
      <c r="I35">
        <v>9.3333333333333296E-2</v>
      </c>
      <c r="J35">
        <v>4.10960933531265E-2</v>
      </c>
      <c r="K35">
        <v>8.95331702062266E-2</v>
      </c>
      <c r="L35">
        <v>1.01861316657117</v>
      </c>
      <c r="M35" s="31">
        <v>0</v>
      </c>
      <c r="N35">
        <v>1.0082672990027299</v>
      </c>
      <c r="O35">
        <v>0.99457478698929402</v>
      </c>
      <c r="P35">
        <v>1.0100103148339099</v>
      </c>
      <c r="Q35">
        <v>0.99235541315690601</v>
      </c>
      <c r="R35">
        <v>249.75</v>
      </c>
      <c r="S35" s="43">
        <f>IF(C35,O35,Q35)</f>
        <v>0.99457478698929402</v>
      </c>
      <c r="T35" s="43">
        <f>IF(D35 = 0,N35,P35)</f>
        <v>1.0100103148339099</v>
      </c>
      <c r="U35" s="68">
        <f>R35*S35^(1-M35)</f>
        <v>248.39505305057619</v>
      </c>
      <c r="V35" s="67">
        <f>R35*T35^(M35+1)</f>
        <v>252.25007612976898</v>
      </c>
      <c r="W35" s="76">
        <f>0.5 * (D35-MAX($D$3:$D$73))/(MIN($D$3:$D$73)-MAX($D$3:$D$73)) + 0.75</f>
        <v>1.113985173566981</v>
      </c>
      <c r="X35" s="76">
        <f>AVERAGE(D35, F35, G35, H35, I35, J35, K35)</f>
        <v>0.12442431269458477</v>
      </c>
      <c r="Y35" s="32">
        <f>1.2^M35</f>
        <v>1</v>
      </c>
      <c r="Z35" s="32">
        <f>IF(C35&gt;0, 1, 0.3)</f>
        <v>1</v>
      </c>
      <c r="AA35" s="32">
        <f>PERCENTILE($L$2:$L$73, 0.05)</f>
        <v>-0.34228766676200378</v>
      </c>
      <c r="AB35" s="32">
        <f>PERCENTILE($L$2:$L$73, 0.95)</f>
        <v>0.98081624543710211</v>
      </c>
      <c r="AC35" s="32">
        <f>MIN(MAX(L35,AA35), AB35)</f>
        <v>0.98081624543710211</v>
      </c>
      <c r="AD35" s="32">
        <f>AC35-$AC$74+1</f>
        <v>2.3231039121991062</v>
      </c>
      <c r="AE35" s="21">
        <f>(AD35^4) *Y35*Z35</f>
        <v>29.125577462950691</v>
      </c>
      <c r="AF35" s="15">
        <f>AE35/$AE$74</f>
        <v>4.7739135688621114E-2</v>
      </c>
      <c r="AG35" s="2">
        <v>5994</v>
      </c>
      <c r="AH35" s="16">
        <f>$D$80*AF35</f>
        <v>3862.8169381583457</v>
      </c>
      <c r="AI35" s="26">
        <f>AH35-AG35</f>
        <v>-2131.1830618416543</v>
      </c>
      <c r="AJ35" s="2">
        <v>0</v>
      </c>
      <c r="AK35" s="2">
        <v>3746</v>
      </c>
      <c r="AL35" s="2">
        <v>0</v>
      </c>
      <c r="AM35" s="10">
        <f>SUM(AJ35:AL35)</f>
        <v>3746</v>
      </c>
      <c r="AN35" s="16">
        <f>AF35*$D$79</f>
        <v>6283.7735350268376</v>
      </c>
      <c r="AO35" s="9">
        <f>AN35-AM35</f>
        <v>2537.7735350268376</v>
      </c>
      <c r="AP35" s="9">
        <f>AO35+AI35</f>
        <v>406.59047318518333</v>
      </c>
      <c r="AQ35" s="18">
        <f>AG35+AM35</f>
        <v>9740</v>
      </c>
      <c r="AR35" s="30">
        <f>AH35+AN35</f>
        <v>10146.590473185184</v>
      </c>
      <c r="AS35" s="77">
        <f>AP35*(AP35&gt;0)</f>
        <v>406.59047318518333</v>
      </c>
      <c r="AT35">
        <f>AS35/$AS$74</f>
        <v>8.262154288696073E-3</v>
      </c>
      <c r="AU35" s="66">
        <f>AT35*$AP$74</f>
        <v>160.71046793114255</v>
      </c>
      <c r="AV35" s="69">
        <f>IF(AU35&gt;0,U35,V35)</f>
        <v>248.39505305057619</v>
      </c>
      <c r="AW35" s="17">
        <f>AU35/AV35</f>
        <v>0.6469954451887574</v>
      </c>
      <c r="AX35" s="38">
        <f>AQ35/AR35</f>
        <v>0.95992836467977127</v>
      </c>
      <c r="AY35" s="23">
        <v>0</v>
      </c>
      <c r="AZ35" s="16">
        <f>BN35*$D$81</f>
        <v>154.61306520894971</v>
      </c>
      <c r="BA35" s="63">
        <f>AZ35-AY35</f>
        <v>154.61306520894971</v>
      </c>
      <c r="BB35" s="42">
        <f>($AD35^$BB$76)*($BC$76^$M35)*(IF($C35&gt;0,1,$BD$76))</f>
        <v>2.5189017333216648</v>
      </c>
      <c r="BC35" s="42">
        <f>($AD35^$BB$77)*($BC$77^$M35)*(IF($C35&gt;0,1,$BD$77))</f>
        <v>6.0421356272335132</v>
      </c>
      <c r="BD35" s="42">
        <f>($AD35^$BB$78)*($BC$78^$M35)*(IF($C35&gt;0,1,$BD$78))</f>
        <v>60.282572586417821</v>
      </c>
      <c r="BE35" s="42">
        <f>($AD35^$BB$79)*($BC$79^$M35)*(IF($C35&gt;0,1,$BD$79))</f>
        <v>6.0778915993371196</v>
      </c>
      <c r="BF35" s="42">
        <f>($AD35^$BB$80)*($BC$80^$M35)*(IF($C35&gt;0,1,$BD$80))</f>
        <v>1.077904062215651</v>
      </c>
      <c r="BG35" s="42">
        <f>($AD35^$BB$81)*($BC$81^$M35)*(IF($C35&gt;0,1,$BD$81))</f>
        <v>20.545756151028215</v>
      </c>
      <c r="BH35" s="42">
        <f>($AD35^$BB$82)*($BC$82^$M35)*(IF($C35&gt;0,1,$BD$82))</f>
        <v>4.8122916263437947</v>
      </c>
      <c r="BI35" s="40">
        <f>BB35/BB$74</f>
        <v>2.5764771458115385E-2</v>
      </c>
      <c r="BJ35" s="40">
        <f>BC35/BC$74</f>
        <v>3.2775667069243217E-2</v>
      </c>
      <c r="BK35" s="40">
        <f>BD35/BD$74</f>
        <v>6.7116152904036816E-2</v>
      </c>
      <c r="BL35" s="40">
        <f>BE35/BE$74</f>
        <v>3.0915048858538723E-2</v>
      </c>
      <c r="BM35" s="40">
        <f>BF35/BF$74</f>
        <v>1.4147567819199999E-2</v>
      </c>
      <c r="BN35" s="40">
        <f>BG35/BG$74</f>
        <v>3.5676919308893031E-2</v>
      </c>
      <c r="BO35" s="40">
        <f>BH35/BH$74</f>
        <v>4.0707284081498117E-2</v>
      </c>
      <c r="BP35" s="80">
        <v>478</v>
      </c>
      <c r="BQ35" s="17">
        <f>BP$74*BI35</f>
        <v>1419.4327891704927</v>
      </c>
      <c r="BR35" s="1">
        <f>BQ35-BP35</f>
        <v>941.4327891704927</v>
      </c>
      <c r="BS35" s="2">
        <v>241</v>
      </c>
      <c r="BT35" s="17">
        <f>BS$74*BJ35</f>
        <v>1780.0792541976684</v>
      </c>
      <c r="BU35" s="1">
        <f>BT35-BS35</f>
        <v>1539.0792541976684</v>
      </c>
      <c r="BV35" s="2">
        <v>0</v>
      </c>
      <c r="BW35" s="17">
        <f>BV$74*BK35</f>
        <v>4300.467497326159</v>
      </c>
      <c r="BX35" s="1">
        <f>BW35-BV35</f>
        <v>4300.467497326159</v>
      </c>
      <c r="BY35" s="2">
        <v>940</v>
      </c>
      <c r="BZ35" s="17">
        <f>BY$74*BL35</f>
        <v>1695.3812794022635</v>
      </c>
      <c r="CA35" s="1">
        <f>BZ35-BY35</f>
        <v>755.38127940226354</v>
      </c>
      <c r="CB35" s="2">
        <v>749</v>
      </c>
      <c r="CC35" s="17">
        <f>CB$74*BM35</f>
        <v>837.47942462536321</v>
      </c>
      <c r="CD35" s="1">
        <f>CC35-CB35</f>
        <v>88.479424625363208</v>
      </c>
      <c r="CE35" s="2">
        <v>1998</v>
      </c>
      <c r="CF35" s="17">
        <f>CE$74*BN35</f>
        <v>2258.2776384143112</v>
      </c>
      <c r="CG35" s="1">
        <f>CF35-CE35</f>
        <v>260.27763841431124</v>
      </c>
      <c r="CH35" s="2">
        <v>1498</v>
      </c>
      <c r="CI35" s="17">
        <f>CH$74*BO35</f>
        <v>2474.3922628938631</v>
      </c>
      <c r="CJ35" s="1">
        <f>CI35-CH35</f>
        <v>976.39226289386306</v>
      </c>
      <c r="CK35" s="9"/>
      <c r="CO35" s="40"/>
      <c r="CQ35" s="17"/>
      <c r="CR35" s="1"/>
    </row>
    <row r="36" spans="1:96" x14ac:dyDescent="0.2">
      <c r="A36" s="50" t="s">
        <v>21</v>
      </c>
      <c r="B36">
        <v>0</v>
      </c>
      <c r="C36">
        <v>0</v>
      </c>
      <c r="D36">
        <v>0.138041733547351</v>
      </c>
      <c r="E36">
        <v>0.86195826645264795</v>
      </c>
      <c r="F36">
        <v>3.4126984126984103E-2</v>
      </c>
      <c r="G36">
        <v>3.4126984126984103E-2</v>
      </c>
      <c r="H36">
        <v>7.9225352112676003E-3</v>
      </c>
      <c r="I36">
        <v>6.7781690140844994E-2</v>
      </c>
      <c r="J36">
        <v>2.31733214455777E-2</v>
      </c>
      <c r="K36">
        <v>2.8121798895922898E-2</v>
      </c>
      <c r="L36">
        <v>0.58463317734029696</v>
      </c>
      <c r="M36" s="31">
        <v>1</v>
      </c>
      <c r="N36">
        <v>1.00599298643238</v>
      </c>
      <c r="O36">
        <v>0.99602811499428501</v>
      </c>
      <c r="P36">
        <v>1.00743347281673</v>
      </c>
      <c r="Q36">
        <v>0.99253356067061305</v>
      </c>
      <c r="R36">
        <v>635.219970703125</v>
      </c>
      <c r="S36" s="43">
        <f>IF(C36,O36,Q36)</f>
        <v>0.99253356067061305</v>
      </c>
      <c r="T36" s="43">
        <f>IF(D36 = 0,N36,P36)</f>
        <v>1.00743347281673</v>
      </c>
      <c r="U36" s="68">
        <f>R36*S36^(1-M36)</f>
        <v>635.219970703125</v>
      </c>
      <c r="V36" s="67">
        <f>R36*T36^(M36+1)</f>
        <v>644.69885151667597</v>
      </c>
      <c r="W36" s="76">
        <f>0.5 * (D36-MAX($D$3:$D$73))/(MIN($D$3:$D$73)-MAX($D$3:$D$73)) + 0.75</f>
        <v>1.1731624448555573</v>
      </c>
      <c r="X36" s="76">
        <f>AVERAGE(D36, F36, G36, H36, I36, J36, K36)</f>
        <v>4.7613578213561776E-2</v>
      </c>
      <c r="Y36" s="32">
        <f>1.2^M36</f>
        <v>1.2</v>
      </c>
      <c r="Z36" s="32">
        <f>IF(C36&gt;0, 1, 0.3)</f>
        <v>0.3</v>
      </c>
      <c r="AA36" s="32">
        <f>PERCENTILE($L$2:$L$73, 0.05)</f>
        <v>-0.34228766676200378</v>
      </c>
      <c r="AB36" s="32">
        <f>PERCENTILE($L$2:$L$73, 0.95)</f>
        <v>0.98081624543710211</v>
      </c>
      <c r="AC36" s="32">
        <f>MIN(MAX(L36,AA36), AB36)</f>
        <v>0.58463317734029696</v>
      </c>
      <c r="AD36" s="32">
        <f>AC36-$AC$74+1</f>
        <v>1.9269208441023007</v>
      </c>
      <c r="AE36" s="21">
        <f>(AD36^4) *Y36*Z36</f>
        <v>4.963156838936734</v>
      </c>
      <c r="AF36" s="15">
        <f>AE36/$AE$74</f>
        <v>8.1350084158607686E-3</v>
      </c>
      <c r="AG36" s="2">
        <v>1270</v>
      </c>
      <c r="AH36" s="16">
        <f>$D$80*AF36</f>
        <v>658.24501947021565</v>
      </c>
      <c r="AI36" s="26">
        <f>AH36-AG36</f>
        <v>-611.75498052978435</v>
      </c>
      <c r="AJ36" s="2">
        <v>0</v>
      </c>
      <c r="AK36" s="2">
        <v>1906</v>
      </c>
      <c r="AL36" s="2">
        <v>0</v>
      </c>
      <c r="AM36" s="10">
        <f>SUM(AJ36:AL36)</f>
        <v>1906</v>
      </c>
      <c r="AN36" s="16">
        <f>AF36*$D$79</f>
        <v>1070.7891932570301</v>
      </c>
      <c r="AO36" s="9">
        <f>AN36-AM36</f>
        <v>-835.21080674296991</v>
      </c>
      <c r="AP36" s="9">
        <f>AO36+AI36</f>
        <v>-1446.9657872727544</v>
      </c>
      <c r="AQ36" s="18">
        <f>AG36+AM36</f>
        <v>3176</v>
      </c>
      <c r="AR36" s="30">
        <f>AH36+AN36</f>
        <v>1729.0342127272456</v>
      </c>
      <c r="AS36" s="77">
        <f>AP36*(AP36&gt;0)</f>
        <v>0</v>
      </c>
      <c r="AT36">
        <f>AS36/$AS$74</f>
        <v>0</v>
      </c>
      <c r="AU36" s="66">
        <f>AT36*$AP$74</f>
        <v>0</v>
      </c>
      <c r="AV36" s="81">
        <f>IF(AU36&gt;0,U36,V36)</f>
        <v>644.69885151667597</v>
      </c>
      <c r="AW36" s="17">
        <f>AU36/AV36</f>
        <v>0</v>
      </c>
      <c r="AX36" s="38">
        <f>AQ36/AR36</f>
        <v>1.8368635950762489</v>
      </c>
      <c r="AY36" s="23">
        <v>0</v>
      </c>
      <c r="AZ36" s="16">
        <f>BN36*$D$81</f>
        <v>27.6312090849766</v>
      </c>
      <c r="BA36" s="63">
        <f>AZ36-AY36</f>
        <v>27.6312090849766</v>
      </c>
      <c r="BB36" s="42">
        <f>($AD36^$BB$76)*($BC$76^$M36)*(IF($C36&gt;0,1,$BD$76))</f>
        <v>0.69605917773405057</v>
      </c>
      <c r="BC36" s="42">
        <f>($AD36^$BB$77)*($BC$77^$M36)*(IF($C36&gt;0,1,$BD$77))</f>
        <v>1.2602965098229479</v>
      </c>
      <c r="BD36" s="42">
        <f>($AD36^$BB$78)*($BC$78^$M36)*(IF($C36&gt;0,1,$BD$78))</f>
        <v>2.335974483239537E-2</v>
      </c>
      <c r="BE36" s="42">
        <f>($AD36^$BB$79)*($BC$79^$M36)*(IF($C36&gt;0,1,$BD$79))</f>
        <v>1.0393796886916857</v>
      </c>
      <c r="BF36" s="42">
        <f>($AD36^$BB$80)*($BC$80^$M36)*(IF($C36&gt;0,1,$BD$80))</f>
        <v>0.93874858960086816</v>
      </c>
      <c r="BG36" s="42">
        <f>($AD36^$BB$81)*($BC$81^$M36)*(IF($C36&gt;0,1,$BD$81))</f>
        <v>3.671773037102581</v>
      </c>
      <c r="BH36" s="42">
        <f>($AD36^$BB$82)*($BC$82^$M36)*(IF($C36&gt;0,1,$BD$82))</f>
        <v>5.7218255964924129E-2</v>
      </c>
      <c r="BI36" s="40">
        <f>BB36/BB$74</f>
        <v>7.119692443099913E-3</v>
      </c>
      <c r="BJ36" s="40">
        <f>BC36/BC$74</f>
        <v>6.836499768112494E-3</v>
      </c>
      <c r="BK36" s="40">
        <f>BD36/BD$74</f>
        <v>2.6007785313455151E-5</v>
      </c>
      <c r="BL36" s="40">
        <f>BE36/BE$74</f>
        <v>5.2867796888613041E-3</v>
      </c>
      <c r="BM36" s="40">
        <f>BF36/BF$74</f>
        <v>1.2321142300231503E-2</v>
      </c>
      <c r="BN36" s="40">
        <f>BG36/BG$74</f>
        <v>6.3758933670943077E-3</v>
      </c>
      <c r="BO36" s="40">
        <f>BH36/BH$74</f>
        <v>4.8401052576725959E-4</v>
      </c>
      <c r="BP36" s="80">
        <v>627</v>
      </c>
      <c r="BQ36" s="17">
        <f>BP$74*BI36</f>
        <v>392.23809607526039</v>
      </c>
      <c r="BR36" s="1">
        <f>BQ36-BP36</f>
        <v>-234.76190392473961</v>
      </c>
      <c r="BS36" s="2">
        <v>616</v>
      </c>
      <c r="BT36" s="17">
        <f>BS$74*BJ36</f>
        <v>371.29713890595764</v>
      </c>
      <c r="BU36" s="1">
        <f>BT36-BS36</f>
        <v>-244.70286109404236</v>
      </c>
      <c r="BV36" s="2">
        <v>673</v>
      </c>
      <c r="BW36" s="17">
        <f>BV$74*BK36</f>
        <v>1.6664488439596388</v>
      </c>
      <c r="BX36" s="1">
        <f>BW36-BV36</f>
        <v>-671.33355115604036</v>
      </c>
      <c r="BY36" s="2">
        <v>613</v>
      </c>
      <c r="BZ36" s="17">
        <f>BY$74*BL36</f>
        <v>289.92699813715393</v>
      </c>
      <c r="CA36" s="1">
        <f>BZ36-BY36</f>
        <v>-323.07300186284607</v>
      </c>
      <c r="CB36" s="2">
        <v>635</v>
      </c>
      <c r="CC36" s="17">
        <f>CB$74*BM36</f>
        <v>729.36233960450409</v>
      </c>
      <c r="CD36" s="1">
        <f>CC36-CB36</f>
        <v>94.362339604504086</v>
      </c>
      <c r="CE36" s="2">
        <v>0</v>
      </c>
      <c r="CF36" s="17">
        <f>CE$74*BN36</f>
        <v>403.58129835033549</v>
      </c>
      <c r="CG36" s="1">
        <f>CF36-CE36</f>
        <v>403.58129835033549</v>
      </c>
      <c r="CH36" s="2">
        <v>635</v>
      </c>
      <c r="CI36" s="17">
        <f>CH$74*BO36</f>
        <v>29.420579808762874</v>
      </c>
      <c r="CJ36" s="1">
        <f>CI36-CH36</f>
        <v>-605.57942019123709</v>
      </c>
      <c r="CK36" s="9"/>
      <c r="CO36" s="40"/>
      <c r="CQ36" s="17"/>
      <c r="CR36" s="1"/>
    </row>
    <row r="37" spans="1:96" x14ac:dyDescent="0.2">
      <c r="A37" s="50" t="s">
        <v>50</v>
      </c>
      <c r="B37">
        <v>0</v>
      </c>
      <c r="C37">
        <v>0</v>
      </c>
      <c r="D37">
        <v>0.42134831460674099</v>
      </c>
      <c r="E37">
        <v>0.57865168539325795</v>
      </c>
      <c r="F37">
        <v>0.42619047619047601</v>
      </c>
      <c r="G37">
        <v>0.42619047619047601</v>
      </c>
      <c r="H37">
        <v>0.400528169014084</v>
      </c>
      <c r="I37">
        <v>0.63732394366197098</v>
      </c>
      <c r="J37">
        <v>0.50523874774582</v>
      </c>
      <c r="K37">
        <v>0.46403441951181901</v>
      </c>
      <c r="L37">
        <v>0.53162777716769205</v>
      </c>
      <c r="M37" s="31">
        <v>0</v>
      </c>
      <c r="N37">
        <v>1.0033184454205799</v>
      </c>
      <c r="O37">
        <v>0.99764756610165795</v>
      </c>
      <c r="P37">
        <v>1.00512627973528</v>
      </c>
      <c r="Q37">
        <v>0.99595846615432404</v>
      </c>
      <c r="R37">
        <v>88.120002746582003</v>
      </c>
      <c r="S37" s="43">
        <f>IF(C37,O37,Q37)</f>
        <v>0.99595846615432404</v>
      </c>
      <c r="T37" s="43">
        <f>IF(D37 = 0,N37,P37)</f>
        <v>1.00512627973528</v>
      </c>
      <c r="U37" s="68">
        <f>R37*S37^(1-M37)</f>
        <v>87.763862773000639</v>
      </c>
      <c r="V37" s="67">
        <f>R37*T37^(M37+1)</f>
        <v>88.57173053093463</v>
      </c>
      <c r="W37" s="76">
        <f>0.5 * (D37-MAX($D$3:$D$73))/(MIN($D$3:$D$73)-MAX($D$3:$D$73)) + 0.75</f>
        <v>1.0067596413832363</v>
      </c>
      <c r="X37" s="76">
        <f>AVERAGE(D37, F37, G37, H37, I37, J37, K37)</f>
        <v>0.46869350670305526</v>
      </c>
      <c r="Y37" s="32">
        <f>1.2^M37</f>
        <v>1</v>
      </c>
      <c r="Z37" s="32">
        <f>IF(C37&gt;0, 1, 0.3)</f>
        <v>0.3</v>
      </c>
      <c r="AA37" s="32">
        <f>PERCENTILE($L$2:$L$73, 0.05)</f>
        <v>-0.34228766676200378</v>
      </c>
      <c r="AB37" s="32">
        <f>PERCENTILE($L$2:$L$73, 0.95)</f>
        <v>0.98081624543710211</v>
      </c>
      <c r="AC37" s="32">
        <f>MIN(MAX(L37,AA37), AB37)</f>
        <v>0.53162777716769205</v>
      </c>
      <c r="AD37" s="32">
        <f>AC37-$AC$74+1</f>
        <v>1.8739154439296959</v>
      </c>
      <c r="AE37" s="21">
        <f>(AD37^4) *Y37*Z37</f>
        <v>3.6993141748716925</v>
      </c>
      <c r="AF37" s="15">
        <f>AE37/$AE$74</f>
        <v>6.0634698684922748E-3</v>
      </c>
      <c r="AG37" s="2">
        <v>1851</v>
      </c>
      <c r="AH37" s="16">
        <f>$D$80*AF37</f>
        <v>490.62627075603922</v>
      </c>
      <c r="AI37" s="26">
        <f>AH37-AG37</f>
        <v>-1360.3737292439607</v>
      </c>
      <c r="AJ37" s="2">
        <v>352</v>
      </c>
      <c r="AK37" s="2">
        <v>793</v>
      </c>
      <c r="AL37" s="2">
        <v>0</v>
      </c>
      <c r="AM37" s="10">
        <f>SUM(AJ37:AL37)</f>
        <v>1145</v>
      </c>
      <c r="AN37" s="16">
        <f>AF37*$D$79</f>
        <v>798.11816742099313</v>
      </c>
      <c r="AO37" s="9">
        <f>AN37-AM37</f>
        <v>-346.88183257900687</v>
      </c>
      <c r="AP37" s="9">
        <f>AO37+AI37</f>
        <v>-1707.2555618229676</v>
      </c>
      <c r="AQ37" s="18">
        <f>AG37+AM37</f>
        <v>2996</v>
      </c>
      <c r="AR37" s="30">
        <f>AH37+AN37</f>
        <v>1288.7444381770324</v>
      </c>
      <c r="AS37" s="77">
        <f>AP37*(AP37&gt;0)</f>
        <v>0</v>
      </c>
      <c r="AT37">
        <f>AS37/$AS$74</f>
        <v>0</v>
      </c>
      <c r="AU37" s="66">
        <f>AT37*$AP$74</f>
        <v>0</v>
      </c>
      <c r="AV37" s="69">
        <f>IF(AU37&gt;0,U37,V37)</f>
        <v>88.57173053093463</v>
      </c>
      <c r="AW37" s="17">
        <f>AU37/AV37</f>
        <v>0</v>
      </c>
      <c r="AX37" s="38">
        <f>AQ37/AR37</f>
        <v>2.3247433015019889</v>
      </c>
      <c r="AY37" s="23">
        <v>0</v>
      </c>
      <c r="AZ37" s="16">
        <f>BN37*$D$81</f>
        <v>16.098597593434263</v>
      </c>
      <c r="BA37" s="63">
        <f>AZ37-AY37</f>
        <v>16.098597593434263</v>
      </c>
      <c r="BB37" s="42">
        <f>($AD37^$BB$76)*($BC$76^$M37)*(IF($C37&gt;0,1,$BD$76))</f>
        <v>0.92353204666882716</v>
      </c>
      <c r="BC37" s="42">
        <f>($AD37^$BB$77)*($BC$77^$M37)*(IF($C37&gt;0,1,$BD$77))</f>
        <v>1.5050284218487322</v>
      </c>
      <c r="BD37" s="42">
        <f>($AD37^$BB$78)*($BC$78^$M37)*(IF($C37&gt;0,1,$BD$78))</f>
        <v>4.2404622302273091E-2</v>
      </c>
      <c r="BE37" s="42">
        <f>($AD37^$BB$79)*($BC$79^$M37)*(IF($C37&gt;0,1,$BD$79))</f>
        <v>2.7816067794690156</v>
      </c>
      <c r="BF37" s="42">
        <f>($AD37^$BB$80)*($BC$80^$M37)*(IF($C37&gt;0,1,$BD$80))</f>
        <v>0.69159603934302927</v>
      </c>
      <c r="BG37" s="42">
        <f>($AD37^$BB$81)*($BC$81^$M37)*(IF($C37&gt;0,1,$BD$81))</f>
        <v>2.1392620350759608</v>
      </c>
      <c r="BH37" s="42">
        <f>($AD37^$BB$82)*($BC$82^$M37)*(IF($C37&gt;0,1,$BD$82))</f>
        <v>0.12573916999887685</v>
      </c>
      <c r="BI37" s="40">
        <f>BB37/BB$74</f>
        <v>9.4464153967967843E-3</v>
      </c>
      <c r="BJ37" s="40">
        <f>BC37/BC$74</f>
        <v>8.1640521708792428E-3</v>
      </c>
      <c r="BK37" s="40">
        <f>BD37/BD$74</f>
        <v>4.7211573630129493E-5</v>
      </c>
      <c r="BL37" s="40">
        <f>BE37/BE$74</f>
        <v>1.4148575716932165E-2</v>
      </c>
      <c r="BM37" s="40">
        <f>BF37/BF$74</f>
        <v>9.0772474221718809E-3</v>
      </c>
      <c r="BN37" s="40">
        <f>BG37/BG$74</f>
        <v>3.7147466583829667E-3</v>
      </c>
      <c r="BO37" s="40">
        <f>BH37/BH$74</f>
        <v>1.0636304926526069E-3</v>
      </c>
      <c r="BP37" s="80">
        <v>1436</v>
      </c>
      <c r="BQ37" s="17">
        <f>BP$74*BI37</f>
        <v>520.42191704032848</v>
      </c>
      <c r="BR37" s="1">
        <f>BQ37-BP37</f>
        <v>-915.57808295967152</v>
      </c>
      <c r="BS37" s="2">
        <v>1673</v>
      </c>
      <c r="BT37" s="17">
        <f>BS$74*BJ37</f>
        <v>443.39783745262258</v>
      </c>
      <c r="BU37" s="1">
        <f>BT37-BS37</f>
        <v>-1229.6021625473775</v>
      </c>
      <c r="BV37" s="2">
        <v>0</v>
      </c>
      <c r="BW37" s="17">
        <f>BV$74*BK37</f>
        <v>3.0250815803505473</v>
      </c>
      <c r="BX37" s="1">
        <f>BW37-BV37</f>
        <v>3.0250815803505473</v>
      </c>
      <c r="BY37" s="2">
        <v>1318</v>
      </c>
      <c r="BZ37" s="17">
        <f>BY$74*BL37</f>
        <v>775.90789231655992</v>
      </c>
      <c r="CA37" s="1">
        <f>BZ37-BY37</f>
        <v>-542.09210768344008</v>
      </c>
      <c r="CB37" s="2">
        <v>881</v>
      </c>
      <c r="CC37" s="17">
        <f>CB$74*BM37</f>
        <v>537.33673840288668</v>
      </c>
      <c r="CD37" s="1">
        <f>CC37-CB37</f>
        <v>-343.66326159711332</v>
      </c>
      <c r="CE37" s="2">
        <v>881</v>
      </c>
      <c r="CF37" s="17">
        <f>CE$74*BN37</f>
        <v>235.13603398232502</v>
      </c>
      <c r="CG37" s="1">
        <f>CF37-CE37</f>
        <v>-645.86396601767501</v>
      </c>
      <c r="CH37" s="2">
        <v>1762</v>
      </c>
      <c r="CI37" s="17">
        <f>CH$74*BO37</f>
        <v>64.652779495888709</v>
      </c>
      <c r="CJ37" s="1">
        <f>CI37-CH37</f>
        <v>-1697.3472205041112</v>
      </c>
      <c r="CK37" s="9"/>
      <c r="CO37" s="40"/>
      <c r="CQ37" s="17"/>
      <c r="CR37" s="1"/>
    </row>
    <row r="38" spans="1:96" x14ac:dyDescent="0.2">
      <c r="A38" s="50" t="s">
        <v>87</v>
      </c>
      <c r="B38">
        <v>0</v>
      </c>
      <c r="C38">
        <v>0</v>
      </c>
      <c r="D38">
        <v>5.1364365971107502E-2</v>
      </c>
      <c r="E38">
        <v>0.94863563402889195</v>
      </c>
      <c r="F38">
        <v>0.241269841269841</v>
      </c>
      <c r="G38">
        <v>0.241269841269841</v>
      </c>
      <c r="H38">
        <v>5.2816901408450703E-3</v>
      </c>
      <c r="I38">
        <v>2.3767605633802799E-2</v>
      </c>
      <c r="J38">
        <v>1.1204156744152999E-2</v>
      </c>
      <c r="K38">
        <v>5.1992548689444203E-2</v>
      </c>
      <c r="L38">
        <v>1.05705273592663</v>
      </c>
      <c r="M38" s="31">
        <v>2</v>
      </c>
      <c r="N38">
        <v>1.0040863772181601</v>
      </c>
      <c r="O38">
        <v>0.99602727642066202</v>
      </c>
      <c r="P38">
        <v>1.0077855427542901</v>
      </c>
      <c r="Q38">
        <v>0.99397562707526499</v>
      </c>
      <c r="R38">
        <v>247.64999389648401</v>
      </c>
      <c r="S38" s="43">
        <f>IF(C38,O38,Q38)</f>
        <v>0.99397562707526499</v>
      </c>
      <c r="T38" s="43">
        <f>IF(D38 = 0,N38,P38)</f>
        <v>1.0077855427542901</v>
      </c>
      <c r="U38" s="68">
        <f>R38*S38^(1-M38)</f>
        <v>249.15097226798667</v>
      </c>
      <c r="V38" s="67">
        <f>R38*T38^(M38+1)</f>
        <v>253.47941328616224</v>
      </c>
      <c r="W38" s="76">
        <f>0.5 * (D38-MAX($D$3:$D$73))/(MIN($D$3:$D$73)-MAX($D$3:$D$73)) + 0.75</f>
        <v>1.2240732175892983</v>
      </c>
      <c r="X38" s="76">
        <f>AVERAGE(D38, F38, G38, H38, I38, J38, K38)</f>
        <v>8.9450007102719234E-2</v>
      </c>
      <c r="Y38" s="32">
        <f>1.2^M38</f>
        <v>1.44</v>
      </c>
      <c r="Z38" s="32">
        <f>IF(C38&gt;0, 1, 0.3)</f>
        <v>0.3</v>
      </c>
      <c r="AA38" s="32">
        <f>PERCENTILE($L$2:$L$73, 0.05)</f>
        <v>-0.34228766676200378</v>
      </c>
      <c r="AB38" s="32">
        <f>PERCENTILE($L$2:$L$73, 0.95)</f>
        <v>0.98081624543710211</v>
      </c>
      <c r="AC38" s="32">
        <f>MIN(MAX(L38,AA38), AB38)</f>
        <v>0.98081624543710211</v>
      </c>
      <c r="AD38" s="32">
        <f>AC38-$AC$74+1</f>
        <v>2.3231039121991062</v>
      </c>
      <c r="AE38" s="21">
        <f>(AD38^4) *Y38*Z38</f>
        <v>12.582249463994698</v>
      </c>
      <c r="AF38" s="15">
        <f>AE38/$AE$74</f>
        <v>2.0623306617484322E-2</v>
      </c>
      <c r="AG38" s="2">
        <v>1734</v>
      </c>
      <c r="AH38" s="16">
        <f>$D$80*AF38</f>
        <v>1668.7369172844055</v>
      </c>
      <c r="AI38" s="26">
        <f>AH38-AG38</f>
        <v>-65.263082715594464</v>
      </c>
      <c r="AJ38" s="2">
        <v>495</v>
      </c>
      <c r="AK38" s="2">
        <v>1981</v>
      </c>
      <c r="AL38" s="2">
        <v>248</v>
      </c>
      <c r="AM38" s="10">
        <f>SUM(AJ38:AL38)</f>
        <v>2724</v>
      </c>
      <c r="AN38" s="16">
        <f>AF38*$D$79</f>
        <v>2714.5901671315937</v>
      </c>
      <c r="AO38" s="9">
        <f>AN38-AM38</f>
        <v>-9.4098328684062835</v>
      </c>
      <c r="AP38" s="9">
        <f>AO38+AI38</f>
        <v>-74.672915584000748</v>
      </c>
      <c r="AQ38" s="18">
        <f>AG38+AM38</f>
        <v>4458</v>
      </c>
      <c r="AR38" s="30">
        <f>AH38+AN38</f>
        <v>4383.3270844159997</v>
      </c>
      <c r="AS38" s="77">
        <f>AP38*(AP38&gt;0)</f>
        <v>0</v>
      </c>
      <c r="AT38">
        <f>AS38/$AS$74</f>
        <v>0</v>
      </c>
      <c r="AU38" s="66">
        <f>AT38*$AP$74</f>
        <v>0</v>
      </c>
      <c r="AV38" s="81">
        <f>IF(AU38&gt;0,U38,V38)</f>
        <v>253.47941328616224</v>
      </c>
      <c r="AW38" s="17">
        <f>AU38/AV38</f>
        <v>0</v>
      </c>
      <c r="AX38" s="38">
        <f>AQ38/AR38</f>
        <v>1.0170356704270334</v>
      </c>
      <c r="AY38" s="23">
        <v>0</v>
      </c>
      <c r="AZ38" s="16">
        <f>BN38*$D$81</f>
        <v>83.901865992419658</v>
      </c>
      <c r="BA38" s="63">
        <f>AZ38-AY38</f>
        <v>83.901865992419658</v>
      </c>
      <c r="BB38" s="42">
        <f>($AD38^$BB$76)*($BC$76^$M38)*(IF($C38&gt;0,1,$BD$76))</f>
        <v>0.62454532199144708</v>
      </c>
      <c r="BC38" s="42">
        <f>($AD38^$BB$77)*($BC$77^$M38)*(IF($C38&gt;0,1,$BD$77))</f>
        <v>1.4819743872436077</v>
      </c>
      <c r="BD38" s="42">
        <f>($AD38^$BB$78)*($BC$78^$M38)*(IF($C38&gt;0,1,$BD$78))</f>
        <v>2.7894072552332425E-2</v>
      </c>
      <c r="BE38" s="42">
        <f>($AD38^$BB$79)*($BC$79^$M38)*(IF($C38&gt;0,1,$BD$79))</f>
        <v>0.54597943352509315</v>
      </c>
      <c r="BF38" s="42">
        <f>($AD38^$BB$80)*($BC$80^$M38)*(IF($C38&gt;0,1,$BD$80))</f>
        <v>1.2923947514761165</v>
      </c>
      <c r="BG38" s="42">
        <f>($AD38^$BB$81)*($BC$81^$M38)*(IF($C38&gt;0,1,$BD$81))</f>
        <v>11.149298909292421</v>
      </c>
      <c r="BH38" s="42">
        <f>($AD38^$BB$82)*($BC$82^$M38)*(IF($C38&gt;0,1,$BD$82))</f>
        <v>3.502547538651659E-2</v>
      </c>
      <c r="BI38" s="40">
        <f>BB38/BB$74</f>
        <v>6.3882077150843172E-3</v>
      </c>
      <c r="BJ38" s="40">
        <f>BC38/BC$74</f>
        <v>8.0389951696072711E-3</v>
      </c>
      <c r="BK38" s="40">
        <f>BD38/BD$74</f>
        <v>3.1056120504061721E-5</v>
      </c>
      <c r="BL38" s="40">
        <f>BE38/BE$74</f>
        <v>2.7771112049820765E-3</v>
      </c>
      <c r="BM38" s="40">
        <f>BF38/BF$74</f>
        <v>1.6962773438392E-2</v>
      </c>
      <c r="BN38" s="40">
        <f>BG38/BG$74</f>
        <v>1.9360330893328948E-2</v>
      </c>
      <c r="BO38" s="40">
        <f>BH38/BH$74</f>
        <v>2.9628129119259469E-4</v>
      </c>
      <c r="BP38" s="80">
        <v>727</v>
      </c>
      <c r="BQ38" s="17">
        <f>BP$74*BI38</f>
        <v>351.93913943942522</v>
      </c>
      <c r="BR38" s="1">
        <f>BQ38-BP38</f>
        <v>-375.06086056057478</v>
      </c>
      <c r="BS38" s="2">
        <v>733</v>
      </c>
      <c r="BT38" s="17">
        <f>BS$74*BJ38</f>
        <v>436.60586665654051</v>
      </c>
      <c r="BU38" s="1">
        <f>BT38-BS38</f>
        <v>-296.39413334345949</v>
      </c>
      <c r="BV38" s="2">
        <v>4783</v>
      </c>
      <c r="BW38" s="17">
        <f>BV$74*BK38</f>
        <v>1.9899209212977549</v>
      </c>
      <c r="BX38" s="1">
        <f>BW38-BV38</f>
        <v>-4781.0100790787019</v>
      </c>
      <c r="BY38" s="2">
        <v>1715</v>
      </c>
      <c r="BZ38" s="17">
        <f>BY$74*BL38</f>
        <v>152.29677848121707</v>
      </c>
      <c r="CA38" s="1">
        <f>BZ38-BY38</f>
        <v>-1562.7032215187828</v>
      </c>
      <c r="CB38" s="2">
        <v>743</v>
      </c>
      <c r="CC38" s="17">
        <f>CB$74*BM38</f>
        <v>1004.1283364590529</v>
      </c>
      <c r="CD38" s="1">
        <f>CC38-CB38</f>
        <v>261.12833645905289</v>
      </c>
      <c r="CE38" s="2">
        <v>1734</v>
      </c>
      <c r="CF38" s="17">
        <f>CE$74*BN38</f>
        <v>1225.4702248859357</v>
      </c>
      <c r="CG38" s="1">
        <f>CF38-CE38</f>
        <v>-508.52977511406425</v>
      </c>
      <c r="CH38" s="2">
        <v>1486</v>
      </c>
      <c r="CI38" s="17">
        <f>CH$74*BO38</f>
        <v>18.009458285141868</v>
      </c>
      <c r="CJ38" s="1">
        <f>CI38-CH38</f>
        <v>-1467.9905417148582</v>
      </c>
      <c r="CK38" s="9"/>
      <c r="CO38" s="40"/>
      <c r="CQ38" s="17"/>
      <c r="CR38" s="1"/>
    </row>
    <row r="39" spans="1:96" x14ac:dyDescent="0.2">
      <c r="A39" s="50" t="s">
        <v>2</v>
      </c>
      <c r="B39">
        <v>1</v>
      </c>
      <c r="C39">
        <v>0</v>
      </c>
      <c r="D39">
        <v>9.9518459069020807E-2</v>
      </c>
      <c r="E39">
        <v>0.90048154093097899</v>
      </c>
      <c r="F39">
        <v>5.2380952380952299E-2</v>
      </c>
      <c r="G39">
        <v>5.2380952380952299E-2</v>
      </c>
      <c r="H39">
        <v>2.0246478873239399E-2</v>
      </c>
      <c r="I39">
        <v>1.6285211267605602E-2</v>
      </c>
      <c r="J39">
        <v>1.81581437893805E-2</v>
      </c>
      <c r="K39">
        <v>3.0840571738507402E-2</v>
      </c>
      <c r="L39">
        <v>0.81468539793825501</v>
      </c>
      <c r="M39" s="31">
        <v>1</v>
      </c>
      <c r="N39">
        <v>1.00406865148178</v>
      </c>
      <c r="O39">
        <v>0.99798172891901205</v>
      </c>
      <c r="P39">
        <v>1.00604043041656</v>
      </c>
      <c r="Q39">
        <v>0.99687440637448199</v>
      </c>
      <c r="R39">
        <v>68.555000305175696</v>
      </c>
      <c r="S39" s="43">
        <f>IF(C39,O39,Q39)</f>
        <v>0.99687440637448199</v>
      </c>
      <c r="T39" s="43">
        <f>IF(D39 = 0,N39,P39)</f>
        <v>1.00604043041656</v>
      </c>
      <c r="U39" s="68">
        <f>R39*S39^(1-M39)</f>
        <v>68.555000305175696</v>
      </c>
      <c r="V39" s="67">
        <f>R39*T39^(M39+1)</f>
        <v>69.385705075835915</v>
      </c>
      <c r="W39" s="76">
        <f>0.5 * (D39-MAX($D$3:$D$73))/(MIN($D$3:$D$73)-MAX($D$3:$D$73)) + 0.75</f>
        <v>1.1957894549594421</v>
      </c>
      <c r="X39" s="76">
        <f>AVERAGE(D39, F39, G39, H39, I39, J39, K39)</f>
        <v>4.1401538499951193E-2</v>
      </c>
      <c r="Y39" s="32">
        <f>1.2^M39</f>
        <v>1.2</v>
      </c>
      <c r="Z39" s="32">
        <f>IF(C39&gt;0, 1, 0.3)</f>
        <v>0.3</v>
      </c>
      <c r="AA39" s="32">
        <f>PERCENTILE($L$2:$L$73, 0.05)</f>
        <v>-0.34228766676200378</v>
      </c>
      <c r="AB39" s="32">
        <f>PERCENTILE($L$2:$L$73, 0.95)</f>
        <v>0.98081624543710211</v>
      </c>
      <c r="AC39" s="32">
        <f>MIN(MAX(L39,AA39), AB39)</f>
        <v>0.81468539793825501</v>
      </c>
      <c r="AD39" s="32">
        <f>AC39-$AC$74+1</f>
        <v>2.1569730647002587</v>
      </c>
      <c r="AE39" s="21">
        <f>(AD39^4) *Y39*Z39</f>
        <v>7.7925821299991034</v>
      </c>
      <c r="AF39" s="15">
        <f>AE39/$AE$74</f>
        <v>1.2772661285152873E-2</v>
      </c>
      <c r="AG39" s="2">
        <v>1988</v>
      </c>
      <c r="AH39" s="16">
        <f>$D$80*AF39</f>
        <v>1033.5011651542732</v>
      </c>
      <c r="AI39" s="26">
        <f>AH39-AG39</f>
        <v>-954.49883484572683</v>
      </c>
      <c r="AJ39" s="2">
        <v>754</v>
      </c>
      <c r="AK39" s="2">
        <v>2674</v>
      </c>
      <c r="AL39" s="2">
        <v>0</v>
      </c>
      <c r="AM39" s="10">
        <f>SUM(AJ39:AL39)</f>
        <v>3428</v>
      </c>
      <c r="AN39" s="16">
        <f>AF39*$D$79</f>
        <v>1681.2309187792025</v>
      </c>
      <c r="AO39" s="9">
        <f>AN39-AM39</f>
        <v>-1746.7690812207975</v>
      </c>
      <c r="AP39" s="9">
        <f>AO39+AI39</f>
        <v>-2701.2679160665243</v>
      </c>
      <c r="AQ39" s="18">
        <f>AG39+AM39</f>
        <v>5416</v>
      </c>
      <c r="AR39" s="30">
        <f>AH39+AN39</f>
        <v>2714.7320839334757</v>
      </c>
      <c r="AS39" s="77">
        <f>AP39*(AP39&gt;0)</f>
        <v>0</v>
      </c>
      <c r="AT39">
        <f>AS39/$AS$74</f>
        <v>0</v>
      </c>
      <c r="AU39" s="66">
        <f>AT39*$AP$74</f>
        <v>0</v>
      </c>
      <c r="AV39" s="69">
        <f>IF(AU39&gt;0,U39,V39)</f>
        <v>69.385705075835915</v>
      </c>
      <c r="AW39" s="17">
        <f>AU39/AV39</f>
        <v>0</v>
      </c>
      <c r="AX39" s="38">
        <f>AQ39/AR39</f>
        <v>1.99504033272873</v>
      </c>
      <c r="AY39" s="23">
        <v>0</v>
      </c>
      <c r="AZ39" s="16">
        <f>BN39*$D$81</f>
        <v>41.404277175411195</v>
      </c>
      <c r="BA39" s="63">
        <f>AZ39-AY39</f>
        <v>41.404277175411195</v>
      </c>
      <c r="BB39" s="42">
        <f>($AD39^$BB$76)*($BC$76^$M39)*(IF($C39&gt;0,1,$BD$76))</f>
        <v>0.78764255568357955</v>
      </c>
      <c r="BC39" s="42">
        <f>($AD39^$BB$77)*($BC$77^$M39)*(IF($C39&gt;0,1,$BD$77))</f>
        <v>1.6032374961787474</v>
      </c>
      <c r="BD39" s="42">
        <f>($AD39^$BB$78)*($BC$78^$M39)*(IF($C39&gt;0,1,$BD$78))</f>
        <v>4.0426110100501275E-2</v>
      </c>
      <c r="BE39" s="42">
        <f>($AD39^$BB$79)*($BC$79^$M39)*(IF($C39&gt;0,1,$BD$79))</f>
        <v>1.3232509655527622</v>
      </c>
      <c r="BF39" s="42">
        <f>($AD39^$BB$80)*($BC$80^$M39)*(IF($C39&gt;0,1,$BD$80))</f>
        <v>0.94821886822406465</v>
      </c>
      <c r="BG39" s="42">
        <f>($AD39^$BB$81)*($BC$81^$M39)*(IF($C39&gt;0,1,$BD$81))</f>
        <v>5.50200709950313</v>
      </c>
      <c r="BH39" s="42">
        <f>($AD39^$BB$82)*($BC$82^$M39)*(IF($C39&gt;0,1,$BD$82))</f>
        <v>7.0604911890466998E-2</v>
      </c>
      <c r="BI39" s="40">
        <f>BB39/BB$74</f>
        <v>8.0564597536373472E-3</v>
      </c>
      <c r="BJ39" s="40">
        <f>BC39/BC$74</f>
        <v>8.6967889583341364E-3</v>
      </c>
      <c r="BK39" s="40">
        <f>BD39/BD$74</f>
        <v>4.5008778995473528E-5</v>
      </c>
      <c r="BL39" s="40">
        <f>BE39/BE$74</f>
        <v>6.7306840840389162E-3</v>
      </c>
      <c r="BM39" s="40">
        <f>BF39/BF$74</f>
        <v>1.2445440383692653E-2</v>
      </c>
      <c r="BN39" s="40">
        <f>BG39/BG$74</f>
        <v>9.5540247768445431E-3</v>
      </c>
      <c r="BO39" s="40">
        <f>BH39/BH$74</f>
        <v>5.9724855204962876E-4</v>
      </c>
      <c r="BP39" s="80">
        <v>1012</v>
      </c>
      <c r="BQ39" s="17">
        <f>BP$74*BI39</f>
        <v>443.84648074738874</v>
      </c>
      <c r="BR39" s="1">
        <f>BQ39-BP39</f>
        <v>-568.1535192526112</v>
      </c>
      <c r="BS39" s="2">
        <v>1169</v>
      </c>
      <c r="BT39" s="17">
        <f>BS$74*BJ39</f>
        <v>472.33130511608528</v>
      </c>
      <c r="BU39" s="1">
        <f>BT39-BS39</f>
        <v>-696.66869488391467</v>
      </c>
      <c r="BV39" s="2">
        <v>3237</v>
      </c>
      <c r="BW39" s="17">
        <f>BV$74*BK39</f>
        <v>2.8839375141349661</v>
      </c>
      <c r="BX39" s="1">
        <f>BW39-BV39</f>
        <v>-3234.1160624858649</v>
      </c>
      <c r="BY39" s="2">
        <v>1239</v>
      </c>
      <c r="BZ39" s="17">
        <f>BY$74*BL39</f>
        <v>369.11071516869418</v>
      </c>
      <c r="CA39" s="1">
        <f>BZ39-BY39</f>
        <v>-869.88928483130576</v>
      </c>
      <c r="CB39" s="2">
        <v>891</v>
      </c>
      <c r="CC39" s="17">
        <f>CB$74*BM39</f>
        <v>736.72028895307028</v>
      </c>
      <c r="CD39" s="1">
        <f>CC39-CB39</f>
        <v>-154.27971104692972</v>
      </c>
      <c r="CE39" s="2">
        <v>1303</v>
      </c>
      <c r="CF39" s="17">
        <f>CE$74*BN39</f>
        <v>604.7506603247059</v>
      </c>
      <c r="CG39" s="1">
        <f>CF39-CE39</f>
        <v>-698.2493396752941</v>
      </c>
      <c r="CH39" s="2">
        <v>1303</v>
      </c>
      <c r="CI39" s="17">
        <f>CH$74*BO39</f>
        <v>36.303753236336682</v>
      </c>
      <c r="CJ39" s="1">
        <f>CI39-CH39</f>
        <v>-1266.6962467636633</v>
      </c>
      <c r="CK39" s="9"/>
      <c r="CO39" s="40"/>
      <c r="CQ39" s="17"/>
      <c r="CR39" s="1"/>
    </row>
    <row r="40" spans="1:96" x14ac:dyDescent="0.2">
      <c r="A40" s="50" t="s">
        <v>14</v>
      </c>
      <c r="B40">
        <v>0</v>
      </c>
      <c r="C40">
        <v>0</v>
      </c>
      <c r="D40">
        <v>7.7046548956661298E-2</v>
      </c>
      <c r="E40">
        <v>0.92295345104333804</v>
      </c>
      <c r="F40">
        <v>2.9365079365079299E-2</v>
      </c>
      <c r="G40">
        <v>2.9365079365079299E-2</v>
      </c>
      <c r="H40">
        <v>0.198943661971831</v>
      </c>
      <c r="I40">
        <v>6.0739436619718298E-2</v>
      </c>
      <c r="J40">
        <v>0.109926002143408</v>
      </c>
      <c r="K40">
        <v>5.6815365678899499E-2</v>
      </c>
      <c r="L40">
        <v>0.72248693890168703</v>
      </c>
      <c r="M40" s="31">
        <v>0</v>
      </c>
      <c r="N40">
        <v>1.0059587514484301</v>
      </c>
      <c r="O40">
        <v>0.99662415055817399</v>
      </c>
      <c r="P40">
        <v>1.00773750962093</v>
      </c>
      <c r="Q40">
        <v>0.99381766973279995</v>
      </c>
      <c r="R40">
        <v>57.990001678466797</v>
      </c>
      <c r="S40" s="43">
        <f>IF(C40,O40,Q40)</f>
        <v>0.99381766973279995</v>
      </c>
      <c r="T40" s="43">
        <f>IF(D40 = 0,N40,P40)</f>
        <v>1.00773750962093</v>
      </c>
      <c r="U40" s="68">
        <f>R40*S40^(1-M40)</f>
        <v>57.631488335895028</v>
      </c>
      <c r="V40" s="67">
        <f>R40*T40^(M40+1)</f>
        <v>58.438699874371679</v>
      </c>
      <c r="W40" s="76">
        <f>0.5 * (D40-MAX($D$3:$D$73))/(MIN($D$3:$D$73)-MAX($D$3:$D$73)) + 0.75</f>
        <v>1.2089885441867083</v>
      </c>
      <c r="X40" s="76">
        <f>AVERAGE(D40, F40, G40, H40, I40, J40, K40)</f>
        <v>8.031445344295382E-2</v>
      </c>
      <c r="Y40" s="32">
        <f>1.2^M40</f>
        <v>1</v>
      </c>
      <c r="Z40" s="32">
        <f>IF(C40&gt;0, 1, 0.3)</f>
        <v>0.3</v>
      </c>
      <c r="AA40" s="32">
        <f>PERCENTILE($L$2:$L$73, 0.05)</f>
        <v>-0.34228766676200378</v>
      </c>
      <c r="AB40" s="32">
        <f>PERCENTILE($L$2:$L$73, 0.95)</f>
        <v>0.98081624543710211</v>
      </c>
      <c r="AC40" s="32">
        <f>MIN(MAX(L40,AA40), AB40)</f>
        <v>0.72248693890168703</v>
      </c>
      <c r="AD40" s="32">
        <f>AC40-$AC$74+1</f>
        <v>2.0647746056636906</v>
      </c>
      <c r="AE40" s="21">
        <f>(AD40^4) *Y40*Z40</f>
        <v>5.4527031595980979</v>
      </c>
      <c r="AF40" s="15">
        <f>AE40/$AE$74</f>
        <v>8.9374137332367629E-3</v>
      </c>
      <c r="AG40" s="2">
        <v>348</v>
      </c>
      <c r="AH40" s="16">
        <f>$D$80*AF40</f>
        <v>723.17172596622595</v>
      </c>
      <c r="AI40" s="26">
        <f>AH40-AG40</f>
        <v>375.17172596622595</v>
      </c>
      <c r="AJ40" s="2">
        <v>1450</v>
      </c>
      <c r="AK40" s="2">
        <v>290</v>
      </c>
      <c r="AL40" s="2">
        <v>0</v>
      </c>
      <c r="AM40" s="10">
        <f>SUM(AJ40:AL40)</f>
        <v>1740</v>
      </c>
      <c r="AN40" s="16">
        <f>AF40*$D$79</f>
        <v>1176.4076386888753</v>
      </c>
      <c r="AO40" s="9">
        <f>AN40-AM40</f>
        <v>-563.59236131112471</v>
      </c>
      <c r="AP40" s="9">
        <f>AO40+AI40</f>
        <v>-188.42063534489876</v>
      </c>
      <c r="AQ40" s="18">
        <f>AG40+AM40</f>
        <v>2088</v>
      </c>
      <c r="AR40" s="30">
        <f>AH40+AN40</f>
        <v>1899.5793646551012</v>
      </c>
      <c r="AS40" s="77">
        <f>AP40*(AP40&gt;0)</f>
        <v>0</v>
      </c>
      <c r="AT40">
        <f>AS40/$AS$74</f>
        <v>0</v>
      </c>
      <c r="AU40" s="66">
        <f>AT40*$AP$74</f>
        <v>0</v>
      </c>
      <c r="AV40" s="81">
        <f>IF(AU40&gt;0,U40,V40)</f>
        <v>58.438699874371679</v>
      </c>
      <c r="AW40" s="17">
        <f>AU40/AV40</f>
        <v>0</v>
      </c>
      <c r="AX40" s="38">
        <f>AQ40/AR40</f>
        <v>1.0991907149818452</v>
      </c>
      <c r="AY40" s="23">
        <v>0</v>
      </c>
      <c r="AZ40" s="16">
        <f>BN40*$D$81</f>
        <v>22.79501607022884</v>
      </c>
      <c r="BA40" s="63">
        <f>AZ40-AY40</f>
        <v>22.79501607022884</v>
      </c>
      <c r="BB40" s="42">
        <f>($AD40^$BB$76)*($BC$76^$M40)*(IF($C40&gt;0,1,$BD$76))</f>
        <v>1.0271134237645316</v>
      </c>
      <c r="BC40" s="42">
        <f>($AD40^$BB$77)*($BC$77^$M40)*(IF($C40&gt;0,1,$BD$77))</f>
        <v>1.8511195072025031</v>
      </c>
      <c r="BD40" s="42">
        <f>($AD40^$BB$78)*($BC$78^$M40)*(IF($C40&gt;0,1,$BD$78))</f>
        <v>6.7960363611208802E-2</v>
      </c>
      <c r="BE40" s="42">
        <f>($AD40^$BB$79)*($BC$79^$M40)*(IF($C40&gt;0,1,$BD$79))</f>
        <v>3.4235789761540834</v>
      </c>
      <c r="BF40" s="42">
        <f>($AD40^$BB$80)*($BC$80^$M40)*(IF($C40&gt;0,1,$BD$80))</f>
        <v>0.69759187590291671</v>
      </c>
      <c r="BG40" s="42">
        <f>($AD40^$BB$81)*($BC$81^$M40)*(IF($C40&gt;0,1,$BD$81))</f>
        <v>3.0291155602196902</v>
      </c>
      <c r="BH40" s="42">
        <f>($AD40^$BB$82)*($BC$82^$M40)*(IF($C40&gt;0,1,$BD$82))</f>
        <v>0.15065627564570977</v>
      </c>
      <c r="BI40" s="40">
        <f>BB40/BB$74</f>
        <v>1.0505905123165913E-2</v>
      </c>
      <c r="BJ40" s="40">
        <f>BC40/BC$74</f>
        <v>1.0041429126480945E-2</v>
      </c>
      <c r="BK40" s="40">
        <f>BD40/BD$74</f>
        <v>7.5664291682394383E-5</v>
      </c>
      <c r="BL40" s="40">
        <f>BE40/BE$74</f>
        <v>1.7413951793811663E-2</v>
      </c>
      <c r="BM40" s="40">
        <f>BF40/BF$74</f>
        <v>9.1559432053471331E-3</v>
      </c>
      <c r="BN40" s="40">
        <f>BG40/BG$74</f>
        <v>5.259943251777659E-3</v>
      </c>
      <c r="BO40" s="40">
        <f>BH40/BH$74</f>
        <v>1.2744048548092419E-3</v>
      </c>
      <c r="BP40" s="80">
        <v>626</v>
      </c>
      <c r="BQ40" s="17">
        <f>BP$74*BI40</f>
        <v>578.79132504545646</v>
      </c>
      <c r="BR40" s="1">
        <f>BQ40-BP40</f>
        <v>-47.20867495454354</v>
      </c>
      <c r="BS40" s="2">
        <v>958</v>
      </c>
      <c r="BT40" s="17">
        <f>BS$74*BJ40</f>
        <v>545.36005728830662</v>
      </c>
      <c r="BU40" s="1">
        <f>BT40-BS40</f>
        <v>-412.63994271169338</v>
      </c>
      <c r="BV40" s="2">
        <v>3042</v>
      </c>
      <c r="BW40" s="17">
        <f>BV$74*BK40</f>
        <v>4.8481894895494202</v>
      </c>
      <c r="BX40" s="1">
        <f>BW40-BV40</f>
        <v>-3037.1518105104506</v>
      </c>
      <c r="BY40" s="2">
        <v>1019</v>
      </c>
      <c r="BZ40" s="17">
        <f>BY$74*BL40</f>
        <v>954.98111637263162</v>
      </c>
      <c r="CA40" s="1">
        <f>BZ40-BY40</f>
        <v>-64.018883627368382</v>
      </c>
      <c r="CB40" s="2">
        <v>464</v>
      </c>
      <c r="CC40" s="17">
        <f>CB$74*BM40</f>
        <v>541.99521398372895</v>
      </c>
      <c r="CD40" s="1">
        <f>CC40-CB40</f>
        <v>77.995213983728945</v>
      </c>
      <c r="CE40" s="2">
        <v>1276</v>
      </c>
      <c r="CF40" s="17">
        <f>CE$74*BN40</f>
        <v>332.94388795102225</v>
      </c>
      <c r="CG40" s="1">
        <f>CF40-CE40</f>
        <v>-943.05611204897775</v>
      </c>
      <c r="CH40" s="2">
        <v>174</v>
      </c>
      <c r="CI40" s="17">
        <f>CH$74*BO40</f>
        <v>77.464699099579761</v>
      </c>
      <c r="CJ40" s="1">
        <f>CI40-CH40</f>
        <v>-96.535300900420239</v>
      </c>
      <c r="CK40" s="9"/>
      <c r="CO40" s="40"/>
      <c r="CQ40" s="17"/>
      <c r="CR40" s="1"/>
    </row>
    <row r="41" spans="1:96" x14ac:dyDescent="0.2">
      <c r="A41" s="50" t="s">
        <v>89</v>
      </c>
      <c r="B41">
        <v>0</v>
      </c>
      <c r="C41">
        <v>1</v>
      </c>
      <c r="D41">
        <v>0.11637239165329</v>
      </c>
      <c r="E41">
        <v>0.88362760834670895</v>
      </c>
      <c r="F41">
        <v>8.6507936507936506E-2</v>
      </c>
      <c r="G41">
        <v>8.6507936507936506E-2</v>
      </c>
      <c r="H41">
        <v>3.8732394366197097E-2</v>
      </c>
      <c r="I41">
        <v>2.90492957746478E-2</v>
      </c>
      <c r="J41">
        <v>3.3543237470523998E-2</v>
      </c>
      <c r="K41">
        <v>5.3867952043592002E-2</v>
      </c>
      <c r="L41">
        <v>0.81945848400124699</v>
      </c>
      <c r="M41" s="31">
        <v>0</v>
      </c>
      <c r="N41">
        <v>1.0097506206957001</v>
      </c>
      <c r="O41">
        <v>0.99451817927886099</v>
      </c>
      <c r="P41">
        <v>1.01081731175176</v>
      </c>
      <c r="Q41">
        <v>0.99104578478401895</v>
      </c>
      <c r="R41">
        <v>158.80000305175699</v>
      </c>
      <c r="S41" s="43">
        <f>IF(C41,O41,Q41)</f>
        <v>0.99451817927886099</v>
      </c>
      <c r="T41" s="43">
        <f>IF(D41 = 0,N41,P41)</f>
        <v>1.01081731175176</v>
      </c>
      <c r="U41" s="68">
        <f>R41*S41^(1-M41)</f>
        <v>157.92948990451092</v>
      </c>
      <c r="V41" s="67">
        <f>R41*T41^(M41+1)</f>
        <v>160.51779219094828</v>
      </c>
      <c r="W41" s="76">
        <f>0.5 * (D41-MAX($D$3:$D$73))/(MIN($D$3:$D$73)-MAX($D$3:$D$73)) + 0.75</f>
        <v>1.1858901380389928</v>
      </c>
      <c r="X41" s="76">
        <f>AVERAGE(D41, F41, G41, H41, I41, J41, K41)</f>
        <v>6.3511592046303425E-2</v>
      </c>
      <c r="Y41" s="32">
        <f>1.2^M41</f>
        <v>1</v>
      </c>
      <c r="Z41" s="32">
        <f>IF(C41&gt;0, 1, 0.3)</f>
        <v>1</v>
      </c>
      <c r="AA41" s="32">
        <f>PERCENTILE($L$2:$L$73, 0.05)</f>
        <v>-0.34228766676200378</v>
      </c>
      <c r="AB41" s="32">
        <f>PERCENTILE($L$2:$L$73, 0.95)</f>
        <v>0.98081624543710211</v>
      </c>
      <c r="AC41" s="32">
        <f>MIN(MAX(L41,AA41), AB41)</f>
        <v>0.81945848400124699</v>
      </c>
      <c r="AD41" s="32">
        <f>AC41-$AC$74+1</f>
        <v>2.1617461507632507</v>
      </c>
      <c r="AE41" s="21">
        <f>(AD41^4) *Y41*Z41</f>
        <v>21.838297465934041</v>
      </c>
      <c r="AF41" s="15">
        <f>AE41/$AE$74</f>
        <v>3.5794704749145825E-2</v>
      </c>
      <c r="AG41" s="2">
        <v>2223</v>
      </c>
      <c r="AH41" s="16">
        <f>$D$80*AF41</f>
        <v>2896.3321142476088</v>
      </c>
      <c r="AI41" s="26">
        <f>AH41-AG41</f>
        <v>673.33211424760884</v>
      </c>
      <c r="AJ41" s="2">
        <v>1112</v>
      </c>
      <c r="AK41" s="2">
        <v>1270</v>
      </c>
      <c r="AL41" s="2">
        <v>0</v>
      </c>
      <c r="AM41" s="10">
        <f>SUM(AJ41:AL41)</f>
        <v>2382</v>
      </c>
      <c r="AN41" s="16">
        <f>AF41*$D$79</f>
        <v>4711.5603404272415</v>
      </c>
      <c r="AO41" s="9">
        <f>AN41-AM41</f>
        <v>2329.5603404272415</v>
      </c>
      <c r="AP41" s="9">
        <f>AO41+AI41</f>
        <v>3002.8924546748503</v>
      </c>
      <c r="AQ41" s="18">
        <f>AG41+AM41</f>
        <v>4605</v>
      </c>
      <c r="AR41" s="30">
        <f>AH41+AN41</f>
        <v>7607.8924546748503</v>
      </c>
      <c r="AS41" s="77">
        <f>AP41*(AP41&gt;0)</f>
        <v>3002.8924546748503</v>
      </c>
      <c r="AT41">
        <f>AS41/$AS$74</f>
        <v>6.1020516734008448E-2</v>
      </c>
      <c r="AU41" s="66">
        <f>AT41*$AP$74</f>
        <v>1186.9344791998901</v>
      </c>
      <c r="AV41" s="69">
        <f>IF(AU41&gt;0,U41,V41)</f>
        <v>157.92948990451092</v>
      </c>
      <c r="AW41" s="17">
        <f>AU41/AV41</f>
        <v>7.5155974980831486</v>
      </c>
      <c r="AX41" s="38">
        <f>AQ41/AR41</f>
        <v>0.60529246797782321</v>
      </c>
      <c r="AY41" s="23">
        <v>0</v>
      </c>
      <c r="AZ41" s="16">
        <f>BN41*$D$81</f>
        <v>119.43557224258316</v>
      </c>
      <c r="BA41" s="63">
        <f>AZ41-AY41</f>
        <v>119.43557224258316</v>
      </c>
      <c r="BB41" s="42">
        <f>($AD41^$BB$76)*($BC$76^$M41)*(IF($C41&gt;0,1,$BD$76))</f>
        <v>2.3278015069046352</v>
      </c>
      <c r="BC41" s="42">
        <f>($AD41^$BB$77)*($BC$77^$M41)*(IF($C41&gt;0,1,$BD$77))</f>
        <v>5.1817113619110913</v>
      </c>
      <c r="BD41" s="42">
        <f>($AD41^$BB$78)*($BC$78^$M41)*(IF($C41&gt;0,1,$BD$78))</f>
        <v>42.477136155840945</v>
      </c>
      <c r="BE41" s="42">
        <f>($AD41^$BB$79)*($BC$79^$M41)*(IF($C41&gt;0,1,$BD$79))</f>
        <v>5.2097496070510863</v>
      </c>
      <c r="BF41" s="42">
        <f>($AD41^$BB$80)*($BC$80^$M41)*(IF($C41&gt;0,1,$BD$80))</f>
        <v>1.0710200911612275</v>
      </c>
      <c r="BG41" s="42">
        <f>($AD41^$BB$81)*($BC$81^$M41)*(IF($C41&gt;0,1,$BD$81))</f>
        <v>15.871195230094857</v>
      </c>
      <c r="BH41" s="42">
        <f>($AD41^$BB$82)*($BC$82^$M41)*(IF($C41&gt;0,1,$BD$82))</f>
        <v>4.2080021229112932</v>
      </c>
      <c r="BI41" s="40">
        <f>BB41/BB$74</f>
        <v>2.381008875092773E-2</v>
      </c>
      <c r="BJ41" s="40">
        <f>BC41/BC$74</f>
        <v>2.8108281065626121E-2</v>
      </c>
      <c r="BK41" s="40">
        <f>BD41/BD$74</f>
        <v>4.7292307591453787E-2</v>
      </c>
      <c r="BL41" s="40">
        <f>BE41/BE$74</f>
        <v>2.6499265577606401E-2</v>
      </c>
      <c r="BM41" s="40">
        <f>BF41/BF$74</f>
        <v>1.4057215207337978E-2</v>
      </c>
      <c r="BN41" s="40">
        <f>BG41/BG$74</f>
        <v>2.7559723156329041E-2</v>
      </c>
      <c r="BO41" s="40">
        <f>BH41/BH$74</f>
        <v>3.5595585457700522E-2</v>
      </c>
      <c r="BP41" s="80">
        <v>626</v>
      </c>
      <c r="BQ41" s="17">
        <f>BP$74*BI41</f>
        <v>1311.7454094661105</v>
      </c>
      <c r="BR41" s="1">
        <f>BQ41-BP41</f>
        <v>685.74540946611046</v>
      </c>
      <c r="BS41" s="2">
        <v>475</v>
      </c>
      <c r="BT41" s="17">
        <f>BS$74*BJ41</f>
        <v>1526.5888529552203</v>
      </c>
      <c r="BU41" s="1">
        <f>BT41-BS41</f>
        <v>1051.5888529552203</v>
      </c>
      <c r="BV41" s="2">
        <v>3636</v>
      </c>
      <c r="BW41" s="17">
        <f>BV$74*BK41</f>
        <v>3030.2546089224015</v>
      </c>
      <c r="BX41" s="1">
        <f>BW41-BV41</f>
        <v>-605.74539107759847</v>
      </c>
      <c r="BY41" s="2">
        <v>936</v>
      </c>
      <c r="BZ41" s="17">
        <f>BY$74*BL41</f>
        <v>1453.2197242759351</v>
      </c>
      <c r="CA41" s="1">
        <f>BZ41-BY41</f>
        <v>517.21972427593505</v>
      </c>
      <c r="CB41" s="2">
        <v>953</v>
      </c>
      <c r="CC41" s="17">
        <f>CB$74*BM41</f>
        <v>832.13091141357893</v>
      </c>
      <c r="CD41" s="1">
        <f>CC41-CB41</f>
        <v>-120.86908858642107</v>
      </c>
      <c r="CE41" s="2">
        <v>1588</v>
      </c>
      <c r="CF41" s="17">
        <f>CE$74*BN41</f>
        <v>1744.4753563493157</v>
      </c>
      <c r="CG41" s="1">
        <f>CF41-CE41</f>
        <v>156.47535634931569</v>
      </c>
      <c r="CH41" s="2">
        <v>1270</v>
      </c>
      <c r="CI41" s="17">
        <f>CH$74*BO41</f>
        <v>2163.6776620463261</v>
      </c>
      <c r="CJ41" s="1">
        <f>CI41-CH41</f>
        <v>893.67766204632608</v>
      </c>
      <c r="CK41" s="9"/>
      <c r="CO41" s="40"/>
      <c r="CQ41" s="17"/>
      <c r="CR41" s="1"/>
    </row>
    <row r="42" spans="1:96" x14ac:dyDescent="0.2">
      <c r="A42" s="46" t="s">
        <v>109</v>
      </c>
      <c r="B42">
        <v>0</v>
      </c>
      <c r="C42">
        <v>0</v>
      </c>
      <c r="D42">
        <v>5.6179775280898799E-2</v>
      </c>
      <c r="E42">
        <v>0.94382022471910099</v>
      </c>
      <c r="F42">
        <v>0.13809523809523799</v>
      </c>
      <c r="G42">
        <v>0.13809523809523799</v>
      </c>
      <c r="H42">
        <v>3.5211267605633799E-3</v>
      </c>
      <c r="I42">
        <v>8.0105633802816906E-2</v>
      </c>
      <c r="J42">
        <v>1.67947042502983E-2</v>
      </c>
      <c r="K42">
        <v>4.8158786136945499E-2</v>
      </c>
      <c r="L42">
        <v>0.50168695331628399</v>
      </c>
      <c r="M42" s="31">
        <v>2</v>
      </c>
      <c r="N42">
        <v>1.0028874332388</v>
      </c>
      <c r="O42">
        <v>0.99791379470305697</v>
      </c>
      <c r="P42">
        <v>1.0033446625545199</v>
      </c>
      <c r="Q42">
        <v>0.99644283633863096</v>
      </c>
      <c r="R42">
        <v>29.7000007629394</v>
      </c>
      <c r="S42" s="43">
        <f>IF(C42,O42,Q42)</f>
        <v>0.99644283633863096</v>
      </c>
      <c r="T42" s="43">
        <f>IF(D42 = 0,N42,P42)</f>
        <v>1.0033446625545199</v>
      </c>
      <c r="U42" s="68">
        <f>R42*S42^(1-M42)</f>
        <v>29.806025674358057</v>
      </c>
      <c r="V42" s="67">
        <f>R42*T42^(M42+1)</f>
        <v>29.999008056475656</v>
      </c>
      <c r="W42" s="76">
        <f>0.5 * (D42-MAX($D$3:$D$73))/(MIN($D$3:$D$73)-MAX($D$3:$D$73)) + 0.75</f>
        <v>1.2212448413263128</v>
      </c>
      <c r="X42" s="76">
        <f>AVERAGE(D42, F42, G42, H42, I42, J42, K42)</f>
        <v>6.8707214631714114E-2</v>
      </c>
      <c r="Y42" s="32">
        <f>1.2^M42</f>
        <v>1.44</v>
      </c>
      <c r="Z42" s="32">
        <f>IF(C42&gt;0, 1, 0.3)</f>
        <v>0.3</v>
      </c>
      <c r="AA42" s="32">
        <f>PERCENTILE($L$2:$L$73, 0.05)</f>
        <v>-0.34228766676200378</v>
      </c>
      <c r="AB42" s="32">
        <f>PERCENTILE($L$2:$L$73, 0.95)</f>
        <v>0.98081624543710211</v>
      </c>
      <c r="AC42" s="32">
        <f>MIN(MAX(L42,AA42), AB42)</f>
        <v>0.50168695331628399</v>
      </c>
      <c r="AD42" s="32">
        <f>AC42-$AC$74+1</f>
        <v>1.8439746200782878</v>
      </c>
      <c r="AE42" s="21">
        <v>0</v>
      </c>
      <c r="AF42" s="15">
        <f>AE42/$AE$74</f>
        <v>0</v>
      </c>
      <c r="AG42" s="2">
        <v>0</v>
      </c>
      <c r="AH42" s="16">
        <f>$D$80*AF42</f>
        <v>0</v>
      </c>
      <c r="AI42" s="26">
        <f>AH42-AG42</f>
        <v>0</v>
      </c>
      <c r="AJ42" s="2">
        <v>0</v>
      </c>
      <c r="AK42" s="2">
        <v>0</v>
      </c>
      <c r="AL42" s="2">
        <v>0</v>
      </c>
      <c r="AM42" s="14">
        <f>SUM(AJ42:AL42)</f>
        <v>0</v>
      </c>
      <c r="AN42" s="16">
        <f>AF42*$D$79</f>
        <v>0</v>
      </c>
      <c r="AO42" s="9">
        <f>AN42-AM42</f>
        <v>0</v>
      </c>
      <c r="AP42" s="9">
        <f>AO42+AI42</f>
        <v>0</v>
      </c>
      <c r="AQ42" s="18">
        <f>AG42+AM42</f>
        <v>0</v>
      </c>
      <c r="AR42" s="30">
        <f>AH42+AN42</f>
        <v>0</v>
      </c>
      <c r="AS42" s="77">
        <f>AP42*(AP42&gt;0)</f>
        <v>0</v>
      </c>
      <c r="AT42">
        <f>AS42/$AS$74</f>
        <v>0</v>
      </c>
      <c r="AU42" s="66">
        <f>AT42*$AP$74</f>
        <v>0</v>
      </c>
      <c r="AV42" s="69">
        <f>IF(AU42&gt;0,U42,V42)</f>
        <v>29.999008056475656</v>
      </c>
      <c r="AW42" s="17">
        <f>AU42/AV42</f>
        <v>0</v>
      </c>
      <c r="AX42" s="38">
        <v>1</v>
      </c>
      <c r="AY42" s="23">
        <v>0</v>
      </c>
      <c r="AZ42" s="16">
        <f>BN42*$D$81</f>
        <v>36.647698221740285</v>
      </c>
      <c r="BA42" s="63">
        <f>AZ42-AY42</f>
        <v>36.647698221740285</v>
      </c>
      <c r="BB42" s="42">
        <f>($AD42^$BB$76)*($BC$76^$M42)*(IF($C42&gt;0,1,$BD$76))</f>
        <v>0.48486423212826507</v>
      </c>
      <c r="BC42" s="42">
        <f>($AD42^$BB$77)*($BC$77^$M42)*(IF($C42&gt;0,1,$BD$77))</f>
        <v>0.90525570116773313</v>
      </c>
      <c r="BD42" s="42">
        <f>($AD42^$BB$78)*($BC$78^$M42)*(IF($C42&gt;0,1,$BD$78))</f>
        <v>9.0716527569415211E-3</v>
      </c>
      <c r="BE42" s="42">
        <f>($AD42^$BB$79)*($BC$79^$M42)*(IF($C42&gt;0,1,$BD$79))</f>
        <v>0.33296965680096718</v>
      </c>
      <c r="BF42" s="42">
        <f>($AD42^$BB$80)*($BC$80^$M42)*(IF($C42&gt;0,1,$BD$80))</f>
        <v>1.2660978363469124</v>
      </c>
      <c r="BG42" s="42">
        <f>($AD42^$BB$81)*($BC$81^$M42)*(IF($C42&gt;0,1,$BD$81))</f>
        <v>4.8699291366015931</v>
      </c>
      <c r="BH42" s="42">
        <f>($AD42^$BB$82)*($BC$82^$M42)*(IF($C42&gt;0,1,$BD$82))</f>
        <v>2.2771902068011197E-2</v>
      </c>
      <c r="BI42" s="40">
        <f>BB42/BB$74</f>
        <v>4.9594694242103927E-3</v>
      </c>
      <c r="BJ42" s="40">
        <f>BC42/BC$74</f>
        <v>4.9105748868455952E-3</v>
      </c>
      <c r="BK42" s="40">
        <f>BD42/BD$74</f>
        <v>1.0100007471552307E-5</v>
      </c>
      <c r="BL42" s="40">
        <f>BE42/BE$74</f>
        <v>1.6936421191742631E-3</v>
      </c>
      <c r="BM42" s="40">
        <f>BF42/BF$74</f>
        <v>1.6617624548739027E-2</v>
      </c>
      <c r="BN42" s="40">
        <f>BG42/BG$74</f>
        <v>8.4564455826984537E-3</v>
      </c>
      <c r="BO42" s="40">
        <f>BH42/BH$74</f>
        <v>1.926280363982999E-4</v>
      </c>
      <c r="BP42" s="80">
        <v>870</v>
      </c>
      <c r="BQ42" s="17">
        <f>BP$74*BI42</f>
        <v>273.22708951859897</v>
      </c>
      <c r="BR42" s="1">
        <f>BQ42-BP42</f>
        <v>-596.77291048140103</v>
      </c>
      <c r="BS42" s="2">
        <v>316</v>
      </c>
      <c r="BT42" s="17">
        <f>BS$74*BJ42</f>
        <v>266.69823267947112</v>
      </c>
      <c r="BU42" s="1">
        <f>BT42-BS42</f>
        <v>-49.301767320528882</v>
      </c>
      <c r="BV42" s="2">
        <v>871</v>
      </c>
      <c r="BW42" s="17">
        <f>BV$74*BK42</f>
        <v>0.64715797873971415</v>
      </c>
      <c r="BX42" s="1">
        <f>BW42-BV42</f>
        <v>-870.35284202126024</v>
      </c>
      <c r="BY42" s="2">
        <v>1148</v>
      </c>
      <c r="BZ42" s="17">
        <f>BY$74*BL42</f>
        <v>92.879333815516588</v>
      </c>
      <c r="CA42" s="1">
        <f>BZ42-BY42</f>
        <v>-1055.1206661844835</v>
      </c>
      <c r="CB42" s="2">
        <v>565</v>
      </c>
      <c r="CC42" s="17">
        <f>CB$74*BM42</f>
        <v>983.69690278715552</v>
      </c>
      <c r="CD42" s="1">
        <f>CC42-CB42</f>
        <v>418.69690278715552</v>
      </c>
      <c r="CE42" s="2">
        <v>268</v>
      </c>
      <c r="CF42" s="17">
        <f>CE$74*BN42</f>
        <v>535.27609249364673</v>
      </c>
      <c r="CG42" s="1">
        <f>CF42-CE42</f>
        <v>267.27609249364673</v>
      </c>
      <c r="CH42" s="2">
        <v>59</v>
      </c>
      <c r="CI42" s="17">
        <f>CH$74*BO42</f>
        <v>11.70889519247066</v>
      </c>
      <c r="CJ42" s="1">
        <f>CI42-CH42</f>
        <v>-47.291104807529337</v>
      </c>
      <c r="CK42" s="9"/>
      <c r="CO42" s="40"/>
      <c r="CQ42" s="17"/>
      <c r="CR42" s="1"/>
    </row>
    <row r="43" spans="1:96" x14ac:dyDescent="0.2">
      <c r="A43" s="50" t="s">
        <v>3</v>
      </c>
      <c r="B43">
        <v>1</v>
      </c>
      <c r="C43">
        <v>1</v>
      </c>
      <c r="D43">
        <v>0.19341894060995099</v>
      </c>
      <c r="E43">
        <v>0.80658105939004798</v>
      </c>
      <c r="F43">
        <v>6.4285714285714196E-2</v>
      </c>
      <c r="G43">
        <v>6.4285714285714196E-2</v>
      </c>
      <c r="H43">
        <v>1.7605633802816899E-2</v>
      </c>
      <c r="I43">
        <v>7.1302816901408397E-2</v>
      </c>
      <c r="J43">
        <v>3.5430654573060001E-2</v>
      </c>
      <c r="K43">
        <v>4.7725097557150903E-2</v>
      </c>
      <c r="L43">
        <v>0.69597910306394495</v>
      </c>
      <c r="M43" s="31">
        <v>0</v>
      </c>
      <c r="N43">
        <v>1.00586227547327</v>
      </c>
      <c r="O43">
        <v>0.99591002583477395</v>
      </c>
      <c r="P43">
        <v>1.01052211779233</v>
      </c>
      <c r="Q43">
        <v>0.99291443618142405</v>
      </c>
      <c r="R43">
        <v>82.669998168945298</v>
      </c>
      <c r="S43" s="43">
        <f>IF(C43,O43,Q43)</f>
        <v>0.99591002583477395</v>
      </c>
      <c r="T43" s="43">
        <f>IF(D43 = 0,N43,P43)</f>
        <v>1.01052211779233</v>
      </c>
      <c r="U43" s="68">
        <f>R43*S43^(1-M43)</f>
        <v>82.331880012195029</v>
      </c>
      <c r="V43" s="67">
        <f>R43*T43^(M43+1)</f>
        <v>83.539861627570644</v>
      </c>
      <c r="W43" s="76">
        <f>0.5 * (D43-MAX($D$3:$D$73))/(MIN($D$3:$D$73)-MAX($D$3:$D$73)) + 0.75</f>
        <v>1.1406361178312228</v>
      </c>
      <c r="X43" s="76">
        <f>AVERAGE(D43, F43, G43, H43, I43, J43, K43)</f>
        <v>7.0579224573687926E-2</v>
      </c>
      <c r="Y43" s="32">
        <f>1.2^M43</f>
        <v>1</v>
      </c>
      <c r="Z43" s="32">
        <f>IF(C43&gt;0, 1, 0.3)</f>
        <v>1</v>
      </c>
      <c r="AA43" s="32">
        <f>PERCENTILE($L$2:$L$73, 0.05)</f>
        <v>-0.34228766676200378</v>
      </c>
      <c r="AB43" s="32">
        <f>PERCENTILE($L$2:$L$73, 0.95)</f>
        <v>0.98081624543710211</v>
      </c>
      <c r="AC43" s="32">
        <f>MIN(MAX(L43,AA43), AB43)</f>
        <v>0.69597910306394495</v>
      </c>
      <c r="AD43" s="32">
        <f>AC43-$AC$74+1</f>
        <v>2.0382667698259489</v>
      </c>
      <c r="AE43" s="21">
        <f>(AD43^4) *Y43*Z43</f>
        <v>17.260131361118994</v>
      </c>
      <c r="AF43" s="15">
        <f>AE43/$AE$74</f>
        <v>2.8290726736664232E-2</v>
      </c>
      <c r="AG43" s="2">
        <v>2397</v>
      </c>
      <c r="AH43" s="16">
        <f>$D$80*AF43</f>
        <v>2289.1469829698599</v>
      </c>
      <c r="AI43" s="26">
        <f>AH43-AG43</f>
        <v>-107.85301703014011</v>
      </c>
      <c r="AJ43" s="2">
        <v>661</v>
      </c>
      <c r="AK43" s="2">
        <v>1405</v>
      </c>
      <c r="AL43" s="2">
        <v>0</v>
      </c>
      <c r="AM43" s="10">
        <f>SUM(AJ43:AL43)</f>
        <v>2066</v>
      </c>
      <c r="AN43" s="16">
        <f>AF43*$D$79</f>
        <v>3723.8319753849237</v>
      </c>
      <c r="AO43" s="9">
        <f>AN43-AM43</f>
        <v>1657.8319753849237</v>
      </c>
      <c r="AP43" s="9">
        <f>AO43+AI43</f>
        <v>1549.9789583547836</v>
      </c>
      <c r="AQ43" s="18">
        <f>AG43+AM43</f>
        <v>4463</v>
      </c>
      <c r="AR43" s="30">
        <f>AH43+AN43</f>
        <v>6012.9789583547836</v>
      </c>
      <c r="AS43" s="77">
        <f>AP43*(AP43&gt;0)</f>
        <v>1549.9789583547836</v>
      </c>
      <c r="AT43">
        <f>AS43/$AS$74</f>
        <v>3.1496471616360343E-2</v>
      </c>
      <c r="AU43" s="66">
        <f>AT43*$AP$74</f>
        <v>612.65046799847062</v>
      </c>
      <c r="AV43" s="81">
        <f>IF(AU43&gt;0,U43,V43)</f>
        <v>82.331880012195029</v>
      </c>
      <c r="AW43" s="17">
        <f>AU43/AV43</f>
        <v>7.4412301517677548</v>
      </c>
      <c r="AX43" s="38">
        <f>AQ43/AR43</f>
        <v>0.74222777610070423</v>
      </c>
      <c r="AY43" s="23">
        <v>0</v>
      </c>
      <c r="AZ43" s="16">
        <f>BN43*$D$81</f>
        <v>96.723965498008397</v>
      </c>
      <c r="BA43" s="63">
        <f>AZ43-AY43</f>
        <v>96.723965498008397</v>
      </c>
      <c r="BB43" s="42">
        <f>($AD43^$BB$76)*($BC$76^$M43)*(IF($C43&gt;0,1,$BD$76))</f>
        <v>2.182479044758602</v>
      </c>
      <c r="BC43" s="42">
        <f>($AD43^$BB$77)*($BC$77^$M43)*(IF($C43&gt;0,1,$BD$77))</f>
        <v>4.5704927625817895</v>
      </c>
      <c r="BD43" s="42">
        <f>($AD43^$BB$78)*($BC$78^$M43)*(IF($C43&gt;0,1,$BD$78))</f>
        <v>31.910702163322124</v>
      </c>
      <c r="BE43" s="42">
        <f>($AD43^$BB$79)*($BC$79^$M43)*(IF($C43&gt;0,1,$BD$79))</f>
        <v>4.593332168715917</v>
      </c>
      <c r="BF43" s="42">
        <f>($AD43^$BB$80)*($BC$80^$M43)*(IF($C43&gt;0,1,$BD$80))</f>
        <v>1.0654283068214365</v>
      </c>
      <c r="BG43" s="42">
        <f>($AD43^$BB$81)*($BC$81^$M43)*(IF($C43&gt;0,1,$BD$81))</f>
        <v>12.853163517564845</v>
      </c>
      <c r="BH43" s="42">
        <f>($AD43^$BB$82)*($BC$82^$M43)*(IF($C43&gt;0,1,$BD$82))</f>
        <v>3.7710522431308431</v>
      </c>
      <c r="BI43" s="40">
        <f>BB43/BB$74</f>
        <v>2.2323647269153167E-2</v>
      </c>
      <c r="BJ43" s="40">
        <f>BC43/BC$74</f>
        <v>2.4792715418961081E-2</v>
      </c>
      <c r="BK43" s="40">
        <f>BD43/BD$74</f>
        <v>3.5528071775610563E-2</v>
      </c>
      <c r="BL43" s="40">
        <f>BE43/BE$74</f>
        <v>2.3363873162008626E-2</v>
      </c>
      <c r="BM43" s="40">
        <f>BF43/BF$74</f>
        <v>1.3983822638415914E-2</v>
      </c>
      <c r="BN43" s="40">
        <f>BG43/BG$74</f>
        <v>2.2319026581906546E-2</v>
      </c>
      <c r="BO43" s="40">
        <f>BH43/BH$74</f>
        <v>3.1899416508123959E-2</v>
      </c>
      <c r="BP43" s="80">
        <v>653</v>
      </c>
      <c r="BQ43" s="17">
        <f>BP$74*BI43</f>
        <v>1229.8543753521863</v>
      </c>
      <c r="BR43" s="1">
        <f>BQ43-BP43</f>
        <v>576.85437535218625</v>
      </c>
      <c r="BS43" s="2">
        <v>652</v>
      </c>
      <c r="BT43" s="17">
        <f>BS$74*BJ43</f>
        <v>1346.5171671191952</v>
      </c>
      <c r="BU43" s="1">
        <f>BT43-BS43</f>
        <v>694.51716711919516</v>
      </c>
      <c r="BV43" s="2">
        <v>0</v>
      </c>
      <c r="BW43" s="17">
        <f>BV$74*BK43</f>
        <v>2276.461199022247</v>
      </c>
      <c r="BX43" s="1">
        <f>BW43-BV43</f>
        <v>2276.461199022247</v>
      </c>
      <c r="BY43" s="2">
        <v>0</v>
      </c>
      <c r="BZ43" s="17">
        <f>BY$74*BL43</f>
        <v>1281.274804204553</v>
      </c>
      <c r="CA43" s="1">
        <f>BZ43-BY43</f>
        <v>1281.274804204553</v>
      </c>
      <c r="CB43" s="2">
        <v>744</v>
      </c>
      <c r="CC43" s="17">
        <f>CB$74*BM43</f>
        <v>827.78636490366841</v>
      </c>
      <c r="CD43" s="1">
        <f>CC43-CB43</f>
        <v>83.786364903668414</v>
      </c>
      <c r="CE43" s="2">
        <v>661</v>
      </c>
      <c r="CF43" s="17">
        <f>CE$74*BN43</f>
        <v>1412.7497445815206</v>
      </c>
      <c r="CG43" s="1">
        <f>CF43-CE43</f>
        <v>751.74974458152064</v>
      </c>
      <c r="CH43" s="2">
        <v>992</v>
      </c>
      <c r="CI43" s="17">
        <f>CH$74*BO43</f>
        <v>1939.006032446315</v>
      </c>
      <c r="CJ43" s="1">
        <f>CI43-CH43</f>
        <v>947.00603244631498</v>
      </c>
      <c r="CK43" s="9"/>
      <c r="CO43" s="40"/>
      <c r="CQ43" s="17"/>
      <c r="CR43" s="1"/>
    </row>
    <row r="44" spans="1:96" x14ac:dyDescent="0.2">
      <c r="A44" s="51" t="s">
        <v>107</v>
      </c>
      <c r="B44">
        <v>0</v>
      </c>
      <c r="C44">
        <v>0</v>
      </c>
      <c r="D44">
        <v>0.144602851323828</v>
      </c>
      <c r="E44">
        <v>0.855397148676171</v>
      </c>
      <c r="F44">
        <v>5.74257425742574E-2</v>
      </c>
      <c r="G44">
        <v>5.74257425742574E-2</v>
      </c>
      <c r="H44">
        <v>7.8740157480314904E-2</v>
      </c>
      <c r="I44">
        <v>0.291338582677165</v>
      </c>
      <c r="J44">
        <v>0.151459717021034</v>
      </c>
      <c r="K44">
        <v>9.3261389224157401E-2</v>
      </c>
      <c r="L44">
        <v>2.8538149318595201E-2</v>
      </c>
      <c r="M44" s="31">
        <v>0</v>
      </c>
      <c r="N44">
        <v>1.0129360479281</v>
      </c>
      <c r="O44">
        <v>0.99141034445190701</v>
      </c>
      <c r="P44">
        <v>1.01772274605535</v>
      </c>
      <c r="Q44">
        <v>0.98563569737510104</v>
      </c>
      <c r="R44">
        <v>4.8299999237060502</v>
      </c>
      <c r="S44" s="43">
        <f>IF(C44,O44,Q44)</f>
        <v>0.98563569737510104</v>
      </c>
      <c r="T44" s="43">
        <f>IF(D44 = 0,N44,P44)</f>
        <v>1.01772274605535</v>
      </c>
      <c r="U44" s="68">
        <f>R44*S44^(1-M44)</f>
        <v>4.7606203431236978</v>
      </c>
      <c r="V44" s="67">
        <f>R44*T44^(M44+1)</f>
        <v>4.915600785801252</v>
      </c>
      <c r="W44" s="76">
        <f>0.5 * (D44-MAX($D$3:$D$73))/(MIN($D$3:$D$73)-MAX($D$3:$D$73)) + 0.75</f>
        <v>1.1693087101917339</v>
      </c>
      <c r="X44" s="76">
        <f>AVERAGE(D44, F44, G44, H44, I44, J44, K44)</f>
        <v>0.12489345469643057</v>
      </c>
      <c r="Y44" s="32">
        <f>1.2^M44</f>
        <v>1</v>
      </c>
      <c r="Z44" s="32">
        <f>IF(C44&gt;0, 1, 0.3)</f>
        <v>0.3</v>
      </c>
      <c r="AA44" s="32">
        <f>PERCENTILE($L$2:$L$73, 0.05)</f>
        <v>-0.34228766676200378</v>
      </c>
      <c r="AB44" s="32">
        <f>PERCENTILE($L$2:$L$73, 0.95)</f>
        <v>0.98081624543710211</v>
      </c>
      <c r="AC44" s="32">
        <f>MIN(MAX(L44,AA44), AB44)</f>
        <v>2.8538149318595201E-2</v>
      </c>
      <c r="AD44" s="32">
        <f>AC44-$AC$74+1</f>
        <v>1.3708258160805991</v>
      </c>
      <c r="AE44" s="21">
        <f>(AD44^4) *Y44*Z44</f>
        <v>1.0593765455020858</v>
      </c>
      <c r="AF44" s="15">
        <f>AE44/$AE$74</f>
        <v>1.7364023328086552E-3</v>
      </c>
      <c r="AG44" s="2">
        <v>106</v>
      </c>
      <c r="AH44" s="16">
        <f>$D$80*AF44</f>
        <v>140.50116839944559</v>
      </c>
      <c r="AI44" s="26">
        <f>AH44-AG44</f>
        <v>34.501168399445589</v>
      </c>
      <c r="AJ44" s="2">
        <v>517</v>
      </c>
      <c r="AK44" s="2">
        <v>34</v>
      </c>
      <c r="AL44" s="2">
        <v>0</v>
      </c>
      <c r="AM44" s="10">
        <f>SUM(AJ44:AL44)</f>
        <v>551</v>
      </c>
      <c r="AN44" s="16">
        <f>AF44*$D$79</f>
        <v>228.55795078130467</v>
      </c>
      <c r="AO44" s="9">
        <f>AN44-AM44</f>
        <v>-322.44204921869533</v>
      </c>
      <c r="AP44" s="9">
        <f>AO44+AI44</f>
        <v>-287.94088081924974</v>
      </c>
      <c r="AQ44" s="18">
        <f>AG44+AM44</f>
        <v>657</v>
      </c>
      <c r="AR44" s="30">
        <f>AH44+AN44</f>
        <v>369.05911918075026</v>
      </c>
      <c r="AS44" s="77">
        <f>AP44*(AP44&gt;0)</f>
        <v>0</v>
      </c>
      <c r="AT44">
        <f>AS44/$AS$74</f>
        <v>0</v>
      </c>
      <c r="AU44" s="66">
        <f>AT44*$AP$74</f>
        <v>0</v>
      </c>
      <c r="AV44" s="69">
        <f>IF(AU44&gt;0,U44,V44)</f>
        <v>4.915600785801252</v>
      </c>
      <c r="AW44" s="17">
        <f>AU44/AV44</f>
        <v>0</v>
      </c>
      <c r="AX44" s="38">
        <f>AQ44/AR44</f>
        <v>1.7802025904641796</v>
      </c>
      <c r="AY44" s="23">
        <v>0</v>
      </c>
      <c r="AZ44" s="16">
        <f>BN44*$D$81</f>
        <v>5.2471685629954914</v>
      </c>
      <c r="BA44" s="63">
        <f>AZ44-AY44</f>
        <v>5.2471685629954914</v>
      </c>
      <c r="BB44" s="42">
        <f>($AD44^$BB$76)*($BC$76^$M44)*(IF($C44&gt;0,1,$BD$76))</f>
        <v>0.65561752445482735</v>
      </c>
      <c r="BC44" s="42">
        <f>($AD44^$BB$77)*($BC$77^$M44)*(IF($C44&gt;0,1,$BD$77))</f>
        <v>0.77235399274278038</v>
      </c>
      <c r="BD44" s="42">
        <f>($AD44^$BB$78)*($BC$78^$M44)*(IF($C44&gt;0,1,$BD$78))</f>
        <v>9.2720293452455745E-3</v>
      </c>
      <c r="BE44" s="42">
        <f>($AD44^$BB$79)*($BC$79^$M44)*(IF($C44&gt;0,1,$BD$79))</f>
        <v>1.424351104475863</v>
      </c>
      <c r="BF44" s="42">
        <f>($AD44^$BB$80)*($BC$80^$M44)*(IF($C44&gt;0,1,$BD$80))</f>
        <v>0.67261906157933338</v>
      </c>
      <c r="BG44" s="42">
        <f>($AD44^$BB$81)*($BC$81^$M44)*(IF($C44&gt;0,1,$BD$81))</f>
        <v>0.69726995990249685</v>
      </c>
      <c r="BH44" s="42">
        <f>($AD44^$BB$82)*($BC$82^$M44)*(IF($C44&gt;0,1,$BD$82))</f>
        <v>7.0210096030061994E-2</v>
      </c>
      <c r="BI44" s="40">
        <f>BB44/BB$74</f>
        <v>6.7060320210422858E-3</v>
      </c>
      <c r="BJ44" s="40">
        <f>BC44/BC$74</f>
        <v>4.1896473180176967E-3</v>
      </c>
      <c r="BK44" s="40">
        <f>BD44/BD$74</f>
        <v>1.0323098576692603E-5</v>
      </c>
      <c r="BL44" s="40">
        <f>BE44/BE$74</f>
        <v>7.2449274994288177E-3</v>
      </c>
      <c r="BM44" s="40">
        <f>BF44/BF$74</f>
        <v>8.8281732333581973E-3</v>
      </c>
      <c r="BN44" s="40">
        <f>BG44/BG$74</f>
        <v>1.2107826021633919E-3</v>
      </c>
      <c r="BO44" s="40">
        <f>BH44/BH$74</f>
        <v>5.9390879572617449E-4</v>
      </c>
      <c r="BP44" s="80">
        <v>828</v>
      </c>
      <c r="BQ44" s="17">
        <f>BP$74*BI44</f>
        <v>369.44871610326163</v>
      </c>
      <c r="BR44" s="1">
        <f>BQ44-BP44</f>
        <v>-458.55128389673837</v>
      </c>
      <c r="BS44" s="2">
        <v>176</v>
      </c>
      <c r="BT44" s="17">
        <f>BS$74*BJ44</f>
        <v>227.54393548885912</v>
      </c>
      <c r="BU44" s="1">
        <f>BT44-BS44</f>
        <v>51.54393548885912</v>
      </c>
      <c r="BV44" s="2">
        <v>0</v>
      </c>
      <c r="BW44" s="17">
        <f>BV$74*BK44</f>
        <v>0.66145254130157849</v>
      </c>
      <c r="BX44" s="1">
        <f>BW44-BV44</f>
        <v>0.66145254130157849</v>
      </c>
      <c r="BY44" s="2">
        <v>259</v>
      </c>
      <c r="BZ44" s="17">
        <f>BY$74*BL44</f>
        <v>397.31182406867634</v>
      </c>
      <c r="CA44" s="1">
        <f>BZ44-BY44</f>
        <v>138.31182406867634</v>
      </c>
      <c r="CB44" s="2">
        <v>594</v>
      </c>
      <c r="CC44" s="17">
        <f>CB$74*BM44</f>
        <v>522.59254272187184</v>
      </c>
      <c r="CD44" s="1">
        <f>CC44-CB44</f>
        <v>-71.407457278128163</v>
      </c>
      <c r="CE44" s="2">
        <v>0</v>
      </c>
      <c r="CF44" s="17">
        <f>CE$74*BN44</f>
        <v>76.64011715173838</v>
      </c>
      <c r="CG44" s="1">
        <f>CF44-CE44</f>
        <v>76.64011715173838</v>
      </c>
      <c r="CH44" s="2">
        <v>0</v>
      </c>
      <c r="CI44" s="17">
        <f>CH$74*BO44</f>
        <v>36.100746148215514</v>
      </c>
      <c r="CJ44" s="1">
        <f>CI44-CH44</f>
        <v>36.100746148215514</v>
      </c>
      <c r="CK44" s="9"/>
      <c r="CO44" s="40"/>
      <c r="CQ44" s="17"/>
      <c r="CR44" s="1"/>
    </row>
    <row r="45" spans="1:96" x14ac:dyDescent="0.2">
      <c r="A45" s="51" t="s">
        <v>63</v>
      </c>
      <c r="B45">
        <v>0</v>
      </c>
      <c r="C45">
        <v>0</v>
      </c>
      <c r="D45">
        <v>0.16934189406099501</v>
      </c>
      <c r="E45">
        <v>0.83065810593900402</v>
      </c>
      <c r="F45">
        <v>0.14126984126984099</v>
      </c>
      <c r="G45">
        <v>0.14126984126984099</v>
      </c>
      <c r="H45">
        <v>5.54577464788732E-2</v>
      </c>
      <c r="I45">
        <v>0.103873239436619</v>
      </c>
      <c r="J45">
        <v>7.5898457023943197E-2</v>
      </c>
      <c r="K45">
        <v>0.10354787770108199</v>
      </c>
      <c r="L45">
        <v>0.88882436161613099</v>
      </c>
      <c r="M45" s="31">
        <v>0</v>
      </c>
      <c r="N45">
        <v>1.0069455902451701</v>
      </c>
      <c r="O45">
        <v>0.99617786558036403</v>
      </c>
      <c r="P45">
        <v>1.00802791199443</v>
      </c>
      <c r="Q45">
        <v>0.99481955088502505</v>
      </c>
      <c r="R45">
        <v>475.35998535156199</v>
      </c>
      <c r="S45" s="43">
        <f>IF(C45,O45,Q45)</f>
        <v>0.99481955088502505</v>
      </c>
      <c r="T45" s="43">
        <f>IF(D45 = 0,N45,P45)</f>
        <v>1.00802791199443</v>
      </c>
      <c r="U45" s="68">
        <f>R45*S45^(1-M45)</f>
        <v>472.89740713615299</v>
      </c>
      <c r="V45" s="67">
        <f>R45*T45^(M45+1)</f>
        <v>479.17613347963783</v>
      </c>
      <c r="W45" s="76">
        <f>0.5 * (D45-MAX($D$3:$D$73))/(MIN($D$3:$D$73)-MAX($D$3:$D$73)) + 0.75</f>
        <v>1.1547779991461506</v>
      </c>
      <c r="X45" s="76">
        <f>AVERAGE(D45, F45, G45, H45, I45, J45, K45)</f>
        <v>0.11295127103445633</v>
      </c>
      <c r="Y45" s="32">
        <f>1.2^M45</f>
        <v>1</v>
      </c>
      <c r="Z45" s="32">
        <f>IF(C45&gt;0, 1, 0.3)</f>
        <v>0.3</v>
      </c>
      <c r="AA45" s="32">
        <f>PERCENTILE($L$2:$L$73, 0.05)</f>
        <v>-0.34228766676200378</v>
      </c>
      <c r="AB45" s="32">
        <f>PERCENTILE($L$2:$L$73, 0.95)</f>
        <v>0.98081624543710211</v>
      </c>
      <c r="AC45" s="32">
        <f>MIN(MAX(L45,AA45), AB45)</f>
        <v>0.88882436161613099</v>
      </c>
      <c r="AD45" s="32">
        <f>AC45-$AC$74+1</f>
        <v>2.2311120283781349</v>
      </c>
      <c r="AE45" s="21">
        <f>(AD45^4) *Y45*Z45</f>
        <v>7.4337296916689422</v>
      </c>
      <c r="AF45" s="15">
        <f>AE45/$AE$74</f>
        <v>1.2184473625442845E-2</v>
      </c>
      <c r="AG45" s="2">
        <v>2377</v>
      </c>
      <c r="AH45" s="16">
        <f>$D$80*AF45</f>
        <v>985.90790185007017</v>
      </c>
      <c r="AI45" s="26">
        <f>AH45-AG45</f>
        <v>-1391.0920981499298</v>
      </c>
      <c r="AJ45" s="2">
        <v>475</v>
      </c>
      <c r="AK45" s="2">
        <v>951</v>
      </c>
      <c r="AL45" s="2">
        <v>0</v>
      </c>
      <c r="AM45" s="10">
        <f>SUM(AJ45:AL45)</f>
        <v>1426</v>
      </c>
      <c r="AN45" s="16">
        <f>AF45*$D$79</f>
        <v>1603.8093652382529</v>
      </c>
      <c r="AO45" s="9">
        <f>AN45-AM45</f>
        <v>177.80936523825289</v>
      </c>
      <c r="AP45" s="9">
        <f>AO45+AI45</f>
        <v>-1213.2827329116769</v>
      </c>
      <c r="AQ45" s="18">
        <f>AG45+AM45</f>
        <v>3803</v>
      </c>
      <c r="AR45" s="30">
        <f>AH45+AN45</f>
        <v>2589.7172670883228</v>
      </c>
      <c r="AS45" s="77">
        <f>AP45*(AP45&gt;0)</f>
        <v>0</v>
      </c>
      <c r="AT45">
        <f>AS45/$AS$74</f>
        <v>0</v>
      </c>
      <c r="AU45" s="66">
        <f>AT45*$AP$74</f>
        <v>0</v>
      </c>
      <c r="AV45" s="69">
        <f>IF(AU45&gt;0,U45,V45)</f>
        <v>479.17613347963783</v>
      </c>
      <c r="AW45" s="17">
        <f>AU45/AV45</f>
        <v>0</v>
      </c>
      <c r="AX45" s="38">
        <f>AQ45/AR45</f>
        <v>1.4685000746339381</v>
      </c>
      <c r="AY45" s="23">
        <v>0</v>
      </c>
      <c r="AZ45" s="16">
        <f>BN45*$D$81</f>
        <v>30.095685436110813</v>
      </c>
      <c r="BA45" s="63">
        <f>AZ45-AY45</f>
        <v>30.095685436110813</v>
      </c>
      <c r="BB45" s="42">
        <f>($AD45^$BB$76)*($BC$76^$M45)*(IF($C45&gt;0,1,$BD$76))</f>
        <v>1.1181431572931966</v>
      </c>
      <c r="BC45" s="42">
        <f>($AD45^$BB$77)*($BC$77^$M45)*(IF($C45&gt;0,1,$BD$77))</f>
        <v>2.1839406984194918</v>
      </c>
      <c r="BD45" s="42">
        <f>($AD45^$BB$78)*($BC$78^$M45)*(IF($C45&gt;0,1,$BD$78))</f>
        <v>9.9057977100971611E-2</v>
      </c>
      <c r="BE45" s="42">
        <f>($AD45^$BB$79)*($BC$79^$M45)*(IF($C45&gt;0,1,$BD$79))</f>
        <v>4.0413110280851292</v>
      </c>
      <c r="BF45" s="42">
        <f>($AD45^$BB$80)*($BC$80^$M45)*(IF($C45&gt;0,1,$BD$80))</f>
        <v>0.70241883903002145</v>
      </c>
      <c r="BG45" s="42">
        <f>($AD45^$BB$81)*($BC$81^$M45)*(IF($C45&gt;0,1,$BD$81))</f>
        <v>3.9992649607763657</v>
      </c>
      <c r="BH45" s="42">
        <f>($AD45^$BB$82)*($BC$82^$M45)*(IF($C45&gt;0,1,$BD$82))</f>
        <v>0.17406379777000927</v>
      </c>
      <c r="BI45" s="40">
        <f>BB45/BB$74</f>
        <v>1.143700944106496E-2</v>
      </c>
      <c r="BJ45" s="40">
        <f>BC45/BC$74</f>
        <v>1.1846823316533502E-2</v>
      </c>
      <c r="BK45" s="40">
        <f>BD45/BD$74</f>
        <v>1.1028710375527881E-4</v>
      </c>
      <c r="BL45" s="40">
        <f>BE45/BE$74</f>
        <v>2.0556030959721184E-2</v>
      </c>
      <c r="BM45" s="40">
        <f>BF45/BF$74</f>
        <v>9.2192974412158811E-3</v>
      </c>
      <c r="BN45" s="40">
        <f>BG45/BG$74</f>
        <v>6.9445705600551062E-3</v>
      </c>
      <c r="BO45" s="40">
        <f>BH45/BH$74</f>
        <v>1.4724096156889888E-3</v>
      </c>
      <c r="BP45" s="80">
        <v>478</v>
      </c>
      <c r="BQ45" s="17">
        <f>BP$74*BI45</f>
        <v>630.08772412715075</v>
      </c>
      <c r="BR45" s="1">
        <f>BQ45-BP45</f>
        <v>152.08772412715075</v>
      </c>
      <c r="BS45" s="2">
        <v>963</v>
      </c>
      <c r="BT45" s="17">
        <f>BS$74*BJ45</f>
        <v>643.41282114425098</v>
      </c>
      <c r="BU45" s="1">
        <f>BT45-BS45</f>
        <v>-319.58717885574902</v>
      </c>
      <c r="BV45" s="2">
        <v>0</v>
      </c>
      <c r="BW45" s="17">
        <f>BV$74*BK45</f>
        <v>7.0666461731194898</v>
      </c>
      <c r="BX45" s="1">
        <f>BW45-BV45</f>
        <v>7.0666461731194898</v>
      </c>
      <c r="BY45" s="2">
        <v>466</v>
      </c>
      <c r="BZ45" s="17">
        <f>BY$74*BL45</f>
        <v>1127.2927378311097</v>
      </c>
      <c r="CA45" s="1">
        <f>BZ45-BY45</f>
        <v>661.29273783110966</v>
      </c>
      <c r="CB45" s="2">
        <v>951</v>
      </c>
      <c r="CC45" s="17">
        <f>CB$74*BM45</f>
        <v>545.74553133021527</v>
      </c>
      <c r="CD45" s="1">
        <f>CC45-CB45</f>
        <v>-405.25446866978473</v>
      </c>
      <c r="CE45" s="2">
        <v>1901</v>
      </c>
      <c r="CF45" s="17">
        <f>CE$74*BN45</f>
        <v>439.57742731036814</v>
      </c>
      <c r="CG45" s="1">
        <f>CF45-CE45</f>
        <v>-1461.4225726896318</v>
      </c>
      <c r="CH45" s="2">
        <v>1426</v>
      </c>
      <c r="CI45" s="17">
        <f>CH$74*BO45</f>
        <v>89.500418489655189</v>
      </c>
      <c r="CJ45" s="1">
        <f>CI45-CH45</f>
        <v>-1336.4995815103448</v>
      </c>
      <c r="CK45" s="9"/>
      <c r="CO45" s="40"/>
      <c r="CQ45" s="17"/>
      <c r="CR45" s="1"/>
    </row>
    <row r="46" spans="1:96" x14ac:dyDescent="0.2">
      <c r="A46" s="51" t="s">
        <v>17</v>
      </c>
      <c r="B46">
        <v>0</v>
      </c>
      <c r="C46">
        <v>0</v>
      </c>
      <c r="D46">
        <v>0.39108280254777</v>
      </c>
      <c r="E46">
        <v>0.60891719745222905</v>
      </c>
      <c r="F46">
        <v>0.30663329161451802</v>
      </c>
      <c r="G46">
        <v>0.30663329161451802</v>
      </c>
      <c r="H46">
        <v>0.18962962962962901</v>
      </c>
      <c r="I46">
        <v>0.266666666666666</v>
      </c>
      <c r="J46">
        <v>0.22487307805641801</v>
      </c>
      <c r="K46">
        <v>0.26259012190089698</v>
      </c>
      <c r="L46">
        <v>0.21400040819358701</v>
      </c>
      <c r="M46" s="31">
        <v>0</v>
      </c>
      <c r="N46">
        <v>1.0113882043264</v>
      </c>
      <c r="O46">
        <v>0.98303396893283501</v>
      </c>
      <c r="P46">
        <v>1.0106453440390999</v>
      </c>
      <c r="Q46">
        <v>0.99219505601047897</v>
      </c>
      <c r="R46">
        <v>18.1800003051757</v>
      </c>
      <c r="S46" s="43">
        <f>IF(C46,O46,Q46)</f>
        <v>0.99219505601047897</v>
      </c>
      <c r="T46" s="43">
        <f>IF(D46 = 0,N46,P46)</f>
        <v>1.0106453440390999</v>
      </c>
      <c r="U46" s="68">
        <f>R46*S46^(1-M46)</f>
        <v>18.038106421064327</v>
      </c>
      <c r="V46" s="67">
        <f>R46*T46^(M46+1)</f>
        <v>18.373532663055236</v>
      </c>
      <c r="W46" s="76">
        <f>0.5 * (D46-MAX($D$3:$D$73))/(MIN($D$3:$D$73)-MAX($D$3:$D$73)) + 0.75</f>
        <v>1.0245363765240354</v>
      </c>
      <c r="X46" s="76">
        <f>AVERAGE(D46, F46, G46, H46, I46, J46, K46)</f>
        <v>0.27830126886148798</v>
      </c>
      <c r="Y46" s="32">
        <f>1.2^M46</f>
        <v>1</v>
      </c>
      <c r="Z46" s="32">
        <f>IF(C46&gt;0, 1, 0.3)</f>
        <v>0.3</v>
      </c>
      <c r="AA46" s="32">
        <f>PERCENTILE($L$2:$L$73, 0.05)</f>
        <v>-0.34228766676200378</v>
      </c>
      <c r="AB46" s="32">
        <f>PERCENTILE($L$2:$L$73, 0.95)</f>
        <v>0.98081624543710211</v>
      </c>
      <c r="AC46" s="32">
        <f>MIN(MAX(L46,AA46), AB46)</f>
        <v>0.21400040819358701</v>
      </c>
      <c r="AD46" s="32">
        <f>AC46-$AC$74+1</f>
        <v>1.5562880749555907</v>
      </c>
      <c r="AE46" s="21">
        <f>(AD46^4) *Y46*Z46</f>
        <v>1.7598725343105011</v>
      </c>
      <c r="AF46" s="15">
        <f>AE46/$AE$74</f>
        <v>2.8845709176752938E-3</v>
      </c>
      <c r="AG46" s="2">
        <v>491</v>
      </c>
      <c r="AH46" s="16">
        <f>$D$80*AF46</f>
        <v>233.40534426078813</v>
      </c>
      <c r="AI46" s="26">
        <f>AH46-AG46</f>
        <v>-257.59465573921187</v>
      </c>
      <c r="AJ46" s="2">
        <v>454</v>
      </c>
      <c r="AK46" s="2">
        <v>91</v>
      </c>
      <c r="AL46" s="2">
        <v>0</v>
      </c>
      <c r="AM46" s="10">
        <f>SUM(AJ46:AL46)</f>
        <v>545</v>
      </c>
      <c r="AN46" s="16">
        <f>AF46*$D$79</f>
        <v>379.68828155212117</v>
      </c>
      <c r="AO46" s="9">
        <f>AN46-AM46</f>
        <v>-165.31171844787883</v>
      </c>
      <c r="AP46" s="9">
        <f>AO46+AI46</f>
        <v>-422.90637418709071</v>
      </c>
      <c r="AQ46" s="18">
        <f>AG46+AM46</f>
        <v>1036</v>
      </c>
      <c r="AR46" s="30">
        <f>AH46+AN46</f>
        <v>613.09362581290929</v>
      </c>
      <c r="AS46" s="77">
        <f>AP46*(AP46&gt;0)</f>
        <v>0</v>
      </c>
      <c r="AT46">
        <f>AS46/$AS$74</f>
        <v>0</v>
      </c>
      <c r="AU46" s="66">
        <f>AT46*$AP$74</f>
        <v>0</v>
      </c>
      <c r="AV46" s="69">
        <f>IF(AU46&gt;0,U46,V46)</f>
        <v>18.373532663055236</v>
      </c>
      <c r="AW46" s="17">
        <f>AU46/AV46</f>
        <v>0</v>
      </c>
      <c r="AX46" s="38">
        <f>AQ46/AR46</f>
        <v>1.6897908514810496</v>
      </c>
      <c r="AY46" s="23">
        <v>0</v>
      </c>
      <c r="AZ46" s="16">
        <f>BN46*$D$81</f>
        <v>8.2706812192788561</v>
      </c>
      <c r="BA46" s="63">
        <f>AZ46-AY46</f>
        <v>8.2706812192788561</v>
      </c>
      <c r="BB46" s="42">
        <f>($AD46^$BB$76)*($BC$76^$M46)*(IF($C46&gt;0,1,$BD$76))</f>
        <v>0.75343988923461713</v>
      </c>
      <c r="BC46" s="42">
        <f>($AD46^$BB$77)*($BC$77^$M46)*(IF($C46&gt;0,1,$BD$77))</f>
        <v>1.0125494913154804</v>
      </c>
      <c r="BD46" s="42">
        <f>($AD46^$BB$78)*($BC$78^$M46)*(IF($C46&gt;0,1,$BD$78))</f>
        <v>1.7185557115517336E-2</v>
      </c>
      <c r="BE46" s="42">
        <f>($AD46^$BB$79)*($BC$79^$M46)*(IF($C46&gt;0,1,$BD$79))</f>
        <v>1.86897148119559</v>
      </c>
      <c r="BF46" s="42">
        <f>($AD46^$BB$80)*($BC$80^$M46)*(IF($C46&gt;0,1,$BD$80))</f>
        <v>0.68025815587637894</v>
      </c>
      <c r="BG46" s="42">
        <f>($AD46^$BB$81)*($BC$81^$M46)*(IF($C46&gt;0,1,$BD$81))</f>
        <v>1.0990494193006655</v>
      </c>
      <c r="BH46" s="42">
        <f>($AD46^$BB$82)*($BC$82^$M46)*(IF($C46&gt;0,1,$BD$82))</f>
        <v>8.8944755946390466E-2</v>
      </c>
      <c r="BI46" s="40">
        <f>BB46/BB$74</f>
        <v>7.706615266788867E-3</v>
      </c>
      <c r="BJ46" s="40">
        <f>BC46/BC$74</f>
        <v>5.4925918691571879E-3</v>
      </c>
      <c r="BK46" s="40">
        <f>BD46/BD$74</f>
        <v>1.9133697014217947E-5</v>
      </c>
      <c r="BL46" s="40">
        <f>BE46/BE$74</f>
        <v>9.506478309464883E-3</v>
      </c>
      <c r="BM46" s="40">
        <f>BF46/BF$74</f>
        <v>8.9284368917236425E-3</v>
      </c>
      <c r="BN46" s="40">
        <f>BG46/BG$74</f>
        <v>1.9084572580655922E-3</v>
      </c>
      <c r="BO46" s="40">
        <f>BH46/BH$74</f>
        <v>7.5238570913876892E-4</v>
      </c>
      <c r="BP46" s="80">
        <v>327</v>
      </c>
      <c r="BQ46" s="17">
        <f>BP$74*BI46</f>
        <v>424.57284827793228</v>
      </c>
      <c r="BR46" s="1">
        <f>BQ46-BP46</f>
        <v>97.57284827793228</v>
      </c>
      <c r="BS46" s="2">
        <v>584</v>
      </c>
      <c r="BT46" s="17">
        <f>BS$74*BJ46</f>
        <v>298.30815700579603</v>
      </c>
      <c r="BU46" s="1">
        <f>BT46-BS46</f>
        <v>-285.69184299420397</v>
      </c>
      <c r="BV46" s="2">
        <v>439</v>
      </c>
      <c r="BW46" s="17">
        <f>BV$74*BK46</f>
        <v>1.225991636186015</v>
      </c>
      <c r="BX46" s="1">
        <f>BW46-BV46</f>
        <v>-437.774008363814</v>
      </c>
      <c r="BY46" s="2">
        <v>489</v>
      </c>
      <c r="BZ46" s="17">
        <f>BY$74*BL46</f>
        <v>521.33527049105419</v>
      </c>
      <c r="CA46" s="1">
        <f>BZ46-BY46</f>
        <v>32.335270491054189</v>
      </c>
      <c r="CB46" s="2">
        <v>691</v>
      </c>
      <c r="CC46" s="17">
        <f>CB$74*BM46</f>
        <v>528.52775024247273</v>
      </c>
      <c r="CD46" s="1">
        <f>CC46-CB46</f>
        <v>-162.47224975752727</v>
      </c>
      <c r="CE46" s="2">
        <v>0</v>
      </c>
      <c r="CF46" s="17">
        <f>CE$74*BN46</f>
        <v>120.80152752103585</v>
      </c>
      <c r="CG46" s="1">
        <f>CF46-CE46</f>
        <v>120.80152752103585</v>
      </c>
      <c r="CH46" s="2">
        <v>1364</v>
      </c>
      <c r="CI46" s="17">
        <f>CH$74*BO46</f>
        <v>45.733765330000068</v>
      </c>
      <c r="CJ46" s="1">
        <f>CI46-CH46</f>
        <v>-1318.2662346699999</v>
      </c>
      <c r="CK46" s="9"/>
      <c r="CO46" s="40"/>
      <c r="CQ46" s="17"/>
      <c r="CR46" s="1"/>
    </row>
    <row r="47" spans="1:96" x14ac:dyDescent="0.2">
      <c r="A47" s="51" t="s">
        <v>30</v>
      </c>
      <c r="B47">
        <v>0</v>
      </c>
      <c r="C47">
        <v>0</v>
      </c>
      <c r="D47">
        <v>7.1216617210682495E-2</v>
      </c>
      <c r="E47">
        <v>0.92878338278931705</v>
      </c>
      <c r="F47">
        <v>4.5058139534883697E-2</v>
      </c>
      <c r="G47">
        <v>4.5058139534883697E-2</v>
      </c>
      <c r="H47">
        <v>9.7517730496453903E-2</v>
      </c>
      <c r="I47">
        <v>0.145390070921985</v>
      </c>
      <c r="J47">
        <v>0.119071868016885</v>
      </c>
      <c r="K47">
        <v>7.3247230963252599E-2</v>
      </c>
      <c r="L47">
        <v>-1.7462709891403898E-2</v>
      </c>
      <c r="M47" s="31">
        <v>0</v>
      </c>
      <c r="N47">
        <v>1.0122254213403199</v>
      </c>
      <c r="O47">
        <v>0.98723356586393396</v>
      </c>
      <c r="P47">
        <v>1.01038481369893</v>
      </c>
      <c r="Q47">
        <v>0.98774932681379002</v>
      </c>
      <c r="R47">
        <v>9.7399997711181605</v>
      </c>
      <c r="S47" s="43">
        <f>IF(C47,O47,Q47)</f>
        <v>0.98774932681379002</v>
      </c>
      <c r="T47" s="43">
        <f>IF(D47 = 0,N47,P47)</f>
        <v>1.01038481369893</v>
      </c>
      <c r="U47" s="68">
        <f>R47*S47^(1-M47)</f>
        <v>9.6206782170884324</v>
      </c>
      <c r="V47" s="67">
        <f>R47*T47^(M47+1)</f>
        <v>9.8411478541688435</v>
      </c>
      <c r="W47" s="76">
        <f>0.5 * (D47-MAX($D$3:$D$73))/(MIN($D$3:$D$73)-MAX($D$3:$D$73)) + 0.75</f>
        <v>1.2124128098107385</v>
      </c>
      <c r="X47" s="76">
        <f>AVERAGE(D47, F47, G47, H47, I47, J47, K47)</f>
        <v>8.5222828097003767E-2</v>
      </c>
      <c r="Y47" s="32">
        <f>1.2^M47</f>
        <v>1</v>
      </c>
      <c r="Z47" s="32">
        <f>IF(C47&gt;0, 1, 0.3)</f>
        <v>0.3</v>
      </c>
      <c r="AA47" s="32">
        <f>PERCENTILE($L$2:$L$73, 0.05)</f>
        <v>-0.34228766676200378</v>
      </c>
      <c r="AB47" s="32">
        <f>PERCENTILE($L$2:$L$73, 0.95)</f>
        <v>0.98081624543710211</v>
      </c>
      <c r="AC47" s="32">
        <f>MIN(MAX(L47,AA47), AB47)</f>
        <v>-1.7462709891403898E-2</v>
      </c>
      <c r="AD47" s="32">
        <f>AC47-$AC$74+1</f>
        <v>1.3248249568705999</v>
      </c>
      <c r="AE47" s="21">
        <f>(AD47^4) *Y47*Z47</f>
        <v>0.92417721595596514</v>
      </c>
      <c r="AF47" s="15">
        <f>AE47/$AE$74</f>
        <v>1.5147998891687625E-3</v>
      </c>
      <c r="AG47" s="2">
        <v>321</v>
      </c>
      <c r="AH47" s="16">
        <f>$D$80*AF47</f>
        <v>122.57018451207932</v>
      </c>
      <c r="AI47" s="26">
        <f>AH47-AG47</f>
        <v>-198.42981548792068</v>
      </c>
      <c r="AJ47" s="2">
        <v>10</v>
      </c>
      <c r="AK47" s="2">
        <v>29</v>
      </c>
      <c r="AL47" s="2">
        <v>0</v>
      </c>
      <c r="AM47" s="10">
        <f>SUM(AJ47:AL47)</f>
        <v>39</v>
      </c>
      <c r="AN47" s="16">
        <f>AF47*$D$79</f>
        <v>199.38901945158344</v>
      </c>
      <c r="AO47" s="9">
        <f>AN47-AM47</f>
        <v>160.38901945158344</v>
      </c>
      <c r="AP47" s="9">
        <f>AO47+AI47</f>
        <v>-38.040796036337241</v>
      </c>
      <c r="AQ47" s="18">
        <f>AG47+AM47</f>
        <v>360</v>
      </c>
      <c r="AR47" s="30">
        <f>AH47+AN47</f>
        <v>321.95920396366273</v>
      </c>
      <c r="AS47" s="77">
        <f>AP47*(AP47&gt;0)</f>
        <v>0</v>
      </c>
      <c r="AT47">
        <f>AS47/$AS$74</f>
        <v>0</v>
      </c>
      <c r="AU47" s="66">
        <f>AT47*$AP$74</f>
        <v>0</v>
      </c>
      <c r="AV47" s="81">
        <f>IF(AU47&gt;0,U47,V47)</f>
        <v>9.8411478541688435</v>
      </c>
      <c r="AW47" s="17">
        <f>AU47/AV47</f>
        <v>0</v>
      </c>
      <c r="AX47" s="38">
        <f>AQ47/AR47</f>
        <v>1.1181540877478087</v>
      </c>
      <c r="AY47" s="23">
        <v>0</v>
      </c>
      <c r="AZ47" s="16">
        <f>BN47*$D$81</f>
        <v>4.6426608836095049</v>
      </c>
      <c r="BA47" s="63">
        <f>AZ47-AY47</f>
        <v>4.6426608836095049</v>
      </c>
      <c r="BB47" s="42">
        <f>($AD47^$BB$76)*($BC$76^$M47)*(IF($C47&gt;0,1,$BD$76))</f>
        <v>0.63154412193470078</v>
      </c>
      <c r="BC47" s="42">
        <f>($AD47^$BB$77)*($BC$77^$M47)*(IF($C47&gt;0,1,$BD$77))</f>
        <v>0.7180959251386847</v>
      </c>
      <c r="BD47" s="42">
        <f>($AD47^$BB$78)*($BC$78^$M47)*(IF($C47&gt;0,1,$BD$78))</f>
        <v>7.8539256300450781E-3</v>
      </c>
      <c r="BE47" s="42">
        <f>($AD47^$BB$79)*($BC$79^$M47)*(IF($C47&gt;0,1,$BD$79))</f>
        <v>1.3239736951018573</v>
      </c>
      <c r="BF47" s="42">
        <f>($AD47^$BB$80)*($BC$80^$M47)*(IF($C47&gt;0,1,$BD$80))</f>
        <v>0.67057885492347058</v>
      </c>
      <c r="BG47" s="42">
        <f>($AD47^$BB$81)*($BC$81^$M47)*(IF($C47&gt;0,1,$BD$81))</f>
        <v>0.61693996091241476</v>
      </c>
      <c r="BH47" s="42">
        <f>($AD47^$BB$82)*($BC$82^$M47)*(IF($C47&gt;0,1,$BD$82))</f>
        <v>6.5882193813675938E-2</v>
      </c>
      <c r="BI47" s="40">
        <f>BB47/BB$74</f>
        <v>6.4597954545477431E-3</v>
      </c>
      <c r="BJ47" s="40">
        <f>BC47/BC$74</f>
        <v>3.8953235111178876E-3</v>
      </c>
      <c r="BK47" s="40">
        <f>BD47/BD$74</f>
        <v>8.7442398502051484E-6</v>
      </c>
      <c r="BL47" s="40">
        <f>BE47/BE$74</f>
        <v>6.7343602304387991E-3</v>
      </c>
      <c r="BM47" s="40">
        <f>BF47/BF$74</f>
        <v>8.8013953752530214E-3</v>
      </c>
      <c r="BN47" s="40">
        <f>BG47/BG$74</f>
        <v>1.0712926329947863E-3</v>
      </c>
      <c r="BO47" s="40">
        <f>BH47/BH$74</f>
        <v>5.5729897265665586E-4</v>
      </c>
      <c r="BP47" s="80">
        <v>384</v>
      </c>
      <c r="BQ47" s="17">
        <f>BP$74*BI47</f>
        <v>355.88305118194427</v>
      </c>
      <c r="BR47" s="1">
        <f>BQ47-BP47</f>
        <v>-28.116948818055732</v>
      </c>
      <c r="BS47" s="2">
        <v>278</v>
      </c>
      <c r="BT47" s="17">
        <f>BS$74*BJ47</f>
        <v>211.5589152123236</v>
      </c>
      <c r="BU47" s="1">
        <f>BT47-BS47</f>
        <v>-66.441084787676402</v>
      </c>
      <c r="BV47" s="2">
        <v>132</v>
      </c>
      <c r="BW47" s="17">
        <f>BV$74*BK47</f>
        <v>0.56028716840189485</v>
      </c>
      <c r="BX47" s="1">
        <f>BW47-BV47</f>
        <v>-131.43971283159811</v>
      </c>
      <c r="BY47" s="2">
        <v>359</v>
      </c>
      <c r="BZ47" s="17">
        <f>BY$74*BL47</f>
        <v>369.31231503726372</v>
      </c>
      <c r="CA47" s="1">
        <f>BZ47-BY47</f>
        <v>10.312315037263716</v>
      </c>
      <c r="CB47" s="2">
        <v>497</v>
      </c>
      <c r="CC47" s="17">
        <f>CB$74*BM47</f>
        <v>521.0074006334778</v>
      </c>
      <c r="CD47" s="1">
        <f>CC47-CB47</f>
        <v>24.007400633477801</v>
      </c>
      <c r="CE47" s="2">
        <v>185</v>
      </c>
      <c r="CF47" s="17">
        <f>CE$74*BN47</f>
        <v>67.81068108330399</v>
      </c>
      <c r="CG47" s="1">
        <f>CF47-CE47</f>
        <v>-117.18931891669601</v>
      </c>
      <c r="CH47" s="2">
        <v>536</v>
      </c>
      <c r="CI47" s="17">
        <f>CH$74*BO47</f>
        <v>33.875418052934826</v>
      </c>
      <c r="CJ47" s="1">
        <f>CI47-CH47</f>
        <v>-502.12458194706517</v>
      </c>
      <c r="CK47" s="9"/>
      <c r="CO47" s="40"/>
      <c r="CQ47" s="17"/>
      <c r="CR47" s="1"/>
    </row>
    <row r="48" spans="1:96" x14ac:dyDescent="0.2">
      <c r="A48" s="51" t="s">
        <v>47</v>
      </c>
      <c r="B48">
        <v>1</v>
      </c>
      <c r="C48">
        <v>1</v>
      </c>
      <c r="D48">
        <v>0.52327447833065799</v>
      </c>
      <c r="E48">
        <v>0.47672552166934101</v>
      </c>
      <c r="F48">
        <v>0.64444444444444404</v>
      </c>
      <c r="G48">
        <v>0.64444444444444404</v>
      </c>
      <c r="H48">
        <v>0.15580985915492901</v>
      </c>
      <c r="I48">
        <v>0.235915492957746</v>
      </c>
      <c r="J48">
        <v>0.19172365459226001</v>
      </c>
      <c r="K48">
        <v>0.351504258965048</v>
      </c>
      <c r="L48">
        <v>0.75836457235947097</v>
      </c>
      <c r="M48" s="31">
        <v>0</v>
      </c>
      <c r="N48">
        <v>1.00315598259067</v>
      </c>
      <c r="O48">
        <v>0.99755234834192397</v>
      </c>
      <c r="P48">
        <v>1.004071954247</v>
      </c>
      <c r="Q48">
        <v>0.99681473615259097</v>
      </c>
      <c r="R48">
        <v>101.059997558593</v>
      </c>
      <c r="S48" s="43">
        <f>IF(C48,O48,Q48)</f>
        <v>0.99755234834192397</v>
      </c>
      <c r="T48" s="43">
        <f>IF(D48 = 0,N48,P48)</f>
        <v>1.004071954247</v>
      </c>
      <c r="U48" s="68">
        <f>R48*S48^(1-M48)</f>
        <v>100.81263788800355</v>
      </c>
      <c r="V48" s="67">
        <f>R48*T48^(M48+1)</f>
        <v>101.47150924485352</v>
      </c>
      <c r="W48" s="76">
        <f>0.5 * (D48-MAX($D$3:$D$73))/(MIN($D$3:$D$73)-MAX($D$3:$D$73)) + 0.75</f>
        <v>0.94689234381670673</v>
      </c>
      <c r="X48" s="76">
        <f>AVERAGE(D48, F48, G48, H48, I48, J48, K48)</f>
        <v>0.39244523326993269</v>
      </c>
      <c r="Y48" s="32">
        <f>1.2^M48</f>
        <v>1</v>
      </c>
      <c r="Z48" s="32">
        <f>IF(C48&gt;0, 1, 0.3)</f>
        <v>1</v>
      </c>
      <c r="AA48" s="32">
        <f>PERCENTILE($L$2:$L$73, 0.05)</f>
        <v>-0.34228766676200378</v>
      </c>
      <c r="AB48" s="32">
        <f>PERCENTILE($L$2:$L$73, 0.95)</f>
        <v>0.98081624543710211</v>
      </c>
      <c r="AC48" s="32">
        <f>MIN(MAX(L48,AA48), AB48)</f>
        <v>0.75836457235947097</v>
      </c>
      <c r="AD48" s="32">
        <f>AC48-$AC$74+1</f>
        <v>2.1006522391214748</v>
      </c>
      <c r="AE48" s="21">
        <f>(AD48^4) *Y48*Z48</f>
        <v>19.472272804850828</v>
      </c>
      <c r="AF48" s="15">
        <f>AE48/$AE$74</f>
        <v>3.1916602332747172E-2</v>
      </c>
      <c r="AG48" s="2">
        <v>1415</v>
      </c>
      <c r="AH48" s="16">
        <f>$D$80*AF48</f>
        <v>2582.5350694144704</v>
      </c>
      <c r="AI48" s="26">
        <f>AH48-AG48</f>
        <v>1167.5350694144704</v>
      </c>
      <c r="AJ48" s="2">
        <v>606</v>
      </c>
      <c r="AK48" s="2">
        <v>1819</v>
      </c>
      <c r="AL48" s="2">
        <v>303</v>
      </c>
      <c r="AM48" s="10">
        <f>SUM(AJ48:AL48)</f>
        <v>2728</v>
      </c>
      <c r="AN48" s="16">
        <f>AF48*$D$79</f>
        <v>4201.0961902332119</v>
      </c>
      <c r="AO48" s="9">
        <f>AN48-AM48</f>
        <v>1473.0961902332119</v>
      </c>
      <c r="AP48" s="9">
        <f>AO48+AI48</f>
        <v>2640.6312596476823</v>
      </c>
      <c r="AQ48" s="18">
        <f>AG48+AM48</f>
        <v>4143</v>
      </c>
      <c r="AR48" s="30">
        <f>AH48+AN48</f>
        <v>6783.6312596476819</v>
      </c>
      <c r="AS48" s="77">
        <f>AP48*(AP48&gt;0)</f>
        <v>2640.6312596476823</v>
      </c>
      <c r="AT48">
        <f>AS48/$AS$74</f>
        <v>5.3659159094035708E-2</v>
      </c>
      <c r="AU48" s="66">
        <f>AT48*$AP$74</f>
        <v>1043.7457672017244</v>
      </c>
      <c r="AV48" s="69">
        <f>IF(AU48&gt;0,U48,V48)</f>
        <v>100.81263788800355</v>
      </c>
      <c r="AW48" s="17">
        <f>AU48/AV48</f>
        <v>10.353322649500154</v>
      </c>
      <c r="AX48" s="38">
        <f>AQ48/AR48</f>
        <v>0.61073484707881553</v>
      </c>
      <c r="AY48" s="23">
        <v>0</v>
      </c>
      <c r="AZ48" s="16">
        <f>BN48*$D$81</f>
        <v>107.76707200104188</v>
      </c>
      <c r="BA48" s="63">
        <f>AZ48-AY48</f>
        <v>107.76707200104188</v>
      </c>
      <c r="BB48" s="42">
        <f>($AD48^$BB$76)*($BC$76^$M48)*(IF($C48&gt;0,1,$BD$76))</f>
        <v>2.2557977587523568</v>
      </c>
      <c r="BC48" s="42">
        <f>($AD48^$BB$77)*($BC$77^$M48)*(IF($C48&gt;0,1,$BD$77))</f>
        <v>4.8742048815547507</v>
      </c>
      <c r="BD48" s="42">
        <f>($AD48^$BB$78)*($BC$78^$M48)*(IF($C48&gt;0,1,$BD$78))</f>
        <v>36.949476236245864</v>
      </c>
      <c r="BE48" s="42">
        <f>($AD48^$BB$79)*($BC$79^$M48)*(IF($C48&gt;0,1,$BD$79))</f>
        <v>4.8995958647509932</v>
      </c>
      <c r="BF48" s="42">
        <f>($AD48^$BB$80)*($BC$80^$M48)*(IF($C48&gt;0,1,$BD$80))</f>
        <v>1.0682908788235668</v>
      </c>
      <c r="BG48" s="42">
        <f>($AD48^$BB$81)*($BC$81^$M48)*(IF($C48&gt;0,1,$BD$81))</f>
        <v>14.320626652420453</v>
      </c>
      <c r="BH48" s="42">
        <f>($AD48^$BB$82)*($BC$82^$M48)*(IF($C48&gt;0,1,$BD$82))</f>
        <v>3.9890378463445466</v>
      </c>
      <c r="BI48" s="40">
        <f>BB48/BB$74</f>
        <v>2.3073593122404437E-2</v>
      </c>
      <c r="BJ48" s="40">
        <f>BC48/BC$74</f>
        <v>2.644020695349155E-2</v>
      </c>
      <c r="BK48" s="40">
        <f>BD48/BD$74</f>
        <v>4.1138036921713861E-2</v>
      </c>
      <c r="BL48" s="40">
        <f>BE48/BE$74</f>
        <v>2.4921676056610047E-2</v>
      </c>
      <c r="BM48" s="40">
        <f>BF48/BF$74</f>
        <v>1.4021394100438457E-2</v>
      </c>
      <c r="BN48" s="40">
        <f>BG48/BG$74</f>
        <v>2.4867220158534712E-2</v>
      </c>
      <c r="BO48" s="40">
        <f>BH48/BH$74</f>
        <v>3.3743361672860121E-2</v>
      </c>
      <c r="BP48" s="80">
        <v>1133</v>
      </c>
      <c r="BQ48" s="17">
        <f>BP$74*BI48</f>
        <v>1271.1703922995052</v>
      </c>
      <c r="BR48" s="1">
        <f>BQ48-BP48</f>
        <v>138.17039229950524</v>
      </c>
      <c r="BS48" s="2">
        <v>492</v>
      </c>
      <c r="BT48" s="17">
        <f>BS$74*BJ48</f>
        <v>1435.9940798510795</v>
      </c>
      <c r="BU48" s="1">
        <f>BT48-BS48</f>
        <v>943.9940798510795</v>
      </c>
      <c r="BV48" s="2">
        <v>1204</v>
      </c>
      <c r="BW48" s="17">
        <f>BV$74*BK48</f>
        <v>2635.9197157588155</v>
      </c>
      <c r="BX48" s="1">
        <f>BW48-BV48</f>
        <v>1431.9197157588155</v>
      </c>
      <c r="BY48" s="2">
        <v>1167</v>
      </c>
      <c r="BZ48" s="17">
        <f>BY$74*BL48</f>
        <v>1366.704714944495</v>
      </c>
      <c r="CA48" s="1">
        <f>BZ48-BY48</f>
        <v>199.70471494449498</v>
      </c>
      <c r="CB48" s="2">
        <v>707</v>
      </c>
      <c r="CC48" s="17">
        <f>CB$74*BM48</f>
        <v>830.01044516955494</v>
      </c>
      <c r="CD48" s="1">
        <f>CC48-CB48</f>
        <v>123.01044516955494</v>
      </c>
      <c r="CE48" s="2">
        <v>303</v>
      </c>
      <c r="CF48" s="17">
        <f>CE$74*BN48</f>
        <v>1574.0453015949302</v>
      </c>
      <c r="CG48" s="1">
        <f>CF48-CE48</f>
        <v>1271.0453015949302</v>
      </c>
      <c r="CH48" s="2">
        <v>1516</v>
      </c>
      <c r="CI48" s="17">
        <f>CH$74*BO48</f>
        <v>2051.0902392848025</v>
      </c>
      <c r="CJ48" s="1">
        <f>CI48-CH48</f>
        <v>535.09023928480246</v>
      </c>
      <c r="CK48" s="9"/>
      <c r="CO48" s="40"/>
      <c r="CQ48" s="17"/>
      <c r="CR48" s="1"/>
    </row>
    <row r="49" spans="1:96" x14ac:dyDescent="0.2">
      <c r="A49" s="51" t="s">
        <v>177</v>
      </c>
      <c r="B49">
        <v>1</v>
      </c>
      <c r="C49">
        <v>1</v>
      </c>
      <c r="D49">
        <v>0.37864077669902901</v>
      </c>
      <c r="E49">
        <v>0.62135922330097004</v>
      </c>
      <c r="F49">
        <v>0.27863777089783198</v>
      </c>
      <c r="G49">
        <v>0.27863777089783198</v>
      </c>
      <c r="H49">
        <v>0.17085427135678299</v>
      </c>
      <c r="I49">
        <v>0.33165829145728598</v>
      </c>
      <c r="J49">
        <v>0.23804460868999</v>
      </c>
      <c r="K49">
        <v>0.257542654990635</v>
      </c>
      <c r="L49">
        <v>-0.37988106440365699</v>
      </c>
      <c r="M49" s="31">
        <v>0</v>
      </c>
      <c r="N49">
        <v>1.0077984417286101</v>
      </c>
      <c r="O49">
        <v>0.97717850959123098</v>
      </c>
      <c r="P49">
        <v>1.0103756292260799</v>
      </c>
      <c r="Q49">
        <v>0.98936080333651699</v>
      </c>
      <c r="R49">
        <v>26.870000839233398</v>
      </c>
      <c r="S49" s="43">
        <f>IF(C49,O49,Q49)</f>
        <v>0.97717850959123098</v>
      </c>
      <c r="T49" s="43">
        <f>IF(D49 = 0,N49,P49)</f>
        <v>1.0103756292260799</v>
      </c>
      <c r="U49" s="68">
        <f>R49*S49^(1-M49)</f>
        <v>26.256787372797216</v>
      </c>
      <c r="V49" s="67">
        <f>R49*T49^(M49+1)</f>
        <v>27.14879400524574</v>
      </c>
      <c r="W49" s="76">
        <f>0.5 * (D49-MAX($D$3:$D$73))/(MIN($D$3:$D$73)-MAX($D$3:$D$73)) + 0.75</f>
        <v>1.0318443182399095</v>
      </c>
      <c r="X49" s="76">
        <f>AVERAGE(D49, F49, G49, H49, I49, J49, K49)</f>
        <v>0.27628802071276953</v>
      </c>
      <c r="Y49" s="32">
        <f>1.2^M49</f>
        <v>1</v>
      </c>
      <c r="Z49" s="32">
        <f>IF(C49&gt;0, 1, 0.3)</f>
        <v>1</v>
      </c>
      <c r="AA49" s="32">
        <f>PERCENTILE($L$2:$L$73, 0.05)</f>
        <v>-0.34228766676200378</v>
      </c>
      <c r="AB49" s="32">
        <f>PERCENTILE($L$2:$L$73, 0.95)</f>
        <v>0.98081624543710211</v>
      </c>
      <c r="AC49" s="32">
        <f>MIN(MAX(L49,AA49), AB49)</f>
        <v>-0.34228766676200378</v>
      </c>
      <c r="AD49" s="32">
        <f>AC49-$AC$74+1</f>
        <v>1</v>
      </c>
      <c r="AE49" s="21">
        <f>(AD49^4) *Y49*Z49</f>
        <v>1</v>
      </c>
      <c r="AF49" s="15">
        <f>AE49/$AE$74</f>
        <v>1.6390794568570486E-3</v>
      </c>
      <c r="AG49" s="2">
        <v>54</v>
      </c>
      <c r="AH49" s="16">
        <f>$D$80*AF49</f>
        <v>132.62627815953377</v>
      </c>
      <c r="AI49" s="26">
        <f>AH49-AG49</f>
        <v>78.626278159533769</v>
      </c>
      <c r="AJ49" s="2">
        <v>134</v>
      </c>
      <c r="AK49" s="2">
        <v>54</v>
      </c>
      <c r="AL49" s="2">
        <v>27</v>
      </c>
      <c r="AM49" s="10">
        <f>SUM(AJ49:AL49)</f>
        <v>215</v>
      </c>
      <c r="AN49" s="16">
        <f>AF49*$D$79</f>
        <v>215.74760339155978</v>
      </c>
      <c r="AO49" s="9">
        <f>AN49-AM49</f>
        <v>0.74760339155977817</v>
      </c>
      <c r="AP49" s="9">
        <f>AO49+AI49</f>
        <v>79.373881551093547</v>
      </c>
      <c r="AQ49" s="18">
        <f>AG49+AM49</f>
        <v>269</v>
      </c>
      <c r="AR49" s="30">
        <f>AH49+AN49</f>
        <v>348.37388155109352</v>
      </c>
      <c r="AS49" s="77">
        <f>AP49*(AP49&gt;0)</f>
        <v>79.373881551093547</v>
      </c>
      <c r="AT49">
        <f>AS49/$AS$74</f>
        <v>1.6129233199449193E-3</v>
      </c>
      <c r="AU49" s="66">
        <f>AT49*$AP$74</f>
        <v>31.373616665576552</v>
      </c>
      <c r="AV49" s="69">
        <f>IF(AU49&gt;0,U49,V49)</f>
        <v>26.256787372797216</v>
      </c>
      <c r="AW49" s="17">
        <f>AU49/AV49</f>
        <v>1.1948764416655373</v>
      </c>
      <c r="AX49" s="38">
        <f>AQ49/AR49</f>
        <v>0.7721589196133456</v>
      </c>
      <c r="AY49" s="23">
        <v>0</v>
      </c>
      <c r="AZ49" s="16">
        <f>BN49*$D$81</f>
        <v>7.5253042074682694</v>
      </c>
      <c r="BA49" s="63">
        <f>AZ49-AY49</f>
        <v>7.5253042074682694</v>
      </c>
      <c r="BB49" s="42">
        <f>($AD49^$BB$76)*($BC$76^$M49)*(IF($C49&gt;0,1,$BD$76))</f>
        <v>1</v>
      </c>
      <c r="BC49" s="42">
        <f>($AD49^$BB$77)*($BC$77^$M49)*(IF($C49&gt;0,1,$BD$77))</f>
        <v>1</v>
      </c>
      <c r="BD49" s="42">
        <f>($AD49^$BB$78)*($BC$78^$M49)*(IF($C49&gt;0,1,$BD$78))</f>
        <v>1</v>
      </c>
      <c r="BE49" s="42">
        <f>($AD49^$BB$79)*($BC$79^$M49)*(IF($C49&gt;0,1,$BD$79))</f>
        <v>1</v>
      </c>
      <c r="BF49" s="42">
        <f>($AD49^$BB$80)*($BC$80^$M49)*(IF($C49&gt;0,1,$BD$80))</f>
        <v>1</v>
      </c>
      <c r="BG49" s="42">
        <f>($AD49^$BB$81)*($BC$81^$M49)*(IF($C49&gt;0,1,$BD$81))</f>
        <v>1</v>
      </c>
      <c r="BH49" s="42">
        <f>($AD49^$BB$82)*($BC$82^$M49)*(IF($C49&gt;0,1,$BD$82))</f>
        <v>1</v>
      </c>
      <c r="BI49" s="40">
        <f>BB49/BB$74</f>
        <v>1.0228573476004359E-2</v>
      </c>
      <c r="BJ49" s="40">
        <f>BC49/BC$74</f>
        <v>5.42451694091648E-3</v>
      </c>
      <c r="BK49" s="40">
        <f>BD49/BD$74</f>
        <v>1.1133591355581706E-3</v>
      </c>
      <c r="BL49" s="40">
        <f>BE49/BE$74</f>
        <v>5.086475853223583E-3</v>
      </c>
      <c r="BM49" s="40">
        <f>BF49/BF$74</f>
        <v>1.3125071437359109E-2</v>
      </c>
      <c r="BN49" s="40">
        <f>BG49/BG$74</f>
        <v>1.7364617318845952E-3</v>
      </c>
      <c r="BO49" s="40">
        <f>BH49/BH$74</f>
        <v>8.4590226948540199E-3</v>
      </c>
      <c r="BP49" s="80">
        <v>397</v>
      </c>
      <c r="BQ49" s="17">
        <f>BP$74*BI49</f>
        <v>563.51256994003211</v>
      </c>
      <c r="BR49" s="1">
        <f>BQ49-BP49</f>
        <v>166.51256994003211</v>
      </c>
      <c r="BS49" s="2">
        <v>0</v>
      </c>
      <c r="BT49" s="17">
        <f>BS$74*BJ49</f>
        <v>294.61093957811494</v>
      </c>
      <c r="BU49" s="1">
        <f>BT49-BS49</f>
        <v>294.61093957811494</v>
      </c>
      <c r="BV49" s="2">
        <v>0</v>
      </c>
      <c r="BW49" s="17">
        <f>BV$74*BK49</f>
        <v>71.338486610889774</v>
      </c>
      <c r="BX49" s="1">
        <f>BW49-BV49</f>
        <v>71.338486610889774</v>
      </c>
      <c r="BY49" s="2">
        <v>0</v>
      </c>
      <c r="BZ49" s="17">
        <f>BY$74*BL49</f>
        <v>278.94233579078127</v>
      </c>
      <c r="CA49" s="1">
        <f>BZ49-BY49</f>
        <v>278.94233579078127</v>
      </c>
      <c r="CB49" s="2">
        <v>752</v>
      </c>
      <c r="CC49" s="17">
        <f>CB$74*BM49</f>
        <v>776.95172880590985</v>
      </c>
      <c r="CD49" s="1">
        <f>CC49-CB49</f>
        <v>24.951728805909852</v>
      </c>
      <c r="CE49" s="2">
        <v>0</v>
      </c>
      <c r="CF49" s="17">
        <f>CE$74*BN49</f>
        <v>109.9145547048311</v>
      </c>
      <c r="CG49" s="1">
        <f>CF49-CE49</f>
        <v>109.9145547048311</v>
      </c>
      <c r="CH49" s="2">
        <v>0</v>
      </c>
      <c r="CI49" s="17">
        <f>CH$74*BO49</f>
        <v>514.18169450670155</v>
      </c>
      <c r="CJ49" s="1">
        <f>CI49-CH49</f>
        <v>514.18169450670155</v>
      </c>
      <c r="CK49" s="9"/>
      <c r="CO49" s="40"/>
      <c r="CQ49" s="17"/>
      <c r="CR49" s="1"/>
    </row>
    <row r="50" spans="1:96" x14ac:dyDescent="0.2">
      <c r="A50" s="51" t="s">
        <v>51</v>
      </c>
      <c r="B50">
        <v>1</v>
      </c>
      <c r="C50">
        <v>1</v>
      </c>
      <c r="D50">
        <v>0.114942528735632</v>
      </c>
      <c r="E50">
        <v>0.88505747126436696</v>
      </c>
      <c r="F50">
        <v>3.6525974025974003E-2</v>
      </c>
      <c r="G50">
        <v>3.6525974025974003E-2</v>
      </c>
      <c r="H50">
        <v>2.7075812274368199E-3</v>
      </c>
      <c r="I50">
        <v>0.18682310469314001</v>
      </c>
      <c r="J50">
        <v>2.2490858834615698E-2</v>
      </c>
      <c r="K50">
        <v>2.8661830465185199E-2</v>
      </c>
      <c r="L50">
        <v>1.0362665321823001E-2</v>
      </c>
      <c r="M50" s="31">
        <v>1</v>
      </c>
      <c r="N50">
        <v>1.0070523138376299</v>
      </c>
      <c r="O50">
        <v>0.99127716164144897</v>
      </c>
      <c r="P50">
        <v>1.0093318670973199</v>
      </c>
      <c r="Q50">
        <v>0.99348896292726396</v>
      </c>
      <c r="R50">
        <v>7.7899999618530202</v>
      </c>
      <c r="S50" s="43">
        <f>IF(C50,O50,Q50)</f>
        <v>0.99127716164144897</v>
      </c>
      <c r="T50" s="43">
        <f>IF(D50 = 0,N50,P50)</f>
        <v>1.0093318670973199</v>
      </c>
      <c r="U50" s="68">
        <f>R50*S50^(1-M50)</f>
        <v>7.7899999618530202</v>
      </c>
      <c r="V50" s="67">
        <f>R50*T50^(M50+1)</f>
        <v>7.9360688328760141</v>
      </c>
      <c r="W50" s="76">
        <f>0.5 * (D50-MAX($D$3:$D$73))/(MIN($D$3:$D$73)-MAX($D$3:$D$73)) + 0.75</f>
        <v>1.186729981565358</v>
      </c>
      <c r="X50" s="76">
        <f>AVERAGE(D50, F50, G50, H50, I50, J50, K50)</f>
        <v>6.1239693143993967E-2</v>
      </c>
      <c r="Y50" s="32">
        <f>1.2^M50</f>
        <v>1.2</v>
      </c>
      <c r="Z50" s="32">
        <f>IF(C50&gt;0, 1, 0.3)</f>
        <v>1</v>
      </c>
      <c r="AA50" s="32">
        <f>PERCENTILE($L$2:$L$73, 0.05)</f>
        <v>-0.34228766676200378</v>
      </c>
      <c r="AB50" s="32">
        <f>PERCENTILE($L$2:$L$73, 0.95)</f>
        <v>0.98081624543710211</v>
      </c>
      <c r="AC50" s="32">
        <f>MIN(MAX(L50,AA50), AB50)</f>
        <v>1.0362665321823001E-2</v>
      </c>
      <c r="AD50" s="32">
        <f>AC50-$AC$74+1</f>
        <v>1.3526503320838268</v>
      </c>
      <c r="AE50" s="21">
        <f>(AD50^4) *Y50*Z50</f>
        <v>4.0171996848802447</v>
      </c>
      <c r="AF50" s="15">
        <f>AE50/$AE$74</f>
        <v>6.5845094775798182E-3</v>
      </c>
      <c r="AG50" s="2">
        <v>631</v>
      </c>
      <c r="AH50" s="16">
        <f>$D$80*AF50</f>
        <v>532.78624282931867</v>
      </c>
      <c r="AI50" s="26">
        <f>AH50-AG50</f>
        <v>-98.213757170681333</v>
      </c>
      <c r="AJ50" s="2">
        <v>312</v>
      </c>
      <c r="AK50" s="2">
        <v>2010</v>
      </c>
      <c r="AL50" s="2">
        <v>0</v>
      </c>
      <c r="AM50" s="10">
        <f>SUM(AJ50:AL50)</f>
        <v>2322</v>
      </c>
      <c r="AN50" s="16">
        <f>AF50*$D$79</f>
        <v>866.70120435824197</v>
      </c>
      <c r="AO50" s="9">
        <f>AN50-AM50</f>
        <v>-1455.298795641758</v>
      </c>
      <c r="AP50" s="9">
        <f>AO50+AI50</f>
        <v>-1553.5125528124395</v>
      </c>
      <c r="AQ50" s="18">
        <f>AG50+AM50</f>
        <v>2953</v>
      </c>
      <c r="AR50" s="30">
        <f>AH50+AN50</f>
        <v>1399.4874471875605</v>
      </c>
      <c r="AS50" s="77">
        <f>AP50*(AP50&gt;0)</f>
        <v>0</v>
      </c>
      <c r="AT50">
        <f>AS50/$AS$74</f>
        <v>0</v>
      </c>
      <c r="AU50" s="66">
        <f>AT50*$AP$74</f>
        <v>0</v>
      </c>
      <c r="AV50" s="81">
        <f>IF(AU50&gt;0,U50,V50)</f>
        <v>7.9360688328760141</v>
      </c>
      <c r="AW50" s="17">
        <f>AU50/AV50</f>
        <v>0</v>
      </c>
      <c r="AX50" s="38">
        <f>AQ50/AR50</f>
        <v>2.1100582259129306</v>
      </c>
      <c r="AY50" s="23">
        <v>0</v>
      </c>
      <c r="AZ50" s="16">
        <f>BN50*$D$81</f>
        <v>34.52445848740723</v>
      </c>
      <c r="BA50" s="63">
        <f>AZ50-AY50</f>
        <v>34.52445848740723</v>
      </c>
      <c r="BB50" s="42">
        <f>($AD50^$BB$76)*($BC$76^$M50)*(IF($C50&gt;0,1,$BD$76))</f>
        <v>1.017880355016604</v>
      </c>
      <c r="BC50" s="42">
        <f>($AD50^$BB$77)*($BC$77^$M50)*(IF($C50&gt;0,1,$BD$77))</f>
        <v>1.5032352563030158</v>
      </c>
      <c r="BD50" s="42">
        <f>($AD50^$BB$78)*($BC$78^$M50)*(IF($C50&gt;0,1,$BD$78))</f>
        <v>2.0897790655464741</v>
      </c>
      <c r="BE50" s="42">
        <f>($AD50^$BB$79)*($BC$79^$M50)*(IF($C50&gt;0,1,$BD$79))</f>
        <v>0.67206443267301819</v>
      </c>
      <c r="BF50" s="42">
        <f>($AD50^$BB$80)*($BC$80^$M50)*(IF($C50&gt;0,1,$BD$80))</f>
        <v>1.3908944613033685</v>
      </c>
      <c r="BG50" s="42">
        <f>($AD50^$BB$81)*($BC$81^$M50)*(IF($C50&gt;0,1,$BD$81))</f>
        <v>4.5877824385018791</v>
      </c>
      <c r="BH50" s="42">
        <f>($AD50^$BB$82)*($BC$82^$M50)*(IF($C50&gt;0,1,$BD$82))</f>
        <v>0.75860133012382391</v>
      </c>
      <c r="BI50" s="40">
        <f>BB50/BB$74</f>
        <v>1.0411464001068736E-2</v>
      </c>
      <c r="BJ50" s="40">
        <f>BC50/BC$74</f>
        <v>8.1543251139986356E-3</v>
      </c>
      <c r="BK50" s="40">
        <f>BD50/BD$74</f>
        <v>2.3266746139243839E-3</v>
      </c>
      <c r="BL50" s="40">
        <f>BE50/BE$74</f>
        <v>3.4184395086017134E-3</v>
      </c>
      <c r="BM50" s="40">
        <f>BF50/BF$74</f>
        <v>1.8255589166433828E-2</v>
      </c>
      <c r="BN50" s="40">
        <f>BG50/BG$74</f>
        <v>7.9665086386707037E-3</v>
      </c>
      <c r="BO50" s="40">
        <f>BH50/BH$74</f>
        <v>6.4170258678638726E-3</v>
      </c>
      <c r="BP50" s="80">
        <v>940</v>
      </c>
      <c r="BQ50" s="17">
        <f>BP$74*BI50</f>
        <v>573.5883747468788</v>
      </c>
      <c r="BR50" s="1">
        <f>BQ50-BP50</f>
        <v>-366.4116252531212</v>
      </c>
      <c r="BS50" s="2">
        <v>236</v>
      </c>
      <c r="BT50" s="17">
        <f>BS$74*BJ50</f>
        <v>442.86955126637991</v>
      </c>
      <c r="BU50" s="1">
        <f>BT50-BS50</f>
        <v>206.86955126637991</v>
      </c>
      <c r="BV50" s="2">
        <v>153</v>
      </c>
      <c r="BW50" s="17">
        <f>BV$74*BK50</f>
        <v>149.08167588720491</v>
      </c>
      <c r="BX50" s="1">
        <f>BW50-BV50</f>
        <v>-3.9183241127950907</v>
      </c>
      <c r="BY50" s="2">
        <v>174</v>
      </c>
      <c r="BZ50" s="17">
        <f>BY$74*BL50</f>
        <v>187.46722265171798</v>
      </c>
      <c r="CA50" s="1">
        <f>BZ50-BY50</f>
        <v>13.467222651717975</v>
      </c>
      <c r="CB50" s="2">
        <v>584</v>
      </c>
      <c r="CC50" s="17">
        <f>CB$74*BM50</f>
        <v>1080.6578562962168</v>
      </c>
      <c r="CD50" s="1">
        <f>CC50-CB50</f>
        <v>496.65785629621678</v>
      </c>
      <c r="CE50" s="2">
        <v>327</v>
      </c>
      <c r="CF50" s="17">
        <f>CE$74*BN50</f>
        <v>504.26406381057819</v>
      </c>
      <c r="CG50" s="1">
        <f>CF50-CE50</f>
        <v>177.26406381057819</v>
      </c>
      <c r="CH50" s="2">
        <v>0</v>
      </c>
      <c r="CI50" s="17">
        <f>CH$74*BO50</f>
        <v>390.05891737810549</v>
      </c>
      <c r="CJ50" s="1">
        <f>CI50-CH50</f>
        <v>390.05891737810549</v>
      </c>
      <c r="CK50" s="9"/>
      <c r="CO50" s="40"/>
      <c r="CQ50" s="17"/>
      <c r="CR50" s="1"/>
    </row>
    <row r="51" spans="1:96" x14ac:dyDescent="0.2">
      <c r="A51" s="51" t="s">
        <v>56</v>
      </c>
      <c r="B51">
        <v>0</v>
      </c>
      <c r="C51">
        <v>0</v>
      </c>
      <c r="D51">
        <v>0.14205457463884399</v>
      </c>
      <c r="E51">
        <v>0.85794542536115503</v>
      </c>
      <c r="F51">
        <v>0.116666666666666</v>
      </c>
      <c r="G51">
        <v>0.116666666666666</v>
      </c>
      <c r="H51">
        <v>2.7288732394366098E-2</v>
      </c>
      <c r="I51">
        <v>2.8169014084507001E-2</v>
      </c>
      <c r="J51">
        <v>2.7725379838069698E-2</v>
      </c>
      <c r="K51">
        <v>5.6873787000469703E-2</v>
      </c>
      <c r="L51">
        <v>0.81223014467390897</v>
      </c>
      <c r="M51" s="31">
        <v>0</v>
      </c>
      <c r="N51">
        <v>1.00439671672571</v>
      </c>
      <c r="O51">
        <v>0.99790481010917698</v>
      </c>
      <c r="P51">
        <v>1.0051830991292501</v>
      </c>
      <c r="Q51">
        <v>0.99732509792617796</v>
      </c>
      <c r="R51">
        <v>142.75</v>
      </c>
      <c r="S51" s="43">
        <f>IF(C51,O51,Q51)</f>
        <v>0.99732509792617796</v>
      </c>
      <c r="T51" s="43">
        <f>IF(D51 = 0,N51,P51)</f>
        <v>1.0051830991292501</v>
      </c>
      <c r="U51" s="68">
        <f>R51*S51^(1-M51)</f>
        <v>142.3681577289619</v>
      </c>
      <c r="V51" s="67">
        <f>R51*T51^(M51+1)</f>
        <v>143.48988740070044</v>
      </c>
      <c r="W51" s="76">
        <f>0.5 * (D51-MAX($D$3:$D$73))/(MIN($D$3:$D$73)-MAX($D$3:$D$73)) + 0.75</f>
        <v>1.1708054646364026</v>
      </c>
      <c r="X51" s="76">
        <f>AVERAGE(D51, F51, G51, H51, I51, J51, K51)</f>
        <v>7.3634974469941231E-2</v>
      </c>
      <c r="Y51" s="32">
        <f>1.2^M51</f>
        <v>1</v>
      </c>
      <c r="Z51" s="32">
        <f>IF(C51&gt;0, 1, 0.3)</f>
        <v>0.3</v>
      </c>
      <c r="AA51" s="32">
        <f>PERCENTILE($L$2:$L$73, 0.05)</f>
        <v>-0.34228766676200378</v>
      </c>
      <c r="AB51" s="32">
        <f>PERCENTILE($L$2:$L$73, 0.95)</f>
        <v>0.98081624543710211</v>
      </c>
      <c r="AC51" s="32">
        <f>MIN(MAX(L51,AA51), AB51)</f>
        <v>0.81223014467390897</v>
      </c>
      <c r="AD51" s="32">
        <f>AC51-$AC$74+1</f>
        <v>2.1545178114359125</v>
      </c>
      <c r="AE51" s="21">
        <f>(AD51^4) *Y51*Z51</f>
        <v>6.4643015846706087</v>
      </c>
      <c r="AF51" s="15">
        <f>AE51/$AE$74</f>
        <v>1.0595503930362059E-2</v>
      </c>
      <c r="AG51" s="2">
        <v>2284</v>
      </c>
      <c r="AH51" s="16">
        <f>$D$80*AF51</f>
        <v>857.33626007563896</v>
      </c>
      <c r="AI51" s="26">
        <f>AH51-AG51</f>
        <v>-1426.6637399243609</v>
      </c>
      <c r="AJ51" s="2">
        <v>286</v>
      </c>
      <c r="AK51" s="2">
        <v>1998</v>
      </c>
      <c r="AL51" s="2">
        <v>143</v>
      </c>
      <c r="AM51" s="10">
        <f>SUM(AJ51:AL51)</f>
        <v>2427</v>
      </c>
      <c r="AN51" s="16">
        <f>AF51*$D$79</f>
        <v>1394.6575744929457</v>
      </c>
      <c r="AO51" s="9">
        <f>AN51-AM51</f>
        <v>-1032.3424255070543</v>
      </c>
      <c r="AP51" s="9">
        <f>AO51+AI51</f>
        <v>-2459.006165431415</v>
      </c>
      <c r="AQ51" s="18">
        <f>AG51+AM51</f>
        <v>4711</v>
      </c>
      <c r="AR51" s="30">
        <f>AH51+AN51</f>
        <v>2251.9938345685846</v>
      </c>
      <c r="AS51" s="77">
        <f>AP51*(AP51&gt;0)</f>
        <v>0</v>
      </c>
      <c r="AT51">
        <f>AS51/$AS$74</f>
        <v>0</v>
      </c>
      <c r="AU51" s="66">
        <f>AT51*$AP$74</f>
        <v>0</v>
      </c>
      <c r="AV51" s="69">
        <f>IF(AU51&gt;0,U51,V51)</f>
        <v>143.48988740070044</v>
      </c>
      <c r="AW51" s="17">
        <f>AU51/AV51</f>
        <v>0</v>
      </c>
      <c r="AX51" s="38">
        <f>AQ51/AR51</f>
        <v>2.0919240220311206</v>
      </c>
      <c r="AY51" s="23">
        <v>0</v>
      </c>
      <c r="AZ51" s="16">
        <f>BN51*$D$81</f>
        <v>26.552168607937759</v>
      </c>
      <c r="BA51" s="63">
        <f>AZ51-AY51</f>
        <v>26.552168607937759</v>
      </c>
      <c r="BB51" s="42">
        <f>($AD51^$BB$76)*($BC$76^$M51)*(IF($C51&gt;0,1,$BD$76))</f>
        <v>1.0761422386977983</v>
      </c>
      <c r="BC51" s="42">
        <f>($AD51^$BB$77)*($BC$77^$M51)*(IF($C51&gt;0,1,$BD$77))</f>
        <v>2.0270539670455872</v>
      </c>
      <c r="BD51" s="42">
        <f>($AD51^$BB$78)*($BC$78^$M51)*(IF($C51&gt;0,1,$BD$78))</f>
        <v>8.3581753333211967E-2</v>
      </c>
      <c r="BE51" s="42">
        <f>($AD51^$BB$79)*($BC$79^$M51)*(IF($C51&gt;0,1,$BD$79))</f>
        <v>3.7500801211179944</v>
      </c>
      <c r="BF51" s="42">
        <f>($AD51^$BB$80)*($BC$80^$M51)*(IF($C51&gt;0,1,$BD$80))</f>
        <v>0.70023837274857648</v>
      </c>
      <c r="BG51" s="42">
        <f>($AD51^$BB$81)*($BC$81^$M51)*(IF($C51&gt;0,1,$BD$81))</f>
        <v>3.5283847504246846</v>
      </c>
      <c r="BH51" s="42">
        <f>($AD51^$BB$82)*($BC$82^$M51)*(IF($C51&gt;0,1,$BD$82))</f>
        <v>0.16309069087910563</v>
      </c>
      <c r="BI51" s="40">
        <f>BB51/BB$74</f>
        <v>1.1007399959152252E-2</v>
      </c>
      <c r="BJ51" s="40">
        <f>BC51/BC$74</f>
        <v>1.0995788584390744E-2</v>
      </c>
      <c r="BK51" s="40">
        <f>BD51/BD$74</f>
        <v>9.3056508639501121E-5</v>
      </c>
      <c r="BL51" s="40">
        <f>BE51/BE$74</f>
        <v>1.9074691983720447E-2</v>
      </c>
      <c r="BM51" s="40">
        <f>BF51/BF$74</f>
        <v>9.1906786655051621E-3</v>
      </c>
      <c r="BN51" s="40">
        <f>BG51/BG$74</f>
        <v>6.1269050944776429E-3</v>
      </c>
      <c r="BO51" s="40">
        <f>BH51/BH$74</f>
        <v>1.379587855465776E-3</v>
      </c>
      <c r="BP51" s="80">
        <v>1688</v>
      </c>
      <c r="BQ51" s="17">
        <f>BP$74*BI51</f>
        <v>606.41967854961581</v>
      </c>
      <c r="BR51" s="1">
        <f>BQ51-BP51</f>
        <v>-1081.5803214503842</v>
      </c>
      <c r="BS51" s="2">
        <v>2018</v>
      </c>
      <c r="BT51" s="17">
        <f>BS$74*BJ51</f>
        <v>597.19227380684572</v>
      </c>
      <c r="BU51" s="1">
        <f>BT51-BS51</f>
        <v>-1420.8077261931544</v>
      </c>
      <c r="BV51" s="2">
        <v>3256</v>
      </c>
      <c r="BW51" s="17">
        <f>BV$74*BK51</f>
        <v>5.9625957910760343</v>
      </c>
      <c r="BX51" s="1">
        <f>BW51-BV51</f>
        <v>-3250.0374042089238</v>
      </c>
      <c r="BY51" s="2">
        <v>846</v>
      </c>
      <c r="BZ51" s="17">
        <f>BY$74*BL51</f>
        <v>1046.0561083872292</v>
      </c>
      <c r="CA51" s="1">
        <f>BZ51-BY51</f>
        <v>200.05610838722919</v>
      </c>
      <c r="CB51" s="2">
        <v>856</v>
      </c>
      <c r="CC51" s="17">
        <f>CB$74*BM51</f>
        <v>544.05141428324362</v>
      </c>
      <c r="CD51" s="1">
        <f>CC51-CB51</f>
        <v>-311.94858571675638</v>
      </c>
      <c r="CE51" s="2">
        <v>1428</v>
      </c>
      <c r="CF51" s="17">
        <f>CE$74*BN51</f>
        <v>387.82083867024585</v>
      </c>
      <c r="CG51" s="1">
        <f>CF51-CE51</f>
        <v>-1040.1791613297542</v>
      </c>
      <c r="CH51" s="2">
        <v>999</v>
      </c>
      <c r="CI51" s="17">
        <f>CH$74*BO51</f>
        <v>83.858247794487198</v>
      </c>
      <c r="CJ51" s="1">
        <f>CI51-CH51</f>
        <v>-915.14175220551283</v>
      </c>
      <c r="CK51" s="9"/>
      <c r="CO51" s="40"/>
      <c r="CQ51" s="17"/>
      <c r="CR51" s="1"/>
    </row>
    <row r="52" spans="1:96" x14ac:dyDescent="0.2">
      <c r="A52" s="51" t="s">
        <v>220</v>
      </c>
      <c r="B52">
        <v>1</v>
      </c>
      <c r="C52">
        <v>1</v>
      </c>
      <c r="D52">
        <v>0.5</v>
      </c>
      <c r="E52">
        <v>0.5</v>
      </c>
      <c r="F52">
        <v>0.59210526315789402</v>
      </c>
      <c r="G52">
        <v>0.59210526315789402</v>
      </c>
      <c r="H52">
        <v>1</v>
      </c>
      <c r="I52">
        <v>0.57142857142857095</v>
      </c>
      <c r="J52">
        <v>0.75592894601845395</v>
      </c>
      <c r="K52">
        <v>0.66902130572271501</v>
      </c>
      <c r="L52">
        <v>-1.8975995555979901</v>
      </c>
      <c r="M52" s="31">
        <v>0</v>
      </c>
      <c r="N52">
        <v>1.01831815137295</v>
      </c>
      <c r="O52">
        <v>0.972868175168077</v>
      </c>
      <c r="P52">
        <v>1.0177596990447699</v>
      </c>
      <c r="Q52">
        <v>0.97509039269166298</v>
      </c>
      <c r="R52">
        <v>26.2399997711181</v>
      </c>
      <c r="S52" s="43">
        <f>IF(C52,O52,Q52)</f>
        <v>0.972868175168077</v>
      </c>
      <c r="T52" s="43">
        <f>IF(D52 = 0,N52,P52)</f>
        <v>1.0177596990447699</v>
      </c>
      <c r="U52" s="68">
        <f>R52*S52^(1-M52)</f>
        <v>25.528060693738425</v>
      </c>
      <c r="V52" s="67">
        <f>R52*T52^(M52+1)</f>
        <v>26.706014269987989</v>
      </c>
      <c r="W52" s="76">
        <f>0.5 * (D52-MAX($D$3:$D$73))/(MIN($D$3:$D$73)-MAX($D$3:$D$73)) + 0.75</f>
        <v>0.96056282908780388</v>
      </c>
      <c r="X52" s="76">
        <f>AVERAGE(D52, F52, G52, H52, I52, J52, K52)</f>
        <v>0.66865562135507539</v>
      </c>
      <c r="Y52" s="32">
        <f>1.2^M52</f>
        <v>1</v>
      </c>
      <c r="Z52" s="32">
        <f>IF(C52&gt;0, 1, 0.3)</f>
        <v>1</v>
      </c>
      <c r="AA52" s="32">
        <f>PERCENTILE($L$2:$L$73, 0.05)</f>
        <v>-0.34228766676200378</v>
      </c>
      <c r="AB52" s="32">
        <f>PERCENTILE($L$2:$L$73, 0.95)</f>
        <v>0.98081624543710211</v>
      </c>
      <c r="AC52" s="32">
        <f>MIN(MAX(L52,AA52), AB52)</f>
        <v>-0.34228766676200378</v>
      </c>
      <c r="AD52" s="32">
        <f>AC52-$AC$74+1</f>
        <v>1</v>
      </c>
      <c r="AE52" s="21">
        <f>(AD52^4) *Y52*Z52</f>
        <v>1</v>
      </c>
      <c r="AF52" s="15">
        <f>AE52/$AE$74</f>
        <v>1.6390794568570486E-3</v>
      </c>
      <c r="AG52" s="2">
        <v>52</v>
      </c>
      <c r="AH52" s="16">
        <f>$D$80*AF52</f>
        <v>132.62627815953377</v>
      </c>
      <c r="AI52" s="26">
        <f>AH52-AG52</f>
        <v>80.626278159533769</v>
      </c>
      <c r="AJ52" s="2">
        <v>210</v>
      </c>
      <c r="AK52" s="2">
        <v>0</v>
      </c>
      <c r="AL52" s="2">
        <v>0</v>
      </c>
      <c r="AM52" s="10">
        <f>SUM(AJ52:AL52)</f>
        <v>210</v>
      </c>
      <c r="AN52" s="16">
        <f>AF52*$D$79</f>
        <v>215.74760339155978</v>
      </c>
      <c r="AO52" s="9">
        <f>AN52-AM52</f>
        <v>5.7476033915597782</v>
      </c>
      <c r="AP52" s="9">
        <f>AO52+AI52</f>
        <v>86.373881551093547</v>
      </c>
      <c r="AQ52" s="18">
        <f>AG52+AM52</f>
        <v>262</v>
      </c>
      <c r="AR52" s="30">
        <f>AH52+AN52</f>
        <v>348.37388155109352</v>
      </c>
      <c r="AS52" s="77">
        <f>AP52*(AP52&gt;0)</f>
        <v>86.373881551093547</v>
      </c>
      <c r="AT52">
        <f>AS52/$AS$74</f>
        <v>1.7551673808246519E-3</v>
      </c>
      <c r="AU52" s="66">
        <f>AT52*$AP$74</f>
        <v>34.140462791372578</v>
      </c>
      <c r="AV52" s="81">
        <f>IF(AU52&gt;0,U52,V52)</f>
        <v>25.528060693738425</v>
      </c>
      <c r="AW52" s="17">
        <f>AU52/AV52</f>
        <v>1.3373700102392274</v>
      </c>
      <c r="AX52" s="38">
        <f>AQ52/AR52</f>
        <v>0.75206556482786824</v>
      </c>
      <c r="AY52" s="23">
        <v>0</v>
      </c>
      <c r="AZ52" s="16">
        <f>BN52*$D$81</f>
        <v>7.5253042074682694</v>
      </c>
      <c r="BA52" s="63">
        <f>AZ52-AY52</f>
        <v>7.5253042074682694</v>
      </c>
      <c r="BB52" s="42">
        <f>($AD52^$BB$76)*($BC$76^$M52)*(IF($C52&gt;0,1,$BD$76))</f>
        <v>1</v>
      </c>
      <c r="BC52" s="42">
        <f>($AD52^$BB$77)*($BC$77^$M52)*(IF($C52&gt;0,1,$BD$77))</f>
        <v>1</v>
      </c>
      <c r="BD52" s="42">
        <f>($AD52^$BB$78)*($BC$78^$M52)*(IF($C52&gt;0,1,$BD$78))</f>
        <v>1</v>
      </c>
      <c r="BE52" s="42">
        <f>($AD52^$BB$79)*($BC$79^$M52)*(IF($C52&gt;0,1,$BD$79))</f>
        <v>1</v>
      </c>
      <c r="BF52" s="42">
        <f>($AD52^$BB$80)*($BC$80^$M52)*(IF($C52&gt;0,1,$BD$80))</f>
        <v>1</v>
      </c>
      <c r="BG52" s="42">
        <f>($AD52^$BB$81)*($BC$81^$M52)*(IF($C52&gt;0,1,$BD$81))</f>
        <v>1</v>
      </c>
      <c r="BH52" s="42">
        <f>($AD52^$BB$82)*($BC$82^$M52)*(IF($C52&gt;0,1,$BD$82))</f>
        <v>1</v>
      </c>
      <c r="BI52" s="40">
        <f>BB52/BB$74</f>
        <v>1.0228573476004359E-2</v>
      </c>
      <c r="BJ52" s="40">
        <f>BC52/BC$74</f>
        <v>5.42451694091648E-3</v>
      </c>
      <c r="BK52" s="40">
        <f>BD52/BD$74</f>
        <v>1.1133591355581706E-3</v>
      </c>
      <c r="BL52" s="40">
        <f>BE52/BE$74</f>
        <v>5.086475853223583E-3</v>
      </c>
      <c r="BM52" s="40">
        <f>BF52/BF$74</f>
        <v>1.3125071437359109E-2</v>
      </c>
      <c r="BN52" s="40">
        <f>BG52/BG$74</f>
        <v>1.7364617318845952E-3</v>
      </c>
      <c r="BO52" s="40">
        <f>BH52/BH$74</f>
        <v>8.4590226948540199E-3</v>
      </c>
      <c r="BP52" s="80">
        <v>617</v>
      </c>
      <c r="BQ52" s="17">
        <f>BP$74*BI52</f>
        <v>563.51256994003211</v>
      </c>
      <c r="BR52" s="1">
        <f>BQ52-BP52</f>
        <v>-53.487430059967892</v>
      </c>
      <c r="BS52" s="2">
        <v>0</v>
      </c>
      <c r="BT52" s="17">
        <f>BS$74*BJ52</f>
        <v>294.61093957811494</v>
      </c>
      <c r="BU52" s="1">
        <f>BT52-BS52</f>
        <v>294.61093957811494</v>
      </c>
      <c r="BV52" s="2">
        <v>0</v>
      </c>
      <c r="BW52" s="17">
        <f>BV$74*BK52</f>
        <v>71.338486610889774</v>
      </c>
      <c r="BX52" s="1">
        <f>BW52-BV52</f>
        <v>71.338486610889774</v>
      </c>
      <c r="BY52" s="2">
        <v>0</v>
      </c>
      <c r="BZ52" s="17">
        <f>BY$74*BL52</f>
        <v>278.94233579078127</v>
      </c>
      <c r="CA52" s="1">
        <f>BZ52-BY52</f>
        <v>278.94233579078127</v>
      </c>
      <c r="CB52" s="2">
        <v>787</v>
      </c>
      <c r="CC52" s="17">
        <f>CB$74*BM52</f>
        <v>776.95172880590985</v>
      </c>
      <c r="CD52" s="1">
        <f>CC52-CB52</f>
        <v>-10.048271194090148</v>
      </c>
      <c r="CE52" s="2">
        <v>0</v>
      </c>
      <c r="CF52" s="17">
        <f>CE$74*BN52</f>
        <v>109.9145547048311</v>
      </c>
      <c r="CG52" s="1">
        <f>CF52-CE52</f>
        <v>109.9145547048311</v>
      </c>
      <c r="CH52" s="2">
        <v>0</v>
      </c>
      <c r="CI52" s="17">
        <f>CH$74*BO52</f>
        <v>514.18169450670155</v>
      </c>
      <c r="CJ52" s="1">
        <f>CI52-CH52</f>
        <v>514.18169450670155</v>
      </c>
      <c r="CK52" s="9"/>
      <c r="CO52" s="40"/>
      <c r="CQ52" s="17"/>
      <c r="CR52" s="1"/>
    </row>
    <row r="53" spans="1:96" x14ac:dyDescent="0.2">
      <c r="A53" s="51" t="s">
        <v>13</v>
      </c>
      <c r="B53">
        <v>0</v>
      </c>
      <c r="C53">
        <v>1</v>
      </c>
      <c r="D53">
        <v>0.36085106382978699</v>
      </c>
      <c r="E53">
        <v>0.63914893617021196</v>
      </c>
      <c r="F53">
        <v>0.27838519764507902</v>
      </c>
      <c r="G53">
        <v>0.27838519764507902</v>
      </c>
      <c r="H53">
        <v>4.7887323943661901E-2</v>
      </c>
      <c r="I53">
        <v>0.14272300469483501</v>
      </c>
      <c r="J53">
        <v>8.267177728847E-2</v>
      </c>
      <c r="K53">
        <v>0.151705632921525</v>
      </c>
      <c r="L53">
        <v>0.68837276017275895</v>
      </c>
      <c r="M53" s="31">
        <v>0</v>
      </c>
      <c r="N53">
        <v>1.01550300655904</v>
      </c>
      <c r="O53">
        <v>0.98884930553957595</v>
      </c>
      <c r="P53">
        <v>1.01424155256679</v>
      </c>
      <c r="Q53">
        <v>0.994319667396936</v>
      </c>
      <c r="R53">
        <v>82.419998168945298</v>
      </c>
      <c r="S53" s="43">
        <f>IF(C53,O53,Q53)</f>
        <v>0.98884930553957595</v>
      </c>
      <c r="T53" s="43">
        <f>IF(D53 = 0,N53,P53)</f>
        <v>1.01424155256679</v>
      </c>
      <c r="U53" s="68">
        <f>R53*S53^(1-M53)</f>
        <v>81.50095795193468</v>
      </c>
      <c r="V53" s="67">
        <f>R53*T53^(M53+1)</f>
        <v>83.593786905423073</v>
      </c>
      <c r="W53" s="76">
        <f>0.5 * (D53-MAX($D$3:$D$73))/(MIN($D$3:$D$73)-MAX($D$3:$D$73)) + 0.75</f>
        <v>1.0422932745731508</v>
      </c>
      <c r="X53" s="76">
        <f>AVERAGE(D53, F53, G53, H53, I53, J53, K53)</f>
        <v>0.191801313995491</v>
      </c>
      <c r="Y53" s="32">
        <f>1.2^M53</f>
        <v>1</v>
      </c>
      <c r="Z53" s="32">
        <f>IF(C53&gt;0, 1, 0.3)</f>
        <v>1</v>
      </c>
      <c r="AA53" s="32">
        <f>PERCENTILE($L$2:$L$73, 0.05)</f>
        <v>-0.34228766676200378</v>
      </c>
      <c r="AB53" s="32">
        <f>PERCENTILE($L$2:$L$73, 0.95)</f>
        <v>0.98081624543710211</v>
      </c>
      <c r="AC53" s="32">
        <f>MIN(MAX(L53,AA53), AB53)</f>
        <v>0.68837276017275895</v>
      </c>
      <c r="AD53" s="32">
        <f>AC53-$AC$74+1</f>
        <v>2.0306604269347628</v>
      </c>
      <c r="AE53" s="21">
        <f>(AD53^4) *Y53*Z53</f>
        <v>17.003926609908401</v>
      </c>
      <c r="AF53" s="15">
        <f>AE53/$AE$74</f>
        <v>2.7870786792205778E-2</v>
      </c>
      <c r="AG53" s="2">
        <v>1319</v>
      </c>
      <c r="AH53" s="16">
        <f>$D$80*AF53</f>
        <v>2255.1675003700097</v>
      </c>
      <c r="AI53" s="26">
        <f>AH53-AG53</f>
        <v>936.16750037000975</v>
      </c>
      <c r="AJ53" s="2">
        <v>1154</v>
      </c>
      <c r="AK53" s="2">
        <v>1236</v>
      </c>
      <c r="AL53" s="2">
        <v>0</v>
      </c>
      <c r="AM53" s="10">
        <f>SUM(AJ53:AL53)</f>
        <v>2390</v>
      </c>
      <c r="AN53" s="16">
        <f>AF53*$D$79</f>
        <v>3668.5564143337074</v>
      </c>
      <c r="AO53" s="9">
        <f>AN53-AM53</f>
        <v>1278.5564143337074</v>
      </c>
      <c r="AP53" s="9">
        <f>AO53+AI53</f>
        <v>2214.7239147037171</v>
      </c>
      <c r="AQ53" s="18">
        <f>AG53+AM53</f>
        <v>3709</v>
      </c>
      <c r="AR53" s="30">
        <f>AH53+AN53</f>
        <v>5923.7239147037171</v>
      </c>
      <c r="AS53" s="77">
        <f>AP53*(AP53&gt;0)</f>
        <v>2214.7239147037171</v>
      </c>
      <c r="AT53">
        <f>AS53/$AS$74</f>
        <v>4.5004474764987895E-2</v>
      </c>
      <c r="AU53" s="66">
        <f>AT53*$AP$74</f>
        <v>875.40004044368413</v>
      </c>
      <c r="AV53" s="69">
        <f>IF(AU53&gt;0,U53,V53)</f>
        <v>81.50095795193468</v>
      </c>
      <c r="AW53" s="17">
        <f>AU53/AV53</f>
        <v>10.740978541135096</v>
      </c>
      <c r="AX53" s="38">
        <f>AQ53/AR53</f>
        <v>0.6261264119338199</v>
      </c>
      <c r="AY53" s="23">
        <v>0</v>
      </c>
      <c r="AZ53" s="16">
        <f>BN53*$D$81</f>
        <v>95.435826331510583</v>
      </c>
      <c r="BA53" s="63">
        <f>AZ53-AY53</f>
        <v>95.435826331510583</v>
      </c>
      <c r="BB53" s="42">
        <f>($AD53^$BB$76)*($BC$76^$M53)*(IF($C53&gt;0,1,$BD$76))</f>
        <v>2.1735542626035578</v>
      </c>
      <c r="BC53" s="42">
        <f>($AD53^$BB$77)*($BC$77^$M53)*(IF($C53&gt;0,1,$BD$77))</f>
        <v>4.5341722000452425</v>
      </c>
      <c r="BD53" s="42">
        <f>($AD53^$BB$78)*($BC$78^$M53)*(IF($C53&gt;0,1,$BD$78))</f>
        <v>31.335758857878069</v>
      </c>
      <c r="BE53" s="42">
        <f>($AD53^$BB$79)*($BC$79^$M53)*(IF($C53&gt;0,1,$BD$79))</f>
        <v>4.5567108507381482</v>
      </c>
      <c r="BF53" s="42">
        <f>($AD53^$BB$80)*($BC$80^$M53)*(IF($C53&gt;0,1,$BD$80))</f>
        <v>1.0650738458152826</v>
      </c>
      <c r="BG53" s="42">
        <f>($AD53^$BB$81)*($BC$81^$M53)*(IF($C53&gt;0,1,$BD$81))</f>
        <v>12.681989152916644</v>
      </c>
      <c r="BH53" s="42">
        <f>($AD53^$BB$82)*($BC$82^$M53)*(IF($C53&gt;0,1,$BD$82))</f>
        <v>3.7448630262807243</v>
      </c>
      <c r="BI53" s="40">
        <f>BB53/BB$74</f>
        <v>2.2232359479122964E-2</v>
      </c>
      <c r="BJ53" s="40">
        <f>BC53/BC$74</f>
        <v>2.4595693912177967E-2</v>
      </c>
      <c r="BK53" s="40">
        <f>BD53/BD$74</f>
        <v>3.4887953394066418E-2</v>
      </c>
      <c r="BL53" s="40">
        <f>BE53/BE$74</f>
        <v>2.3177599712401482E-2</v>
      </c>
      <c r="BM53" s="40">
        <f>BF53/BF$74</f>
        <v>1.3979170312388387E-2</v>
      </c>
      <c r="BN53" s="40">
        <f>BG53/BG$74</f>
        <v>2.2021788848215287E-2</v>
      </c>
      <c r="BO53" s="40">
        <f>BH53/BH$74</f>
        <v>3.1677881328428352E-2</v>
      </c>
      <c r="BP53" s="80">
        <v>1245</v>
      </c>
      <c r="BQ53" s="17">
        <f>BP$74*BI53</f>
        <v>1224.8251484238424</v>
      </c>
      <c r="BR53" s="1">
        <f>BQ53-BP53</f>
        <v>-20.174851576157607</v>
      </c>
      <c r="BS53" s="2">
        <v>743</v>
      </c>
      <c r="BT53" s="17">
        <f>BS$74*BJ53</f>
        <v>1335.8167320642976</v>
      </c>
      <c r="BU53" s="1">
        <f>BT53-BS53</f>
        <v>592.81673206429764</v>
      </c>
      <c r="BV53" s="2">
        <v>1162</v>
      </c>
      <c r="BW53" s="17">
        <f>BV$74*BK53</f>
        <v>2235.4456137248058</v>
      </c>
      <c r="BX53" s="1">
        <f>BW53-BV53</f>
        <v>1073.4456137248058</v>
      </c>
      <c r="BY53" s="2">
        <v>707</v>
      </c>
      <c r="BZ53" s="17">
        <f>BY$74*BL53</f>
        <v>1271.0595682280973</v>
      </c>
      <c r="CA53" s="1">
        <f>BZ53-BY53</f>
        <v>564.05956822809731</v>
      </c>
      <c r="CB53" s="2">
        <v>989</v>
      </c>
      <c r="CC53" s="17">
        <f>CB$74*BM53</f>
        <v>827.5109658121429</v>
      </c>
      <c r="CD53" s="1">
        <f>CC53-CB53</f>
        <v>-161.4890341878571</v>
      </c>
      <c r="CE53" s="2">
        <v>989</v>
      </c>
      <c r="CF53" s="17">
        <f>CE$74*BN53</f>
        <v>1393.9351905143312</v>
      </c>
      <c r="CG53" s="1">
        <f>CF53-CE53</f>
        <v>404.93519051433123</v>
      </c>
      <c r="CH53" s="2">
        <v>989</v>
      </c>
      <c r="CI53" s="17">
        <f>CH$74*BO53</f>
        <v>1925.5400165485173</v>
      </c>
      <c r="CJ53" s="1">
        <f>CI53-CH53</f>
        <v>936.54001654851731</v>
      </c>
      <c r="CK53" s="9"/>
      <c r="CO53" s="40"/>
      <c r="CQ53" s="17"/>
      <c r="CR53" s="1"/>
    </row>
    <row r="54" spans="1:96" x14ac:dyDescent="0.2">
      <c r="A54" s="51" t="s">
        <v>210</v>
      </c>
      <c r="B54">
        <v>1</v>
      </c>
      <c r="C54">
        <v>1</v>
      </c>
      <c r="D54">
        <v>0.24367509986684399</v>
      </c>
      <c r="E54">
        <v>0.75632490013315501</v>
      </c>
      <c r="F54">
        <v>0.31633986928104502</v>
      </c>
      <c r="G54">
        <v>0.31633986928104502</v>
      </c>
      <c r="H54">
        <v>9.8283931357254203E-2</v>
      </c>
      <c r="I54">
        <v>0.14664586583463299</v>
      </c>
      <c r="J54">
        <v>0.12005387212212699</v>
      </c>
      <c r="K54">
        <v>0.19487900403531699</v>
      </c>
      <c r="L54">
        <v>0.31369760052094497</v>
      </c>
      <c r="M54" s="31">
        <v>0</v>
      </c>
      <c r="N54">
        <v>1.01015625503236</v>
      </c>
      <c r="O54">
        <v>0.99525160489916498</v>
      </c>
      <c r="P54">
        <v>1.0092314447130699</v>
      </c>
      <c r="Q54">
        <v>0.98948233169618405</v>
      </c>
      <c r="R54">
        <v>28.549999237060501</v>
      </c>
      <c r="S54" s="43">
        <f>IF(C54,O54,Q54)</f>
        <v>0.99525160489916498</v>
      </c>
      <c r="T54" s="43">
        <f>IF(D54 = 0,N54,P54)</f>
        <v>1.0092314447130699</v>
      </c>
      <c r="U54" s="68">
        <f>R54*S54^(1-M54)</f>
        <v>28.414432560554399</v>
      </c>
      <c r="V54" s="67">
        <f>R54*T54^(M54+1)</f>
        <v>28.813556976575612</v>
      </c>
      <c r="W54" s="76">
        <f>0.5 * (D54-MAX($D$3:$D$73))/(MIN($D$3:$D$73)-MAX($D$3:$D$73)) + 0.75</f>
        <v>1.1111176867350339</v>
      </c>
      <c r="X54" s="76">
        <f>AVERAGE(D54, F54, G54, H54, I54, J54, K54)</f>
        <v>0.20517393025403788</v>
      </c>
      <c r="Y54" s="32">
        <f>1.2^M54</f>
        <v>1</v>
      </c>
      <c r="Z54" s="32">
        <f>IF(C54&gt;0, 1, 0.3)</f>
        <v>1</v>
      </c>
      <c r="AA54" s="32">
        <f>PERCENTILE($L$2:$L$73, 0.05)</f>
        <v>-0.34228766676200378</v>
      </c>
      <c r="AB54" s="32">
        <f>PERCENTILE($L$2:$L$73, 0.95)</f>
        <v>0.98081624543710211</v>
      </c>
      <c r="AC54" s="32">
        <f>MIN(MAX(L54,AA54), AB54)</f>
        <v>0.31369760052094497</v>
      </c>
      <c r="AD54" s="32">
        <f>AC54-$AC$74+1</f>
        <v>1.6559852672829487</v>
      </c>
      <c r="AE54" s="21">
        <f>(AD54^4) *Y54*Z54</f>
        <v>7.520139117219629</v>
      </c>
      <c r="AF54" s="15">
        <f>AE54/$AE$74</f>
        <v>1.2326105539741795E-2</v>
      </c>
      <c r="AG54" s="2">
        <v>885</v>
      </c>
      <c r="AH54" s="16">
        <f>$D$80*AF54</f>
        <v>997.36806235876122</v>
      </c>
      <c r="AI54" s="26">
        <f>AH54-AG54</f>
        <v>112.36806235876122</v>
      </c>
      <c r="AJ54" s="2">
        <v>143</v>
      </c>
      <c r="AK54" s="2">
        <v>914</v>
      </c>
      <c r="AL54" s="2">
        <v>0</v>
      </c>
      <c r="AM54" s="10">
        <f>SUM(AJ54:AL54)</f>
        <v>1057</v>
      </c>
      <c r="AN54" s="16">
        <f>AF54*$D$79</f>
        <v>1622.451991711255</v>
      </c>
      <c r="AO54" s="9">
        <f>AN54-AM54</f>
        <v>565.451991711255</v>
      </c>
      <c r="AP54" s="9">
        <f>AO54+AI54</f>
        <v>677.82005407001623</v>
      </c>
      <c r="AQ54" s="18">
        <f>AG54+AM54</f>
        <v>1942</v>
      </c>
      <c r="AR54" s="30">
        <f>AH54+AN54</f>
        <v>2619.8200540700163</v>
      </c>
      <c r="AS54" s="77">
        <f>AP54*(AP54&gt;0)</f>
        <v>677.82005407001623</v>
      </c>
      <c r="AT54">
        <f>AS54/$AS$74</f>
        <v>1.3773696719519862E-2</v>
      </c>
      <c r="AU54" s="66">
        <f>AT54*$AP$74</f>
        <v>267.91768437006823</v>
      </c>
      <c r="AV54" s="69">
        <f>IF(AU54&gt;0,U54,V54)</f>
        <v>28.414432560554399</v>
      </c>
      <c r="AW54" s="17">
        <f>AU54/AV54</f>
        <v>9.4289296046685109</v>
      </c>
      <c r="AX54" s="38">
        <f>AQ54/AR54</f>
        <v>0.74127228585146898</v>
      </c>
      <c r="AY54" s="23">
        <v>0</v>
      </c>
      <c r="AZ54" s="16">
        <f>BN54*$D$81</f>
        <v>45.92620473905172</v>
      </c>
      <c r="BA54" s="63">
        <f>AZ54-AY54</f>
        <v>45.92620473905172</v>
      </c>
      <c r="BB54" s="42">
        <f>($AD54^$BB$76)*($BC$76^$M54)*(IF($C54&gt;0,1,$BD$76))</f>
        <v>1.7381445447123618</v>
      </c>
      <c r="BC54" s="42">
        <f>($AD54^$BB$77)*($BC$77^$M54)*(IF($C54&gt;0,1,$BD$77))</f>
        <v>2.9340432015411846</v>
      </c>
      <c r="BD54" s="42">
        <f>($AD54^$BB$78)*($BC$78^$M54)*(IF($C54&gt;0,1,$BD$78))</f>
        <v>11.621752097150354</v>
      </c>
      <c r="BE54" s="42">
        <f>($AD54^$BB$79)*($BC$79^$M54)*(IF($C54&gt;0,1,$BD$79))</f>
        <v>2.9444209523575924</v>
      </c>
      <c r="BF54" s="42">
        <f>($AD54^$BB$80)*($BC$80^$M54)*(IF($C54&gt;0,1,$BD$80))</f>
        <v>1.0459141191224972</v>
      </c>
      <c r="BG54" s="42">
        <f>($AD54^$BB$81)*($BC$81^$M54)*(IF($C54&gt;0,1,$BD$81))</f>
        <v>6.1029034139873817</v>
      </c>
      <c r="BH54" s="42">
        <f>($AD54^$BB$82)*($BC$82^$M54)*(IF($C54&gt;0,1,$BD$82))</f>
        <v>2.5604792321700232</v>
      </c>
      <c r="BI54" s="40">
        <f>BB54/BB$74</f>
        <v>1.7778739187506536E-2</v>
      </c>
      <c r="BJ54" s="40">
        <f>BC54/BC$74</f>
        <v>1.5915767052140983E-2</v>
      </c>
      <c r="BK54" s="40">
        <f>BD54/BD$74</f>
        <v>1.2939183868554674E-2</v>
      </c>
      <c r="BL54" s="40">
        <f>BE54/BE$74</f>
        <v>1.4976726075892479E-2</v>
      </c>
      <c r="BM54" s="40">
        <f>BF54/BF$74</f>
        <v>1.3727697530825301E-2</v>
      </c>
      <c r="BN54" s="40">
        <f>BG54/BG$74</f>
        <v>1.0597458231776938E-2</v>
      </c>
      <c r="BO54" s="40">
        <f>BH54/BH$74</f>
        <v>2.1659151934628619E-2</v>
      </c>
      <c r="BP54" s="80">
        <v>0</v>
      </c>
      <c r="BQ54" s="17">
        <f>BP$74*BI54</f>
        <v>979.46629931811015</v>
      </c>
      <c r="BR54" s="1">
        <f>BQ54-BP54</f>
        <v>979.46629931811015</v>
      </c>
      <c r="BS54" s="2">
        <v>0</v>
      </c>
      <c r="BT54" s="17">
        <f>BS$74*BJ54</f>
        <v>864.40122436882893</v>
      </c>
      <c r="BU54" s="1">
        <f>BT54-BS54</f>
        <v>864.40122436882893</v>
      </c>
      <c r="BV54" s="2">
        <v>0</v>
      </c>
      <c r="BW54" s="17">
        <f>BV$74*BK54</f>
        <v>829.07820637764075</v>
      </c>
      <c r="BX54" s="1">
        <f>BW54-BV54</f>
        <v>829.07820637764075</v>
      </c>
      <c r="BY54" s="2">
        <v>0</v>
      </c>
      <c r="BZ54" s="17">
        <f>BY$74*BL54</f>
        <v>821.3236580019435</v>
      </c>
      <c r="CA54" s="1">
        <f>BZ54-BY54</f>
        <v>821.3236580019435</v>
      </c>
      <c r="CB54" s="2">
        <v>686</v>
      </c>
      <c r="CC54" s="17">
        <f>CB$74*BM54</f>
        <v>812.62478303473449</v>
      </c>
      <c r="CD54" s="1">
        <f>CC54-CB54</f>
        <v>126.62478303473449</v>
      </c>
      <c r="CE54" s="2">
        <v>0</v>
      </c>
      <c r="CF54" s="17">
        <f>CE$74*BN54</f>
        <v>670.79791115501666</v>
      </c>
      <c r="CG54" s="1">
        <f>CF54-CE54</f>
        <v>670.79791115501666</v>
      </c>
      <c r="CH54" s="2">
        <v>0</v>
      </c>
      <c r="CI54" s="17">
        <f>CH$74*BO54</f>
        <v>1316.5515503464005</v>
      </c>
      <c r="CJ54" s="1">
        <f>CI54-CH54</f>
        <v>1316.5515503464005</v>
      </c>
      <c r="CK54" s="9"/>
      <c r="CO54" s="40"/>
      <c r="CQ54" s="17"/>
      <c r="CR54" s="1"/>
    </row>
    <row r="55" spans="1:96" x14ac:dyDescent="0.2">
      <c r="A55" s="35" t="s">
        <v>41</v>
      </c>
      <c r="B55">
        <v>1</v>
      </c>
      <c r="C55">
        <v>1</v>
      </c>
      <c r="D55">
        <v>0.196721311475409</v>
      </c>
      <c r="E55">
        <v>0.80327868852458995</v>
      </c>
      <c r="F55">
        <v>8.8661551577152595E-2</v>
      </c>
      <c r="G55">
        <v>8.8661551577152595E-2</v>
      </c>
      <c r="H55">
        <v>4.38512869399428E-2</v>
      </c>
      <c r="I55">
        <v>0.185891325071496</v>
      </c>
      <c r="J55">
        <v>9.0286066673415197E-2</v>
      </c>
      <c r="K55">
        <v>8.9470122147358402E-2</v>
      </c>
      <c r="L55">
        <v>0.82336253306921203</v>
      </c>
      <c r="M55" s="31">
        <v>0</v>
      </c>
      <c r="N55">
        <v>1.0113300214047301</v>
      </c>
      <c r="O55">
        <v>0.98756054514710501</v>
      </c>
      <c r="P55">
        <v>1.0177439618628601</v>
      </c>
      <c r="Q55">
        <v>0.98801907236309205</v>
      </c>
      <c r="R55">
        <v>70.199996948242102</v>
      </c>
      <c r="S55" s="43">
        <f>IF(C55,O55,Q55)</f>
        <v>0.98756054514710501</v>
      </c>
      <c r="T55" s="43">
        <f>IF(D55 = 0,N55,P55)</f>
        <v>1.0177439618628601</v>
      </c>
      <c r="U55" s="68">
        <f>R55*S55^(1-M55)</f>
        <v>69.326747255531075</v>
      </c>
      <c r="V55" s="67">
        <f>R55*T55^(M55+1)</f>
        <v>71.445623016864602</v>
      </c>
      <c r="W55" s="76">
        <f>0.5 * (D55-MAX($D$3:$D$73))/(MIN($D$3:$D$73)-MAX($D$3:$D$73)) + 0.75</f>
        <v>1.1386964390279184</v>
      </c>
      <c r="X55" s="76">
        <f>AVERAGE(D55, F55, G55, H55, I55, J55, K55)</f>
        <v>0.11193474506598952</v>
      </c>
      <c r="Y55" s="32">
        <f>1.2^M55</f>
        <v>1</v>
      </c>
      <c r="Z55" s="32">
        <f>IF(C55&gt;0, 1, 0.3)</f>
        <v>1</v>
      </c>
      <c r="AA55" s="32">
        <f>PERCENTILE($L$2:$L$73, 0.05)</f>
        <v>-0.34228766676200378</v>
      </c>
      <c r="AB55" s="32">
        <f>PERCENTILE($L$2:$L$73, 0.95)</f>
        <v>0.98081624543710211</v>
      </c>
      <c r="AC55" s="32">
        <f>MIN(MAX(L55,AA55), AB55)</f>
        <v>0.82336253306921203</v>
      </c>
      <c r="AD55" s="32">
        <f>AC55-$AC$74+1</f>
        <v>2.1656501998312159</v>
      </c>
      <c r="AE55" s="21">
        <f>(AD55^4) *Y55*Z55</f>
        <v>21.996482593375543</v>
      </c>
      <c r="AF55" s="15">
        <f>AE55/$AE$74</f>
        <v>3.6053982741915507E-2</v>
      </c>
      <c r="AG55" s="2">
        <v>2878</v>
      </c>
      <c r="AH55" s="16">
        <f>$D$80*AF55</f>
        <v>2917.311618960367</v>
      </c>
      <c r="AI55" s="26">
        <f>AH55-AG55</f>
        <v>39.311618960367014</v>
      </c>
      <c r="AJ55" s="2">
        <v>1685</v>
      </c>
      <c r="AK55" s="2">
        <v>1895</v>
      </c>
      <c r="AL55" s="2">
        <v>0</v>
      </c>
      <c r="AM55" s="10">
        <f>SUM(AJ55:AL55)</f>
        <v>3580</v>
      </c>
      <c r="AN55" s="16">
        <f>AF55*$D$79</f>
        <v>4745.6884025649342</v>
      </c>
      <c r="AO55" s="9">
        <f>AN55-AM55</f>
        <v>1165.6884025649342</v>
      </c>
      <c r="AP55" s="9">
        <f>AO55+AI55</f>
        <v>1205.0000215253012</v>
      </c>
      <c r="AQ55" s="18">
        <f>AG55+AM55</f>
        <v>6458</v>
      </c>
      <c r="AR55" s="30">
        <f>AH55+AN55</f>
        <v>7663.0000215253012</v>
      </c>
      <c r="AS55" s="77">
        <f>AP55*(AP55&gt;0)</f>
        <v>1205.0000215253012</v>
      </c>
      <c r="AT55">
        <f>AS55/$AS$74</f>
        <v>2.4486299488846293E-2</v>
      </c>
      <c r="AU55" s="66">
        <f>AT55*$AP$74</f>
        <v>476.29280587734399</v>
      </c>
      <c r="AV55" s="81">
        <f>IF(AU55&gt;0,U55,V55)</f>
        <v>69.326747255531075</v>
      </c>
      <c r="AW55" s="17">
        <f>AU55/AV55</f>
        <v>6.8702603934637088</v>
      </c>
      <c r="AX55" s="38">
        <f>AQ55/AR55</f>
        <v>0.84275087848878161</v>
      </c>
      <c r="AY55" s="23">
        <v>0</v>
      </c>
      <c r="AZ55" s="16">
        <f>BN55*$D$81</f>
        <v>120.21086989073774</v>
      </c>
      <c r="BA55" s="63">
        <f>AZ55-AY55</f>
        <v>120.21086989073774</v>
      </c>
      <c r="BB55" s="42">
        <f>($AD55^$BB$76)*($BC$76^$M55)*(IF($C55&gt;0,1,$BD$76))</f>
        <v>2.3324094244339482</v>
      </c>
      <c r="BC55" s="42">
        <f>($AD55^$BB$77)*($BC$77^$M55)*(IF($C55&gt;0,1,$BD$77))</f>
        <v>5.2017018190345503</v>
      </c>
      <c r="BD55" s="42">
        <f>($AD55^$BB$78)*($BC$78^$M55)*(IF($C55&gt;0,1,$BD$78))</f>
        <v>42.851492294362664</v>
      </c>
      <c r="BE55" s="42">
        <f>($AD55^$BB$79)*($BC$79^$M55)*(IF($C55&gt;0,1,$BD$79))</f>
        <v>5.2299142879949567</v>
      </c>
      <c r="BF55" s="42">
        <f>($AD55^$BB$80)*($BC$80^$M55)*(IF($C55&gt;0,1,$BD$80))</f>
        <v>1.0711920962129859</v>
      </c>
      <c r="BG55" s="42">
        <f>($AD55^$BB$81)*($BC$81^$M55)*(IF($C55&gt;0,1,$BD$81))</f>
        <v>15.974220652958847</v>
      </c>
      <c r="BH55" s="42">
        <f>($AD55^$BB$82)*($BC$82^$M55)*(IF($C55&gt;0,1,$BD$82))</f>
        <v>4.22217869070459</v>
      </c>
      <c r="BI55" s="40">
        <f>BB55/BB$74</f>
        <v>2.3857221173947674E-2</v>
      </c>
      <c r="BJ55" s="40">
        <f>BC55/BC$74</f>
        <v>2.8216719638948989E-2</v>
      </c>
      <c r="BK55" s="40">
        <f>BD55/BD$74</f>
        <v>4.7709100418229226E-2</v>
      </c>
      <c r="BL55" s="40">
        <f>BE55/BE$74</f>
        <v>2.6601832740315356E-2</v>
      </c>
      <c r="BM55" s="40">
        <f>BF55/BF$74</f>
        <v>1.4059472785929894E-2</v>
      </c>
      <c r="BN55" s="40">
        <f>BG55/BG$74</f>
        <v>2.7738622860543589E-2</v>
      </c>
      <c r="BO55" s="40">
        <f>BH55/BH$74</f>
        <v>3.5715505366399156E-2</v>
      </c>
      <c r="BP55" s="80">
        <v>776</v>
      </c>
      <c r="BQ55" s="17">
        <f>BP$74*BI55</f>
        <v>1314.3420289151252</v>
      </c>
      <c r="BR55" s="1">
        <f>BQ55-BP55</f>
        <v>538.34202891512518</v>
      </c>
      <c r="BS55" s="2">
        <v>1207</v>
      </c>
      <c r="BT55" s="17">
        <f>BS$74*BJ55</f>
        <v>1532.4782603109586</v>
      </c>
      <c r="BU55" s="1">
        <f>BT55-BS55</f>
        <v>325.4782603109586</v>
      </c>
      <c r="BV55" s="2">
        <v>3332</v>
      </c>
      <c r="BW55" s="17">
        <f>BV$74*BK55</f>
        <v>3056.9606092980375</v>
      </c>
      <c r="BX55" s="1">
        <f>BW55-BV55</f>
        <v>-275.03939070196247</v>
      </c>
      <c r="BY55" s="2">
        <v>897</v>
      </c>
      <c r="BZ55" s="17">
        <f>BY$74*BL55</f>
        <v>1458.8445074788942</v>
      </c>
      <c r="CA55" s="1">
        <f>BZ55-BY55</f>
        <v>561.84450747889423</v>
      </c>
      <c r="CB55" s="2">
        <v>913</v>
      </c>
      <c r="CC55" s="17">
        <f>CB$74*BM55</f>
        <v>832.26455103590604</v>
      </c>
      <c r="CD55" s="1">
        <f>CC55-CB55</f>
        <v>-80.735448964093962</v>
      </c>
      <c r="CE55" s="2">
        <v>2107</v>
      </c>
      <c r="CF55" s="17">
        <f>CE$74*BN55</f>
        <v>1755.7993498266881</v>
      </c>
      <c r="CG55" s="1">
        <f>CF55-CE55</f>
        <v>-351.20065017331194</v>
      </c>
      <c r="CH55" s="2">
        <v>1756</v>
      </c>
      <c r="CI55" s="17">
        <f>CH$74*BO55</f>
        <v>2170.9669936965729</v>
      </c>
      <c r="CJ55" s="1">
        <f>CI55-CH55</f>
        <v>414.9669936965729</v>
      </c>
      <c r="CK55" s="9"/>
      <c r="CO55" s="40"/>
      <c r="CQ55" s="17"/>
      <c r="CR55" s="1"/>
    </row>
    <row r="56" spans="1:96" x14ac:dyDescent="0.2">
      <c r="A56" s="35" t="s">
        <v>60</v>
      </c>
      <c r="B56">
        <v>1</v>
      </c>
      <c r="C56">
        <v>1</v>
      </c>
      <c r="D56">
        <v>0.17736757624398</v>
      </c>
      <c r="E56">
        <v>0.82263242375601897</v>
      </c>
      <c r="F56">
        <v>7.0634920634920606E-2</v>
      </c>
      <c r="G56">
        <v>7.0634920634920606E-2</v>
      </c>
      <c r="H56">
        <v>1.0563380281690101E-2</v>
      </c>
      <c r="I56">
        <v>4.5774647887323897E-2</v>
      </c>
      <c r="J56">
        <v>2.19894295718253E-2</v>
      </c>
      <c r="K56">
        <v>3.9410932653428203E-2</v>
      </c>
      <c r="L56">
        <v>0.72591300679816695</v>
      </c>
      <c r="M56" s="31">
        <v>0</v>
      </c>
      <c r="N56">
        <v>1.0075591889736299</v>
      </c>
      <c r="O56">
        <v>0.99286442072104597</v>
      </c>
      <c r="P56">
        <v>1.0113389380276201</v>
      </c>
      <c r="Q56">
        <v>0.99292786631364305</v>
      </c>
      <c r="R56">
        <v>316.89001464843699</v>
      </c>
      <c r="S56" s="43">
        <f>IF(C56,O56,Q56)</f>
        <v>0.99286442072104597</v>
      </c>
      <c r="T56" s="43">
        <f>IF(D56 = 0,N56,P56)</f>
        <v>1.0113389380276201</v>
      </c>
      <c r="U56" s="68">
        <f>R56*S56^(1-M56)</f>
        <v>314.62882082620416</v>
      </c>
      <c r="V56" s="67">
        <f>R56*T56^(M56+1)</f>
        <v>320.48321088610726</v>
      </c>
      <c r="W56" s="76">
        <f>0.5 * (D56-MAX($D$3:$D$73))/(MIN($D$3:$D$73)-MAX($D$3:$D$73)) + 0.75</f>
        <v>1.1500640387078416</v>
      </c>
      <c r="X56" s="76">
        <f>AVERAGE(D56, F56, G56, H56, I56, J56, K56)</f>
        <v>6.2339401129726968E-2</v>
      </c>
      <c r="Y56" s="32">
        <f>1.2^M56</f>
        <v>1</v>
      </c>
      <c r="Z56" s="32">
        <f>IF(C56&gt;0, 1, 0.3)</f>
        <v>1</v>
      </c>
      <c r="AA56" s="32">
        <f>PERCENTILE($L$2:$L$73, 0.05)</f>
        <v>-0.34228766676200378</v>
      </c>
      <c r="AB56" s="32">
        <f>PERCENTILE($L$2:$L$73, 0.95)</f>
        <v>0.98081624543710211</v>
      </c>
      <c r="AC56" s="32">
        <f>MIN(MAX(L56,AA56), AB56)</f>
        <v>0.72591300679816695</v>
      </c>
      <c r="AD56" s="32">
        <f>AC56-$AC$74+1</f>
        <v>2.0682006735601708</v>
      </c>
      <c r="AE56" s="21">
        <f>(AD56^4) *Y56*Z56</f>
        <v>18.296612945525233</v>
      </c>
      <c r="AF56" s="15">
        <f>AE56/$AE$74</f>
        <v>2.9989602409075142E-2</v>
      </c>
      <c r="AG56" s="2">
        <v>2218</v>
      </c>
      <c r="AH56" s="16">
        <f>$D$80*AF56</f>
        <v>2426.6116778905557</v>
      </c>
      <c r="AI56" s="26">
        <f>AH56-AG56</f>
        <v>208.61167789055571</v>
      </c>
      <c r="AJ56" s="2">
        <v>2218</v>
      </c>
      <c r="AK56" s="2">
        <v>2852</v>
      </c>
      <c r="AL56" s="2">
        <v>0</v>
      </c>
      <c r="AM56" s="10">
        <f>SUM(AJ56:AL56)</f>
        <v>5070</v>
      </c>
      <c r="AN56" s="16">
        <f>AF56*$D$79</f>
        <v>3947.4503931800559</v>
      </c>
      <c r="AO56" s="9">
        <f>AN56-AM56</f>
        <v>-1122.5496068199441</v>
      </c>
      <c r="AP56" s="9">
        <f>AO56+AI56</f>
        <v>-913.93792892938836</v>
      </c>
      <c r="AQ56" s="18">
        <f>AG56+AM56</f>
        <v>7288</v>
      </c>
      <c r="AR56" s="30">
        <f>AH56+AN56</f>
        <v>6374.0620710706116</v>
      </c>
      <c r="AS56" s="77">
        <f>AP56*(AP56&gt;0)</f>
        <v>0</v>
      </c>
      <c r="AT56">
        <f>AS56/$AS$74</f>
        <v>0</v>
      </c>
      <c r="AU56" s="66">
        <f>AT56*$AP$74</f>
        <v>0</v>
      </c>
      <c r="AV56" s="69">
        <f>IF(AU56&gt;0,U56,V56)</f>
        <v>320.48321088610726</v>
      </c>
      <c r="AW56" s="17">
        <f>AU56/AV56</f>
        <v>0</v>
      </c>
      <c r="AX56" s="38">
        <f>AQ56/AR56</f>
        <v>1.1433839078971944</v>
      </c>
      <c r="AY56" s="23">
        <v>0</v>
      </c>
      <c r="AZ56" s="16">
        <f>BN56*$D$81</f>
        <v>101.91530163494048</v>
      </c>
      <c r="BA56" s="63">
        <f>AZ56-AY56</f>
        <v>101.91530163494048</v>
      </c>
      <c r="BB56" s="42">
        <f>($AD56^$BB$76)*($BC$76^$M56)*(IF($C56&gt;0,1,$BD$76))</f>
        <v>2.2176324712602775</v>
      </c>
      <c r="BC56" s="42">
        <f>($AD56^$BB$77)*($BC$77^$M56)*(IF($C56&gt;0,1,$BD$77))</f>
        <v>4.7149247840273434</v>
      </c>
      <c r="BD56" s="42">
        <f>($AD56^$BB$78)*($BC$78^$M56)*(IF($C56&gt;0,1,$BD$78))</f>
        <v>34.255253015480669</v>
      </c>
      <c r="BE56" s="42">
        <f>($AD56^$BB$79)*($BC$79^$M56)*(IF($C56&gt;0,1,$BD$79))</f>
        <v>4.738969544500093</v>
      </c>
      <c r="BF56" s="42">
        <f>($AD56^$BB$80)*($BC$80^$M56)*(IF($C56&gt;0,1,$BD$80))</f>
        <v>1.0668116460361767</v>
      </c>
      <c r="BG56" s="42">
        <f>($AD56^$BB$81)*($BC$81^$M56)*(IF($C56&gt;0,1,$BD$81))</f>
        <v>13.543014185897972</v>
      </c>
      <c r="BH56" s="42">
        <f>($AD56^$BB$82)*($BC$82^$M56)*(IF($C56&gt;0,1,$BD$82))</f>
        <v>3.8749378978757787</v>
      </c>
      <c r="BI56" s="40">
        <f>BB56/BB$74</f>
        <v>2.2683216675058872E-2</v>
      </c>
      <c r="BJ56" s="40">
        <f>BC56/BC$74</f>
        <v>2.55761893661033E-2</v>
      </c>
      <c r="BK56" s="40">
        <f>BD56/BD$74</f>
        <v>3.8138398885641973E-2</v>
      </c>
      <c r="BL56" s="40">
        <f>BE56/BE$74</f>
        <v>2.4104654157261686E-2</v>
      </c>
      <c r="BM56" s="40">
        <f>BF56/BF$74</f>
        <v>1.400197906443148E-2</v>
      </c>
      <c r="BN56" s="40">
        <f>BG56/BG$74</f>
        <v>2.3516925868182034E-2</v>
      </c>
      <c r="BO56" s="40">
        <f>BH56/BH$74</f>
        <v>3.2778187619281141E-2</v>
      </c>
      <c r="BP56" s="80">
        <v>626</v>
      </c>
      <c r="BQ56" s="17">
        <f>BP$74*BI56</f>
        <v>1249.6637730623434</v>
      </c>
      <c r="BR56" s="1">
        <f>BQ56-BP56</f>
        <v>623.66377306234335</v>
      </c>
      <c r="BS56" s="2">
        <v>607</v>
      </c>
      <c r="BT56" s="17">
        <f>BS$74*BJ56</f>
        <v>1389.0684206624362</v>
      </c>
      <c r="BU56" s="1">
        <f>BT56-BS56</f>
        <v>782.06842066243621</v>
      </c>
      <c r="BV56" s="2">
        <v>1304</v>
      </c>
      <c r="BW56" s="17">
        <f>BV$74*BK56</f>
        <v>2443.7179085975094</v>
      </c>
      <c r="BX56" s="1">
        <f>BW56-BV56</f>
        <v>1139.7179085975094</v>
      </c>
      <c r="BY56" s="2">
        <v>1221</v>
      </c>
      <c r="BZ56" s="17">
        <f>BY$74*BL56</f>
        <v>1321.8992339842309</v>
      </c>
      <c r="CA56" s="1">
        <f>BZ56-BY56</f>
        <v>100.89923398423093</v>
      </c>
      <c r="CB56" s="2">
        <v>951</v>
      </c>
      <c r="CC56" s="17">
        <f>CB$74*BM56</f>
        <v>828.8611526980859</v>
      </c>
      <c r="CD56" s="1">
        <f>CC56-CB56</f>
        <v>-122.1388473019141</v>
      </c>
      <c r="CE56" s="2">
        <v>951</v>
      </c>
      <c r="CF56" s="17">
        <f>CE$74*BN56</f>
        <v>1488.5743736041863</v>
      </c>
      <c r="CG56" s="1">
        <f>CF56-CE56</f>
        <v>537.57437360418635</v>
      </c>
      <c r="CH56" s="2">
        <v>634</v>
      </c>
      <c r="CI56" s="17">
        <f>CH$74*BO56</f>
        <v>1992.4221344380042</v>
      </c>
      <c r="CJ56" s="1">
        <f>CI56-CH56</f>
        <v>1358.4221344380042</v>
      </c>
      <c r="CK56" s="9"/>
      <c r="CO56" s="40"/>
      <c r="CQ56" s="17"/>
      <c r="CR56" s="1"/>
    </row>
    <row r="57" spans="1:96" x14ac:dyDescent="0.2">
      <c r="A57" s="35" t="s">
        <v>211</v>
      </c>
      <c r="B57">
        <v>1</v>
      </c>
      <c r="C57">
        <v>1</v>
      </c>
      <c r="D57">
        <v>0.23776223776223701</v>
      </c>
      <c r="E57">
        <v>0.76223776223776196</v>
      </c>
      <c r="F57">
        <v>0.23927765237020299</v>
      </c>
      <c r="G57">
        <v>0.23927765237020299</v>
      </c>
      <c r="H57">
        <v>1.56739811912225E-2</v>
      </c>
      <c r="I57">
        <v>0.17241379310344801</v>
      </c>
      <c r="J57">
        <v>5.1984714582372998E-2</v>
      </c>
      <c r="K57">
        <v>0.11152928074907099</v>
      </c>
      <c r="L57">
        <v>-0.21599810666712799</v>
      </c>
      <c r="M57" s="31">
        <v>0</v>
      </c>
      <c r="N57">
        <v>1.00617080782976</v>
      </c>
      <c r="O57">
        <v>0.98888170452326096</v>
      </c>
      <c r="P57">
        <v>1.02132356285521</v>
      </c>
      <c r="Q57">
        <v>0.99090860936042302</v>
      </c>
      <c r="R57">
        <v>119.379997253417</v>
      </c>
      <c r="S57" s="43">
        <f>IF(C57,O57,Q57)</f>
        <v>0.98888170452326096</v>
      </c>
      <c r="T57" s="43">
        <f>IF(D57 = 0,N57,P57)</f>
        <v>1.02132356285521</v>
      </c>
      <c r="U57" s="68">
        <f>R57*S57^(1-M57)</f>
        <v>118.05269516994122</v>
      </c>
      <c r="V57" s="67">
        <f>R57*T57^(M57+1)</f>
        <v>121.92560412850503</v>
      </c>
      <c r="W57" s="76">
        <f>0.5 * (D57-MAX($D$3:$D$73))/(MIN($D$3:$D$73)-MAX($D$3:$D$73)) + 0.75</f>
        <v>1.1145906622906057</v>
      </c>
      <c r="X57" s="76">
        <f>AVERAGE(D57, F57, G57, H57, I57, J57, K57)</f>
        <v>0.15255990173267961</v>
      </c>
      <c r="Y57" s="32">
        <f>1.2^M57</f>
        <v>1</v>
      </c>
      <c r="Z57" s="32">
        <f>IF(C57&gt;0, 1, 0.3)</f>
        <v>1</v>
      </c>
      <c r="AA57" s="32">
        <f>PERCENTILE($L$2:$L$73, 0.05)</f>
        <v>-0.34228766676200378</v>
      </c>
      <c r="AB57" s="32">
        <f>PERCENTILE($L$2:$L$73, 0.95)</f>
        <v>0.98081624543710211</v>
      </c>
      <c r="AC57" s="32">
        <f>MIN(MAX(L57,AA57), AB57)</f>
        <v>-0.21599810666712799</v>
      </c>
      <c r="AD57" s="32">
        <f>AC57-$AC$74+1</f>
        <v>1.1262895600948757</v>
      </c>
      <c r="AE57" s="21">
        <f>(AD57^4) *Y57*Z57</f>
        <v>1.6091637261481118</v>
      </c>
      <c r="AF57" s="15">
        <f>AE57/$AE$74</f>
        <v>2.6375472062489117E-3</v>
      </c>
      <c r="AG57" s="2">
        <v>119</v>
      </c>
      <c r="AH57" s="16">
        <f>$D$80*AF57</f>
        <v>213.4173959483513</v>
      </c>
      <c r="AI57" s="26">
        <f>AH57-AG57</f>
        <v>94.417395948351299</v>
      </c>
      <c r="AJ57" s="2">
        <v>0</v>
      </c>
      <c r="AK57" s="2">
        <v>358</v>
      </c>
      <c r="AL57" s="2">
        <v>0</v>
      </c>
      <c r="AM57" s="10">
        <f>SUM(AJ57:AL57)</f>
        <v>358</v>
      </c>
      <c r="AN57" s="16">
        <f>AF57*$D$79</f>
        <v>347.17321738108734</v>
      </c>
      <c r="AO57" s="9">
        <f>AN57-AM57</f>
        <v>-10.826782618912659</v>
      </c>
      <c r="AP57" s="9">
        <f>AO57+AI57</f>
        <v>83.590613329438639</v>
      </c>
      <c r="AQ57" s="18">
        <f>AG57+AM57</f>
        <v>477</v>
      </c>
      <c r="AR57" s="30">
        <f>AH57+AN57</f>
        <v>560.59061332943861</v>
      </c>
      <c r="AS57" s="77">
        <f>AP57*(AP57&gt;0)</f>
        <v>83.590613329438639</v>
      </c>
      <c r="AT57">
        <f>AS57/$AS$74</f>
        <v>1.6986097559152655E-3</v>
      </c>
      <c r="AU57" s="66">
        <f>AT57*$AP$74</f>
        <v>33.04033780621014</v>
      </c>
      <c r="AV57" s="81">
        <f>IF(AU57&gt;0,U57,V57)</f>
        <v>118.05269516994122</v>
      </c>
      <c r="AW57" s="17">
        <f>AU57/AV57</f>
        <v>0.27987787791415819</v>
      </c>
      <c r="AX57" s="38">
        <f>AQ57/AR57</f>
        <v>0.85088831075322435</v>
      </c>
      <c r="AY57" s="23">
        <v>0</v>
      </c>
      <c r="AZ57" s="16">
        <f>BN57*$D$81</f>
        <v>11.527660315895691</v>
      </c>
      <c r="BA57" s="63">
        <f>AZ57-AY57</f>
        <v>11.527660315895691</v>
      </c>
      <c r="BB57" s="42">
        <f>($AD57^$BB$76)*($BC$76^$M57)*(IF($C57&gt;0,1,$BD$76))</f>
        <v>1.1392222647554668</v>
      </c>
      <c r="BC57" s="42">
        <f>($AD57^$BB$77)*($BC$77^$M57)*(IF($C57&gt;0,1,$BD$77))</f>
        <v>1.2889059392207436</v>
      </c>
      <c r="BD57" s="42">
        <f>($AD57^$BB$78)*($BC$78^$M57)*(IF($C57&gt;0,1,$BD$78))</f>
        <v>1.783093983565244</v>
      </c>
      <c r="BE57" s="42">
        <f>($AD57^$BB$79)*($BC$79^$M57)*(IF($C57&gt;0,1,$BD$79))</f>
        <v>1.2899794009343206</v>
      </c>
      <c r="BF57" s="42">
        <f>($AD57^$BB$80)*($BC$80^$M57)*(IF($C57&gt;0,1,$BD$80))</f>
        <v>1.0106408658557695</v>
      </c>
      <c r="BG57" s="42">
        <f>($AD57^$BB$81)*($BC$81^$M57)*(IF($C57&gt;0,1,$BD$81))</f>
        <v>1.5318530650834552</v>
      </c>
      <c r="BH57" s="42">
        <f>($AD57^$BB$82)*($BC$82^$M57)*(IF($C57&gt;0,1,$BD$82))</f>
        <v>1.2481756591815931</v>
      </c>
      <c r="BI57" s="40">
        <f>BB57/BB$74</f>
        <v>1.1652618640551383E-2</v>
      </c>
      <c r="BJ57" s="40">
        <f>BC57/BC$74</f>
        <v>6.9916921025507906E-3</v>
      </c>
      <c r="BK57" s="40">
        <f>BD57/BD$74</f>
        <v>1.9852239761611748E-3</v>
      </c>
      <c r="BL57" s="40">
        <f>BE57/BE$74</f>
        <v>6.5614490740082453E-3</v>
      </c>
      <c r="BM57" s="40">
        <f>BF57/BF$74</f>
        <v>1.3264733561871441E-2</v>
      </c>
      <c r="BN57" s="40">
        <f>BG57/BG$74</f>
        <v>2.6600042263875421E-3</v>
      </c>
      <c r="BO57" s="40">
        <f>BH57/BH$74</f>
        <v>1.0558346228181472E-2</v>
      </c>
      <c r="BP57" s="80">
        <v>793</v>
      </c>
      <c r="BQ57" s="17">
        <f>BP$74*BI57</f>
        <v>641.96606614525683</v>
      </c>
      <c r="BR57" s="1">
        <f>BQ57-BP57</f>
        <v>-151.03393385474317</v>
      </c>
      <c r="BS57" s="2">
        <v>0</v>
      </c>
      <c r="BT57" s="17">
        <f>BS$74*BJ57</f>
        <v>379.72578978163597</v>
      </c>
      <c r="BU57" s="1">
        <f>BT57-BS57</f>
        <v>379.72578978163597</v>
      </c>
      <c r="BV57" s="2">
        <v>0</v>
      </c>
      <c r="BW57" s="17">
        <f>BV$74*BK57</f>
        <v>127.20322627252727</v>
      </c>
      <c r="BX57" s="1">
        <f>BW57-BV57</f>
        <v>127.20322627252727</v>
      </c>
      <c r="BY57" s="2">
        <v>0</v>
      </c>
      <c r="BZ57" s="17">
        <f>BY$74*BL57</f>
        <v>359.82986721861215</v>
      </c>
      <c r="CA57" s="1">
        <f>BZ57-BY57</f>
        <v>359.82986721861215</v>
      </c>
      <c r="CB57" s="2">
        <v>836</v>
      </c>
      <c r="CC57" s="17">
        <f>CB$74*BM57</f>
        <v>785.21916792854176</v>
      </c>
      <c r="CD57" s="1">
        <f>CC57-CB57</f>
        <v>-50.780832071458235</v>
      </c>
      <c r="CE57" s="2">
        <v>0</v>
      </c>
      <c r="CF57" s="17">
        <f>CE$74*BN57</f>
        <v>168.37294752187864</v>
      </c>
      <c r="CG57" s="1">
        <f>CF57-CE57</f>
        <v>168.37294752187864</v>
      </c>
      <c r="CH57" s="2">
        <v>0</v>
      </c>
      <c r="CI57" s="17">
        <f>CH$74*BO57</f>
        <v>641.78907548001075</v>
      </c>
      <c r="CJ57" s="1">
        <f>CI57-CH57</f>
        <v>641.78907548001075</v>
      </c>
      <c r="CK57" s="9"/>
      <c r="CO57" s="40"/>
      <c r="CQ57" s="17"/>
      <c r="CR57" s="1"/>
    </row>
    <row r="58" spans="1:96" x14ac:dyDescent="0.2">
      <c r="A58" s="47" t="s">
        <v>83</v>
      </c>
      <c r="B58">
        <v>0</v>
      </c>
      <c r="C58">
        <v>0</v>
      </c>
      <c r="D58">
        <v>0.16853932584269599</v>
      </c>
      <c r="E58">
        <v>0.83146067415730296</v>
      </c>
      <c r="F58">
        <v>6.8253968253968206E-2</v>
      </c>
      <c r="G58">
        <v>6.8253968253968206E-2</v>
      </c>
      <c r="H58">
        <v>2.8169014084507001E-2</v>
      </c>
      <c r="I58">
        <v>8.2746478873239396E-2</v>
      </c>
      <c r="J58">
        <v>4.8279257749303098E-2</v>
      </c>
      <c r="K58">
        <v>5.7404276197388603E-2</v>
      </c>
      <c r="L58">
        <v>0.42875702795297699</v>
      </c>
      <c r="M58" s="31">
        <v>0</v>
      </c>
      <c r="N58">
        <v>1.00536629557142</v>
      </c>
      <c r="O58">
        <v>0.99443037568681802</v>
      </c>
      <c r="P58">
        <v>1.00823830952065</v>
      </c>
      <c r="Q58">
        <v>0.99362042073768597</v>
      </c>
      <c r="R58">
        <v>88.699996948242102</v>
      </c>
      <c r="S58" s="43">
        <f>IF(C58,O58,Q58)</f>
        <v>0.99362042073768597</v>
      </c>
      <c r="T58" s="43">
        <f>IF(D58 = 0,N58,P58)</f>
        <v>1.00823830952065</v>
      </c>
      <c r="U58" s="68">
        <f>R58*S58^(1-M58)</f>
        <v>88.134128287143781</v>
      </c>
      <c r="V58" s="67">
        <f>R58*T58^(M58+1)</f>
        <v>89.430734977582432</v>
      </c>
      <c r="W58" s="76">
        <f>0.5 * (D58-MAX($D$3:$D$73))/(MIN($D$3:$D$73)-MAX($D$3:$D$73)) + 0.75</f>
        <v>1.1552493951899818</v>
      </c>
      <c r="X58" s="76">
        <f>AVERAGE(D58, F58, G58, H58, I58, J58, K58)</f>
        <v>7.4520898465010074E-2</v>
      </c>
      <c r="Y58" s="32">
        <f>1.2^M58</f>
        <v>1</v>
      </c>
      <c r="Z58" s="32">
        <f>IF(C58&gt;0, 1, 0.3)</f>
        <v>0.3</v>
      </c>
      <c r="AA58" s="32">
        <f>PERCENTILE($L$2:$L$73, 0.05)</f>
        <v>-0.34228766676200378</v>
      </c>
      <c r="AB58" s="32">
        <f>PERCENTILE($L$2:$L$73, 0.95)</f>
        <v>0.98081624543710211</v>
      </c>
      <c r="AC58" s="32">
        <f>MIN(MAX(L58,AA58), AB58)</f>
        <v>0.42875702795297699</v>
      </c>
      <c r="AD58" s="32">
        <f>AC58-$AC$74+1</f>
        <v>1.7710446947149807</v>
      </c>
      <c r="AE58" s="21">
        <v>0</v>
      </c>
      <c r="AF58" s="15">
        <f>AE58/$AE$74</f>
        <v>0</v>
      </c>
      <c r="AG58" s="2">
        <v>0</v>
      </c>
      <c r="AH58" s="16">
        <f>$D$80*AF58</f>
        <v>0</v>
      </c>
      <c r="AI58" s="26">
        <f>AH58-AG58</f>
        <v>0</v>
      </c>
      <c r="AJ58" s="2">
        <v>0</v>
      </c>
      <c r="AK58" s="2">
        <v>0</v>
      </c>
      <c r="AL58" s="2">
        <v>0</v>
      </c>
      <c r="AM58" s="10">
        <f>SUM(AJ58:AL58)</f>
        <v>0</v>
      </c>
      <c r="AN58" s="16">
        <f>AF58*$D$79</f>
        <v>0</v>
      </c>
      <c r="AO58" s="9">
        <f>AN58-AM58</f>
        <v>0</v>
      </c>
      <c r="AP58" s="9">
        <f>AO58+AI58</f>
        <v>0</v>
      </c>
      <c r="AQ58" s="18">
        <f>AG58+AM58</f>
        <v>0</v>
      </c>
      <c r="AR58" s="30">
        <f>AH58+AN58</f>
        <v>0</v>
      </c>
      <c r="AS58" s="77">
        <f>AP58*(AP58&gt;0)</f>
        <v>0</v>
      </c>
      <c r="AT58">
        <f>AS58/$AS$74</f>
        <v>0</v>
      </c>
      <c r="AU58" s="66">
        <f>AT58*$AP$74</f>
        <v>0</v>
      </c>
      <c r="AV58" s="69">
        <f>IF(AU58&gt;0,U58,V58)</f>
        <v>89.430734977582432</v>
      </c>
      <c r="AW58" s="17">
        <f>AU58/AV58</f>
        <v>0</v>
      </c>
      <c r="AX58" s="38">
        <v>1</v>
      </c>
      <c r="AY58" s="23">
        <v>0</v>
      </c>
      <c r="AZ58" s="16">
        <f>BN58*$D$81</f>
        <v>13.147937847641407</v>
      </c>
      <c r="BA58" s="63">
        <f>AZ58-AY58</f>
        <v>13.147937847641407</v>
      </c>
      <c r="BB58" s="42">
        <f>($AD58^$BB$76)*($BC$76^$M58)*(IF($C58&gt;0,1,$BD$76))</f>
        <v>0.86811555082224368</v>
      </c>
      <c r="BC58" s="42">
        <f>($AD58^$BB$77)*($BC$77^$M58)*(IF($C58&gt;0,1,$BD$77))</f>
        <v>1.334191041900612</v>
      </c>
      <c r="BD58" s="42">
        <f>($AD58^$BB$78)*($BC$78^$M58)*(IF($C58&gt;0,1,$BD$78))</f>
        <v>3.2223310633572741E-2</v>
      </c>
      <c r="BE58" s="42">
        <f>($AD58^$BB$79)*($BC$79^$M58)*(IF($C58&gt;0,1,$BD$79))</f>
        <v>2.4648892556847053</v>
      </c>
      <c r="BF58" s="42">
        <f>($AD58^$BB$80)*($BC$80^$M58)*(IF($C58&gt;0,1,$BD$80))</f>
        <v>0.68812949896052267</v>
      </c>
      <c r="BG58" s="42">
        <f>($AD58^$BB$81)*($BC$81^$M58)*(IF($C58&gt;0,1,$BD$81))</f>
        <v>1.7471636342080519</v>
      </c>
      <c r="BH58" s="42">
        <f>($AD58^$BB$82)*($BC$82^$M58)*(IF($C58&gt;0,1,$BD$82))</f>
        <v>0.1131786305734664</v>
      </c>
      <c r="BI58" s="40">
        <f>BB58/BB$74</f>
        <v>8.8795836972473154E-3</v>
      </c>
      <c r="BJ58" s="40">
        <f>BC58/BC$74</f>
        <v>7.2373419092088788E-3</v>
      </c>
      <c r="BK58" s="40">
        <f>BD58/BD$74</f>
        <v>3.5876117271816952E-5</v>
      </c>
      <c r="BL58" s="40">
        <f>BE58/BE$74</f>
        <v>1.2537599679910505E-2</v>
      </c>
      <c r="BM58" s="40">
        <f>BF58/BF$74</f>
        <v>9.0317488320109905E-3</v>
      </c>
      <c r="BN58" s="40">
        <f>BG58/BG$74</f>
        <v>3.0338827901426973E-3</v>
      </c>
      <c r="BO58" s="40">
        <f>BH58/BH$74</f>
        <v>9.5738060459345123E-4</v>
      </c>
      <c r="BP58" s="80">
        <v>351</v>
      </c>
      <c r="BQ58" s="17">
        <f>BP$74*BI58</f>
        <v>489.1940250487491</v>
      </c>
      <c r="BR58" s="1">
        <f>BQ58-BP58</f>
        <v>138.1940250487491</v>
      </c>
      <c r="BS58" s="2">
        <v>605</v>
      </c>
      <c r="BT58" s="17">
        <f>BS$74*BJ58</f>
        <v>393.06727643104341</v>
      </c>
      <c r="BU58" s="1">
        <f>BT58-BS58</f>
        <v>-211.93272356895659</v>
      </c>
      <c r="BV58" s="2">
        <v>727</v>
      </c>
      <c r="BW58" s="17">
        <f>BV$74*BK58</f>
        <v>2.298762214191671</v>
      </c>
      <c r="BX58" s="1">
        <f>BW58-BV58</f>
        <v>-724.7012377858083</v>
      </c>
      <c r="BY58" s="2">
        <v>601</v>
      </c>
      <c r="BZ58" s="17">
        <f>BY$74*BL58</f>
        <v>687.5619664462921</v>
      </c>
      <c r="CA58" s="1">
        <f>BZ58-BY58</f>
        <v>86.561966446292104</v>
      </c>
      <c r="CB58" s="2">
        <v>798</v>
      </c>
      <c r="CC58" s="17">
        <f>CB$74*BM58</f>
        <v>534.64340385972264</v>
      </c>
      <c r="CD58" s="1">
        <f>CC58-CB58</f>
        <v>-263.35659614027736</v>
      </c>
      <c r="CE58" s="2">
        <v>0</v>
      </c>
      <c r="CF58" s="17">
        <f>CE$74*BN58</f>
        <v>192.03871285045244</v>
      </c>
      <c r="CG58" s="1">
        <f>CF58-CE58</f>
        <v>192.03871285045244</v>
      </c>
      <c r="CH58" s="2">
        <v>0</v>
      </c>
      <c r="CI58" s="17">
        <f>CH$74*BO58</f>
        <v>58.194380050212935</v>
      </c>
      <c r="CJ58" s="1">
        <f>CI58-CH58</f>
        <v>58.194380050212935</v>
      </c>
      <c r="CK58" s="9"/>
      <c r="CO58" s="40"/>
      <c r="CQ58" s="17"/>
      <c r="CR58" s="1"/>
    </row>
    <row r="59" spans="1:96" x14ac:dyDescent="0.2">
      <c r="A59" s="47" t="s">
        <v>106</v>
      </c>
      <c r="B59">
        <v>0</v>
      </c>
      <c r="C59">
        <v>0</v>
      </c>
      <c r="D59">
        <v>5.21669341894061E-2</v>
      </c>
      <c r="E59">
        <v>0.94783306581059301</v>
      </c>
      <c r="F59">
        <v>9.5238095238095195E-3</v>
      </c>
      <c r="G59">
        <v>9.5238095238095195E-3</v>
      </c>
      <c r="H59">
        <v>5.2816901408450703E-3</v>
      </c>
      <c r="I59">
        <v>5.7218309859154902E-2</v>
      </c>
      <c r="J59">
        <v>1.73841704737073E-2</v>
      </c>
      <c r="K59">
        <v>1.2867149191682701E-2</v>
      </c>
      <c r="L59">
        <v>0.60285770006108297</v>
      </c>
      <c r="M59" s="31">
        <v>4</v>
      </c>
      <c r="N59">
        <v>1.0101119526697899</v>
      </c>
      <c r="O59">
        <v>0.99351062590574102</v>
      </c>
      <c r="P59">
        <v>1.0140856401227101</v>
      </c>
      <c r="Q59">
        <v>0.98855912829014203</v>
      </c>
      <c r="R59">
        <v>58.509998321533203</v>
      </c>
      <c r="S59" s="43">
        <f>IF(C59,O59,Q59)</f>
        <v>0.98855912829014203</v>
      </c>
      <c r="T59" s="43">
        <f>IF(D59 = 0,N59,P59)</f>
        <v>1.0140856401227101</v>
      </c>
      <c r="U59" s="68">
        <f>R59*S59^(1-M59)</f>
        <v>60.565057451815647</v>
      </c>
      <c r="V59" s="67">
        <f>R59*T59^(M59+1)</f>
        <v>62.748485841198963</v>
      </c>
      <c r="W59" s="76">
        <f>0.5 * (D59-MAX($D$3:$D$73))/(MIN($D$3:$D$73)-MAX($D$3:$D$73)) + 0.75</f>
        <v>1.2236018215454676</v>
      </c>
      <c r="X59" s="76">
        <f>AVERAGE(D59, F59, G59, H59, I59, J59, K59)</f>
        <v>2.3423696128916444E-2</v>
      </c>
      <c r="Y59" s="32">
        <f>1.2^M59</f>
        <v>2.0735999999999999</v>
      </c>
      <c r="Z59" s="32">
        <f>IF(C59&gt;0, 1, 0.3)</f>
        <v>0.3</v>
      </c>
      <c r="AA59" s="32">
        <f>PERCENTILE($L$2:$L$73, 0.05)</f>
        <v>-0.34228766676200378</v>
      </c>
      <c r="AB59" s="32">
        <f>PERCENTILE($L$2:$L$73, 0.95)</f>
        <v>0.98081624543710211</v>
      </c>
      <c r="AC59" s="32">
        <f>MIN(MAX(L59,AA59), AB59)</f>
        <v>0.60285770006108297</v>
      </c>
      <c r="AD59" s="32">
        <f>AC59-$AC$74+1</f>
        <v>1.9451453668230867</v>
      </c>
      <c r="AE59" s="21">
        <v>0</v>
      </c>
      <c r="AF59" s="15">
        <f>AE59/$AE$74</f>
        <v>0</v>
      </c>
      <c r="AG59" s="2">
        <v>0</v>
      </c>
      <c r="AH59" s="16">
        <f>$D$80*AF59</f>
        <v>0</v>
      </c>
      <c r="AI59" s="26">
        <f>AH59-AG59</f>
        <v>0</v>
      </c>
      <c r="AJ59" s="2">
        <v>0</v>
      </c>
      <c r="AK59" s="2">
        <v>0</v>
      </c>
      <c r="AL59" s="2">
        <v>0</v>
      </c>
      <c r="AM59" s="10">
        <f>SUM(AJ59:AL59)</f>
        <v>0</v>
      </c>
      <c r="AN59" s="16">
        <f>AF59*$D$79</f>
        <v>0</v>
      </c>
      <c r="AO59" s="9">
        <f>AN59-AM59</f>
        <v>0</v>
      </c>
      <c r="AP59" s="9">
        <f>AO59+AI59</f>
        <v>0</v>
      </c>
      <c r="AQ59" s="18">
        <f>AG59+AM59</f>
        <v>0</v>
      </c>
      <c r="AR59" s="30">
        <f>AH59+AN59</f>
        <v>0</v>
      </c>
      <c r="AS59" s="77">
        <f>AP59*(AP59&gt;0)</f>
        <v>0</v>
      </c>
      <c r="AT59">
        <f>AS59/$AS$74</f>
        <v>0</v>
      </c>
      <c r="AU59" s="66">
        <f>AT59*$AP$74</f>
        <v>0</v>
      </c>
      <c r="AV59" s="69">
        <f>IF(AU59&gt;0,U59,V59)</f>
        <v>62.748485841198963</v>
      </c>
      <c r="AW59" s="17">
        <f>AU59/AV59</f>
        <v>0</v>
      </c>
      <c r="AX59" s="38">
        <v>1</v>
      </c>
      <c r="AY59" s="23">
        <v>0</v>
      </c>
      <c r="AZ59" s="16">
        <f>BN59*$D$81</f>
        <v>107.04699983145096</v>
      </c>
      <c r="BA59" s="63">
        <f>AZ59-AY59</f>
        <v>107.04699983145096</v>
      </c>
      <c r="BB59" s="42">
        <f>($AD59^$BB$76)*($BC$76^$M59)*(IF($C59&gt;0,1,$BD$76))</f>
        <v>0.27471283418714126</v>
      </c>
      <c r="BC59" s="42">
        <f>($AD59^$BB$77)*($BC$77^$M59)*(IF($C59&gt;0,1,$BD$77))</f>
        <v>0.63157937223172544</v>
      </c>
      <c r="BD59" s="42">
        <f>($AD59^$BB$78)*($BC$78^$M59)*(IF($C59&gt;0,1,$BD$78))</f>
        <v>2.7213486384654118E-3</v>
      </c>
      <c r="BE59" s="42">
        <f>($AD59^$BB$79)*($BC$79^$M59)*(IF($C59&gt;0,1,$BD$79))</f>
        <v>4.6254610425243765E-2</v>
      </c>
      <c r="BF59" s="42">
        <f>($AD59^$BB$80)*($BC$80^$M59)*(IF($C59&gt;0,1,$BD$80))</f>
        <v>2.3322179808384438</v>
      </c>
      <c r="BG59" s="42">
        <f>($AD59^$BB$81)*($BC$81^$M59)*(IF($C59&gt;0,1,$BD$81))</f>
        <v>14.224939866911329</v>
      </c>
      <c r="BH59" s="42">
        <f>($AD59^$BB$82)*($BC$82^$M59)*(IF($C59&gt;0,1,$BD$82))</f>
        <v>4.6946826454263343E-3</v>
      </c>
      <c r="BI59" s="40">
        <f>BB59/BB$74</f>
        <v>2.8099204092845768E-3</v>
      </c>
      <c r="BJ59" s="40">
        <f>BC59/BC$74</f>
        <v>3.4260130042043902E-3</v>
      </c>
      <c r="BK59" s="40">
        <f>BD59/BD$74</f>
        <v>3.0298383676742553E-6</v>
      </c>
      <c r="BL59" s="40">
        <f>BE59/BE$74</f>
        <v>2.3527295902826622E-4</v>
      </c>
      <c r="BM59" s="40">
        <f>BF59/BF$74</f>
        <v>3.0610527605997993E-2</v>
      </c>
      <c r="BN59" s="40">
        <f>BG59/BG$74</f>
        <v>2.470106371725107E-2</v>
      </c>
      <c r="BO59" s="40">
        <f>BH59/BH$74</f>
        <v>3.9712427042798667E-5</v>
      </c>
      <c r="BP59" s="80">
        <v>502</v>
      </c>
      <c r="BQ59" s="17">
        <f>BP$74*BI59</f>
        <v>154.80413518830591</v>
      </c>
      <c r="BR59" s="1">
        <f>BQ59-BP59</f>
        <v>-347.19586481169409</v>
      </c>
      <c r="BS59" s="2">
        <v>844</v>
      </c>
      <c r="BT59" s="17">
        <f>BS$74*BJ59</f>
        <v>186.07019227134464</v>
      </c>
      <c r="BU59" s="1">
        <f>BT59-BS59</f>
        <v>-657.92980772865531</v>
      </c>
      <c r="BV59" s="2">
        <v>0</v>
      </c>
      <c r="BW59" s="17">
        <f>BV$74*BK59</f>
        <v>0.19413689340872792</v>
      </c>
      <c r="BX59" s="1">
        <f>BW59-BV59</f>
        <v>0.19413689340872792</v>
      </c>
      <c r="BY59" s="2">
        <v>863</v>
      </c>
      <c r="BZ59" s="17">
        <f>BY$74*BL59</f>
        <v>12.902369073110119</v>
      </c>
      <c r="CA59" s="1">
        <f>BZ59-BY59</f>
        <v>-850.09763092688991</v>
      </c>
      <c r="CB59" s="2">
        <v>585</v>
      </c>
      <c r="CC59" s="17">
        <f>CB$74*BM59</f>
        <v>1812.0207921646572</v>
      </c>
      <c r="CD59" s="1">
        <f>CC59-CB59</f>
        <v>1227.0207921646572</v>
      </c>
      <c r="CE59" s="2">
        <v>878</v>
      </c>
      <c r="CF59" s="17">
        <f>CE$74*BN59</f>
        <v>1563.5279311745583</v>
      </c>
      <c r="CG59" s="1">
        <f>CF59-CE59</f>
        <v>685.52793117455826</v>
      </c>
      <c r="CH59" s="2">
        <v>702</v>
      </c>
      <c r="CI59" s="17">
        <f>CH$74*BO59</f>
        <v>2.4139198777965172</v>
      </c>
      <c r="CJ59" s="1">
        <f>CI59-CH59</f>
        <v>-699.5860801222035</v>
      </c>
      <c r="CK59" s="9"/>
      <c r="CO59" s="40"/>
      <c r="CQ59" s="17"/>
      <c r="CR59" s="1"/>
    </row>
    <row r="60" spans="1:96" x14ac:dyDescent="0.2">
      <c r="A60" s="35" t="s">
        <v>133</v>
      </c>
      <c r="B60">
        <v>0</v>
      </c>
      <c r="C60">
        <v>0</v>
      </c>
      <c r="D60">
        <v>4.50819672131147E-2</v>
      </c>
      <c r="E60">
        <v>0.95491803278688503</v>
      </c>
      <c r="F60">
        <v>2.7131782945736399E-2</v>
      </c>
      <c r="G60">
        <v>2.7131782945736399E-2</v>
      </c>
      <c r="H60">
        <v>1.4925373134328301E-2</v>
      </c>
      <c r="I60">
        <v>9.7014925373134303E-2</v>
      </c>
      <c r="J60">
        <v>3.8052384429796901E-2</v>
      </c>
      <c r="K60">
        <v>3.2131433751343398E-2</v>
      </c>
      <c r="L60">
        <v>-0.31152943232792402</v>
      </c>
      <c r="M60" s="31">
        <v>0</v>
      </c>
      <c r="N60">
        <v>1.01215897027478</v>
      </c>
      <c r="O60">
        <v>0.99276982281900605</v>
      </c>
      <c r="P60">
        <v>1.0118485739538901</v>
      </c>
      <c r="Q60">
        <v>0.98130676356987101</v>
      </c>
      <c r="R60">
        <v>15.4899997711181</v>
      </c>
      <c r="S60" s="43">
        <f>IF(C60,O60,Q60)</f>
        <v>0.98130676356987101</v>
      </c>
      <c r="T60" s="43">
        <f>IF(D60 = 0,N60,P60)</f>
        <v>1.0118485739538901</v>
      </c>
      <c r="U60" s="68">
        <f>R60*S60^(1-M60)</f>
        <v>15.200441543093946</v>
      </c>
      <c r="V60" s="67">
        <f>R60*T60^(M60+1)</f>
        <v>15.673534178951932</v>
      </c>
      <c r="W60" s="76">
        <f>0.5 * (D60-MAX($D$3:$D$73))/(MIN($D$3:$D$73)-MAX($D$3:$D$73)) + 0.75</f>
        <v>1.2277632439979751</v>
      </c>
      <c r="X60" s="76">
        <f>AVERAGE(D60, F60, G60, H60, I60, J60, K60)</f>
        <v>4.020994997045578E-2</v>
      </c>
      <c r="Y60" s="32">
        <f>1.2^M60</f>
        <v>1</v>
      </c>
      <c r="Z60" s="32">
        <f>IF(C60&gt;0, 1, 0.3)</f>
        <v>0.3</v>
      </c>
      <c r="AA60" s="32">
        <f>PERCENTILE($L$2:$L$73, 0.05)</f>
        <v>-0.34228766676200378</v>
      </c>
      <c r="AB60" s="32">
        <f>PERCENTILE($L$2:$L$73, 0.95)</f>
        <v>0.98081624543710211</v>
      </c>
      <c r="AC60" s="32">
        <f>MIN(MAX(L60,AA60), AB60)</f>
        <v>-0.31152943232792402</v>
      </c>
      <c r="AD60" s="32">
        <f>AC60-$AC$74+1</f>
        <v>1.0307582344340798</v>
      </c>
      <c r="AE60" s="21">
        <f>(AD60^4) *Y60*Z60</f>
        <v>0.33864799330273282</v>
      </c>
      <c r="AF60" s="15">
        <f>AE60/$AE$74</f>
        <v>5.5507096892837271E-4</v>
      </c>
      <c r="AG60" s="2">
        <v>480</v>
      </c>
      <c r="AH60" s="16">
        <f>$D$80*AF60</f>
        <v>44.913622957936163</v>
      </c>
      <c r="AI60" s="26">
        <f>AH60-AG60</f>
        <v>-435.08637704206382</v>
      </c>
      <c r="AJ60" s="2">
        <v>0</v>
      </c>
      <c r="AK60" s="2">
        <v>0</v>
      </c>
      <c r="AL60" s="2">
        <v>62</v>
      </c>
      <c r="AM60" s="14">
        <f>SUM(AJ60:AL60)</f>
        <v>62</v>
      </c>
      <c r="AN60" s="16">
        <f>AF60*$D$79</f>
        <v>73.062492948425586</v>
      </c>
      <c r="AO60" s="9">
        <f>AN60-AM60</f>
        <v>11.062492948425586</v>
      </c>
      <c r="AP60" s="9">
        <f>AO60+AI60</f>
        <v>-424.02388409363823</v>
      </c>
      <c r="AQ60" s="18">
        <f>AG60+AM60</f>
        <v>542</v>
      </c>
      <c r="AR60" s="30">
        <f>AH60+AN60</f>
        <v>117.97611590636174</v>
      </c>
      <c r="AS60" s="77">
        <f>AP60*(AP60&gt;0)</f>
        <v>0</v>
      </c>
      <c r="AT60">
        <f>AS60/$AS$74</f>
        <v>0</v>
      </c>
      <c r="AU60" s="66">
        <f>AT60*$AP$74</f>
        <v>0</v>
      </c>
      <c r="AV60" s="69">
        <f>IF(AU60&gt;0,U60,V60)</f>
        <v>15.673534178951932</v>
      </c>
      <c r="AW60" s="17">
        <f>AU60/AV60</f>
        <v>0</v>
      </c>
      <c r="AX60" s="38">
        <f>AQ60/AR60</f>
        <v>4.5941502297820032</v>
      </c>
      <c r="AY60" s="23">
        <v>0</v>
      </c>
      <c r="AZ60" s="16">
        <f>BN60*$D$81</f>
        <v>1.8874997819357504</v>
      </c>
      <c r="BA60" s="63">
        <f>AZ60-AY60</f>
        <v>1.8874997819357504</v>
      </c>
      <c r="BB60" s="42">
        <f>($AD60^$BB$76)*($BC$76^$M60)*(IF($C60&gt;0,1,$BD$76))</f>
        <v>0.47966479825777902</v>
      </c>
      <c r="BC60" s="42">
        <f>($AD60^$BB$77)*($BC$77^$M60)*(IF($C60&gt;0,1,$BD$77))</f>
        <v>0.42031303677009757</v>
      </c>
      <c r="BD60" s="42">
        <f>($AD60^$BB$78)*($BC$78^$M60)*(IF($C60&gt;0,1,$BD$78))</f>
        <v>2.3174564256558962E-3</v>
      </c>
      <c r="BE60" s="42">
        <f>($AD60^$BB$79)*($BC$79^$M60)*(IF($C60&gt;0,1,$BD$79))</f>
        <v>0.77358268972584754</v>
      </c>
      <c r="BF60" s="42">
        <f>($AD60^$BB$80)*($BC$80^$M60)*(IF($C60&gt;0,1,$BD$80))</f>
        <v>0.65576571153234231</v>
      </c>
      <c r="BG60" s="42">
        <f>($AD60^$BB$81)*($BC$81^$M60)*(IF($C60&gt;0,1,$BD$81))</f>
        <v>0.25082039607947754</v>
      </c>
      <c r="BH60" s="42">
        <f>($AD60^$BB$82)*($BC$82^$M60)*(IF($C60&gt;0,1,$BD$82))</f>
        <v>4.1265670525602531E-2</v>
      </c>
      <c r="BI60" s="40">
        <f>BB60/BB$74</f>
        <v>4.9062866328325001E-3</v>
      </c>
      <c r="BJ60" s="40">
        <f>BC60/BC$74</f>
        <v>2.2799951884474455E-3</v>
      </c>
      <c r="BK60" s="40">
        <f>BD60/BD$74</f>
        <v>2.5801612827619767E-6</v>
      </c>
      <c r="BL60" s="40">
        <f>BE60/BE$74</f>
        <v>3.9348096717622743E-3</v>
      </c>
      <c r="BM60" s="40">
        <f>BF60/BF$74</f>
        <v>8.6069718100326188E-3</v>
      </c>
      <c r="BN60" s="40">
        <f>BG60/BG$74</f>
        <v>4.3554001936814971E-4</v>
      </c>
      <c r="BO60" s="40">
        <f>BH60/BH$74</f>
        <v>3.4906724349444037E-4</v>
      </c>
      <c r="BP60" s="80">
        <v>534</v>
      </c>
      <c r="BQ60" s="17">
        <f>BP$74*BI60</f>
        <v>270.29714317600809</v>
      </c>
      <c r="BR60" s="1">
        <f>BQ60-BP60</f>
        <v>-263.70285682399191</v>
      </c>
      <c r="BS60" s="2">
        <v>391</v>
      </c>
      <c r="BT60" s="17">
        <f>BS$74*BJ60</f>
        <v>123.82881867976921</v>
      </c>
      <c r="BU60" s="1">
        <f>BT60-BS60</f>
        <v>-267.1711813202308</v>
      </c>
      <c r="BV60" s="2">
        <v>476</v>
      </c>
      <c r="BW60" s="17">
        <f>BV$74*BK60</f>
        <v>0.16532383419297367</v>
      </c>
      <c r="BX60" s="1">
        <f>BW60-BV60</f>
        <v>-475.83467616580702</v>
      </c>
      <c r="BY60" s="2">
        <v>432</v>
      </c>
      <c r="BZ60" s="17">
        <f>BY$74*BL60</f>
        <v>215.78496239944312</v>
      </c>
      <c r="CA60" s="1">
        <f>BZ60-BY60</f>
        <v>-216.21503760055688</v>
      </c>
      <c r="CB60" s="2">
        <v>465</v>
      </c>
      <c r="CC60" s="17">
        <f>CB$74*BM60</f>
        <v>509.49830326669093</v>
      </c>
      <c r="CD60" s="1">
        <f>CC60-CB60</f>
        <v>44.498303266690925</v>
      </c>
      <c r="CE60" s="2">
        <v>496</v>
      </c>
      <c r="CF60" s="17">
        <f>CE$74*BN60</f>
        <v>27.56881214596514</v>
      </c>
      <c r="CG60" s="1">
        <f>CF60-CE60</f>
        <v>-468.43118785403487</v>
      </c>
      <c r="CH60" s="2">
        <v>527</v>
      </c>
      <c r="CI60" s="17">
        <f>CH$74*BO60</f>
        <v>21.218052395809558</v>
      </c>
      <c r="CJ60" s="1">
        <f>CI60-CH60</f>
        <v>-505.78194760419046</v>
      </c>
      <c r="CK60" s="9"/>
      <c r="CO60" s="40"/>
      <c r="CQ60" s="17"/>
      <c r="CR60" s="1"/>
    </row>
    <row r="61" spans="1:96" x14ac:dyDescent="0.2">
      <c r="A61" s="35" t="s">
        <v>48</v>
      </c>
      <c r="B61">
        <v>1</v>
      </c>
      <c r="C61">
        <v>1</v>
      </c>
      <c r="D61">
        <v>0.235152487961476</v>
      </c>
      <c r="E61">
        <v>0.76484751203852297</v>
      </c>
      <c r="F61">
        <v>0.224603174603174</v>
      </c>
      <c r="G61">
        <v>0.224603174603174</v>
      </c>
      <c r="H61">
        <v>2.28873239436619E-2</v>
      </c>
      <c r="I61">
        <v>0.124119718309859</v>
      </c>
      <c r="J61">
        <v>5.32988574057063E-2</v>
      </c>
      <c r="K61">
        <v>0.109412488208812</v>
      </c>
      <c r="L61">
        <v>0.297210212581554</v>
      </c>
      <c r="M61" s="31">
        <v>0</v>
      </c>
      <c r="N61">
        <v>1.00592749526792</v>
      </c>
      <c r="O61">
        <v>0.99354545381487902</v>
      </c>
      <c r="P61">
        <v>1.0111100797228501</v>
      </c>
      <c r="Q61">
        <v>0.99204504843414898</v>
      </c>
      <c r="R61">
        <v>30.670000076293899</v>
      </c>
      <c r="S61" s="43">
        <f>IF(C61,O61,Q61)</f>
        <v>0.99354545381487902</v>
      </c>
      <c r="T61" s="43">
        <f>IF(D61 = 0,N61,P61)</f>
        <v>1.0111100797228501</v>
      </c>
      <c r="U61" s="68">
        <f>R61*S61^(1-M61)</f>
        <v>30.472039144303796</v>
      </c>
      <c r="V61" s="67">
        <f>R61*T61^(M61+1)</f>
        <v>31.010746222241341</v>
      </c>
      <c r="W61" s="76">
        <f>0.5 * (D61-MAX($D$3:$D$73))/(MIN($D$3:$D$73)-MAX($D$3:$D$73)) + 0.75</f>
        <v>1.1161235235520139</v>
      </c>
      <c r="X61" s="76">
        <f>AVERAGE(D61, F61, G61, H61, I61, J61, K61)</f>
        <v>0.14201103214798044</v>
      </c>
      <c r="Y61" s="32">
        <f>1.2^M61</f>
        <v>1</v>
      </c>
      <c r="Z61" s="32">
        <f>IF(C61&gt;0, 1, 0.3)</f>
        <v>1</v>
      </c>
      <c r="AA61" s="32">
        <f>PERCENTILE($L$2:$L$73, 0.05)</f>
        <v>-0.34228766676200378</v>
      </c>
      <c r="AB61" s="32">
        <f>PERCENTILE($L$2:$L$73, 0.95)</f>
        <v>0.98081624543710211</v>
      </c>
      <c r="AC61" s="32">
        <f>MIN(MAX(L61,AA61), AB61)</f>
        <v>0.297210212581554</v>
      </c>
      <c r="AD61" s="32">
        <f>AC61-$AC$74+1</f>
        <v>1.6394978793435577</v>
      </c>
      <c r="AE61" s="21">
        <f>(AD61^4) *Y61*Z61</f>
        <v>7.2250929234772254</v>
      </c>
      <c r="AF61" s="15">
        <f>AE61/$AE$74</f>
        <v>1.1842501384754756E-2</v>
      </c>
      <c r="AG61" s="2">
        <v>184</v>
      </c>
      <c r="AH61" s="16">
        <f>$D$80*AF61</f>
        <v>958.2371837975694</v>
      </c>
      <c r="AI61" s="26">
        <f>AH61-AG61</f>
        <v>774.2371837975694</v>
      </c>
      <c r="AJ61" s="2">
        <v>491</v>
      </c>
      <c r="AK61" s="2">
        <v>1165</v>
      </c>
      <c r="AL61" s="2">
        <v>0</v>
      </c>
      <c r="AM61" s="10">
        <f>SUM(AJ61:AL61)</f>
        <v>1656</v>
      </c>
      <c r="AN61" s="16">
        <f>AF61*$D$79</f>
        <v>1558.7964825215295</v>
      </c>
      <c r="AO61" s="9">
        <f>AN61-AM61</f>
        <v>-97.20351747847053</v>
      </c>
      <c r="AP61" s="9">
        <f>AO61+AI61</f>
        <v>677.03366631909887</v>
      </c>
      <c r="AQ61" s="18">
        <f>AG61+AM61</f>
        <v>1840</v>
      </c>
      <c r="AR61" s="30">
        <f>AH61+AN61</f>
        <v>2517.0336663190988</v>
      </c>
      <c r="AS61" s="77">
        <f>AP61*(AP61&gt;0)</f>
        <v>677.03366631909887</v>
      </c>
      <c r="AT61">
        <f>AS61/$AS$74</f>
        <v>1.3757716864217496E-2</v>
      </c>
      <c r="AU61" s="66">
        <f>AT61*$AP$74</f>
        <v>267.60685381263977</v>
      </c>
      <c r="AV61" s="81">
        <f>IF(AU61&gt;0,U61,V61)</f>
        <v>30.472039144303796</v>
      </c>
      <c r="AW61" s="17">
        <f>AU61/AV61</f>
        <v>8.7820461422144138</v>
      </c>
      <c r="AX61" s="38">
        <f>AQ61/AR61</f>
        <v>0.73101922497954097</v>
      </c>
      <c r="AY61" s="23">
        <v>0</v>
      </c>
      <c r="AZ61" s="16">
        <f>BN61*$D$81</f>
        <v>44.307495504818391</v>
      </c>
      <c r="BA61" s="63">
        <f>AZ61-AY61</f>
        <v>44.307495504818391</v>
      </c>
      <c r="BB61" s="42">
        <f>($AD61^$BB$76)*($BC$76^$M61)*(IF($C61&gt;0,1,$BD$76))</f>
        <v>1.7191869337258778</v>
      </c>
      <c r="BC61" s="42">
        <f>($AD61^$BB$77)*($BC$77^$M61)*(IF($C61&gt;0,1,$BD$77))</f>
        <v>2.8720564630836698</v>
      </c>
      <c r="BD61" s="42">
        <f>($AD61^$BB$78)*($BC$78^$M61)*(IF($C61&gt;0,1,$BD$78))</f>
        <v>11.069777928467888</v>
      </c>
      <c r="BE61" s="42">
        <f>($AD61^$BB$79)*($BC$79^$M61)*(IF($C61&gt;0,1,$BD$79))</f>
        <v>2.8820130941956945</v>
      </c>
      <c r="BF61" s="42">
        <f>($AD61^$BB$80)*($BC$80^$M61)*(IF($C61&gt;0,1,$BD$80))</f>
        <v>1.0449830990419111</v>
      </c>
      <c r="BG61" s="42">
        <f>($AD61^$BB$81)*($BC$81^$M61)*(IF($C61&gt;0,1,$BD$81))</f>
        <v>5.8878012480673805</v>
      </c>
      <c r="BH61" s="42">
        <f>($AD61^$BB$82)*($BC$82^$M61)*(IF($C61&gt;0,1,$BD$82))</f>
        <v>2.5131652247444101</v>
      </c>
      <c r="BI61" s="40">
        <f>BB61/BB$74</f>
        <v>1.7584829870601778E-2</v>
      </c>
      <c r="BJ61" s="40">
        <f>BC61/BC$74</f>
        <v>1.5579518939266034E-2</v>
      </c>
      <c r="BK61" s="40">
        <f>BD61/BD$74</f>
        <v>1.2324638385259924E-2</v>
      </c>
      <c r="BL61" s="40">
        <f>BE61/BE$74</f>
        <v>1.4659290012300584E-2</v>
      </c>
      <c r="BM61" s="40">
        <f>BF61/BF$74</f>
        <v>1.3715477825757993E-2</v>
      </c>
      <c r="BN61" s="40">
        <f>BG61/BG$74</f>
        <v>1.0223941552211365E-2</v>
      </c>
      <c r="BO61" s="40">
        <f>BH61/BH$74</f>
        <v>2.1258921672030865E-2</v>
      </c>
      <c r="BP61" s="80">
        <v>659</v>
      </c>
      <c r="BQ61" s="17">
        <f>BP$74*BI61</f>
        <v>968.78344723119312</v>
      </c>
      <c r="BR61" s="1">
        <f>BQ61-BP61</f>
        <v>309.78344723119312</v>
      </c>
      <c r="BS61" s="2">
        <v>264</v>
      </c>
      <c r="BT61" s="17">
        <f>BS$74*BJ61</f>
        <v>846.13925311047751</v>
      </c>
      <c r="BU61" s="1">
        <f>BT61-BS61</f>
        <v>582.13925311047751</v>
      </c>
      <c r="BV61" s="2">
        <v>310</v>
      </c>
      <c r="BW61" s="17">
        <f>BV$74*BK61</f>
        <v>789.70120453552966</v>
      </c>
      <c r="BX61" s="1">
        <f>BW61-BV61</f>
        <v>479.70120453552966</v>
      </c>
      <c r="BY61" s="2">
        <v>204</v>
      </c>
      <c r="BZ61" s="17">
        <f>BY$74*BL61</f>
        <v>803.9154642745641</v>
      </c>
      <c r="CA61" s="1">
        <f>BZ61-BY61</f>
        <v>599.9154642745641</v>
      </c>
      <c r="CB61" s="2">
        <v>859</v>
      </c>
      <c r="CC61" s="17">
        <f>CB$74*BM61</f>
        <v>811.90142537357019</v>
      </c>
      <c r="CD61" s="1">
        <f>CC61-CB61</f>
        <v>-47.098574626429809</v>
      </c>
      <c r="CE61" s="2">
        <v>767</v>
      </c>
      <c r="CF61" s="17">
        <f>CE$74*BN61</f>
        <v>647.15505237187506</v>
      </c>
      <c r="CG61" s="1">
        <f>CF61-CE61</f>
        <v>-119.84494762812494</v>
      </c>
      <c r="CH61" s="2">
        <v>828</v>
      </c>
      <c r="CI61" s="17">
        <f>CH$74*BO61</f>
        <v>1292.2235538343962</v>
      </c>
      <c r="CJ61" s="1">
        <f>CI61-CH61</f>
        <v>464.22355383439617</v>
      </c>
      <c r="CK61" s="9"/>
      <c r="CO61" s="40"/>
      <c r="CQ61" s="17"/>
      <c r="CR61" s="1"/>
    </row>
    <row r="62" spans="1:96" x14ac:dyDescent="0.2">
      <c r="A62" s="35" t="s">
        <v>11</v>
      </c>
      <c r="B62">
        <v>1</v>
      </c>
      <c r="C62">
        <v>1</v>
      </c>
      <c r="D62">
        <v>0.235152487961476</v>
      </c>
      <c r="E62">
        <v>0.76484751203852297</v>
      </c>
      <c r="F62">
        <v>0.24603174603174599</v>
      </c>
      <c r="G62">
        <v>0.24603174603174599</v>
      </c>
      <c r="H62">
        <v>1.6725352112675999E-2</v>
      </c>
      <c r="I62">
        <v>6.0739436619718298E-2</v>
      </c>
      <c r="J62">
        <v>3.1873005264492299E-2</v>
      </c>
      <c r="K62">
        <v>8.8553775393836701E-2</v>
      </c>
      <c r="L62">
        <v>0.91629276285731598</v>
      </c>
      <c r="M62" s="31">
        <v>0</v>
      </c>
      <c r="N62">
        <v>1.0046279492476899</v>
      </c>
      <c r="O62">
        <v>0.99481730701792204</v>
      </c>
      <c r="P62">
        <v>1.00856135292108</v>
      </c>
      <c r="Q62">
        <v>0.99372185318974404</v>
      </c>
      <c r="R62">
        <v>178.55000305175699</v>
      </c>
      <c r="S62" s="43">
        <f>IF(C62,O62,Q62)</f>
        <v>0.99481730701792204</v>
      </c>
      <c r="T62" s="43">
        <f>IF(D62 = 0,N62,P62)</f>
        <v>1.00856135292108</v>
      </c>
      <c r="U62" s="68">
        <f>R62*S62^(1-M62)</f>
        <v>177.62463320399064</v>
      </c>
      <c r="V62" s="67">
        <f>R62*T62^(M62+1)</f>
        <v>180.07863264194299</v>
      </c>
      <c r="W62" s="76">
        <f>0.5 * (D62-MAX($D$3:$D$73))/(MIN($D$3:$D$73)-MAX($D$3:$D$73)) + 0.75</f>
        <v>1.1161235235520139</v>
      </c>
      <c r="X62" s="76">
        <f>AVERAGE(D62, F62, G62, H62, I62, J62, K62)</f>
        <v>0.13215822134509875</v>
      </c>
      <c r="Y62" s="32">
        <f>1.2^M62</f>
        <v>1</v>
      </c>
      <c r="Z62" s="32">
        <f>IF(C62&gt;0, 1, 0.3)</f>
        <v>1</v>
      </c>
      <c r="AA62" s="32">
        <f>PERCENTILE($L$2:$L$73, 0.05)</f>
        <v>-0.34228766676200378</v>
      </c>
      <c r="AB62" s="32">
        <f>PERCENTILE($L$2:$L$73, 0.95)</f>
        <v>0.98081624543710211</v>
      </c>
      <c r="AC62" s="32">
        <f>MIN(MAX(L62,AA62), AB62)</f>
        <v>0.91629276285731598</v>
      </c>
      <c r="AD62" s="32">
        <f>AC62-$AC$74+1</f>
        <v>2.2585804296193199</v>
      </c>
      <c r="AE62" s="21">
        <f>(AD62^4) *Y62*Z62</f>
        <v>26.022094087551334</v>
      </c>
      <c r="AF62" s="15">
        <f>AE62/$AE$74</f>
        <v>4.2652279843306655E-2</v>
      </c>
      <c r="AG62" s="2">
        <v>4107</v>
      </c>
      <c r="AH62" s="16">
        <f>$D$80*AF62</f>
        <v>3451.213488749142</v>
      </c>
      <c r="AI62" s="26">
        <f>AH62-AG62</f>
        <v>-655.78651125085798</v>
      </c>
      <c r="AJ62" s="2">
        <v>1250</v>
      </c>
      <c r="AK62" s="2">
        <v>2857</v>
      </c>
      <c r="AL62" s="2">
        <v>0</v>
      </c>
      <c r="AM62" s="10">
        <f>SUM(AJ62:AL62)</f>
        <v>4107</v>
      </c>
      <c r="AN62" s="16">
        <f>AF62*$D$79</f>
        <v>5614.2044346188777</v>
      </c>
      <c r="AO62" s="9">
        <f>AN62-AM62</f>
        <v>1507.2044346188777</v>
      </c>
      <c r="AP62" s="9">
        <f>AO62+AI62</f>
        <v>851.41792336801973</v>
      </c>
      <c r="AQ62" s="18">
        <f>AG62+AM62</f>
        <v>8214</v>
      </c>
      <c r="AR62" s="30">
        <f>AH62+AN62</f>
        <v>9065.4179233680188</v>
      </c>
      <c r="AS62" s="77">
        <f>AP62*(AP62&gt;0)</f>
        <v>851.41792336801973</v>
      </c>
      <c r="AT62">
        <f>AS62/$AS$74</f>
        <v>1.7301306132236589E-2</v>
      </c>
      <c r="AU62" s="66">
        <f>AT62*$AP$74</f>
        <v>336.53462610058625</v>
      </c>
      <c r="AV62" s="69">
        <f>IF(AU62&gt;0,U62,V62)</f>
        <v>177.62463320399064</v>
      </c>
      <c r="AW62" s="17">
        <f>AU62/AV62</f>
        <v>1.8946393866108511</v>
      </c>
      <c r="AX62" s="38">
        <f>AQ62/AR62</f>
        <v>0.90608067597487041</v>
      </c>
      <c r="AY62" s="23">
        <v>0</v>
      </c>
      <c r="AZ62" s="16">
        <f>BN62*$D$81</f>
        <v>139.75854848813313</v>
      </c>
      <c r="BA62" s="63">
        <f>AZ62-AY62</f>
        <v>139.75854848813313</v>
      </c>
      <c r="BB62" s="42">
        <f>($AD62^$BB$76)*($BC$76^$M62)*(IF($C62&gt;0,1,$BD$76))</f>
        <v>2.4423267969901512</v>
      </c>
      <c r="BC62" s="42">
        <f>($AD62^$BB$77)*($BC$77^$M62)*(IF($C62&gt;0,1,$BD$77))</f>
        <v>5.6896439085391668</v>
      </c>
      <c r="BD62" s="42">
        <f>($AD62^$BB$78)*($BC$78^$M62)*(IF($C62&gt;0,1,$BD$78))</f>
        <v>52.565685420623765</v>
      </c>
      <c r="BE62" s="42">
        <f>($AD62^$BB$79)*($BC$79^$M62)*(IF($C62&gt;0,1,$BD$79))</f>
        <v>5.7221855387723339</v>
      </c>
      <c r="BF62" s="42">
        <f>($AD62^$BB$80)*($BC$80^$M62)*(IF($C62&gt;0,1,$BD$80))</f>
        <v>1.0752052218242414</v>
      </c>
      <c r="BG62" s="42">
        <f>($AD62^$BB$81)*($BC$81^$M62)*(IF($C62&gt;0,1,$BD$81))</f>
        <v>18.571813794508643</v>
      </c>
      <c r="BH62" s="42">
        <f>($AD62^$BB$82)*($BC$82^$M62)*(IF($C62&gt;0,1,$BD$82))</f>
        <v>4.5661427558653145</v>
      </c>
      <c r="BI62" s="40">
        <f>BB62/BB$74</f>
        <v>2.4981519095428142E-2</v>
      </c>
      <c r="BJ62" s="40">
        <f>BC62/BC$74</f>
        <v>3.0863569769652967E-2</v>
      </c>
      <c r="BK62" s="40">
        <f>BD62/BD$74</f>
        <v>5.8524486079928405E-2</v>
      </c>
      <c r="BL62" s="40">
        <f>BE62/BE$74</f>
        <v>2.9105758570630656E-2</v>
      </c>
      <c r="BM62" s="40">
        <f>BF62/BF$74</f>
        <v>1.4112145346264716E-2</v>
      </c>
      <c r="BN62" s="40">
        <f>BG62/BG$74</f>
        <v>3.2249243945850693E-2</v>
      </c>
      <c r="BO62" s="40">
        <f>BH62/BH$74</f>
        <v>3.8625105199807969E-2</v>
      </c>
      <c r="BP62" s="80">
        <v>665</v>
      </c>
      <c r="BQ62" s="17">
        <f>BP$74*BI62</f>
        <v>1376.2818500053272</v>
      </c>
      <c r="BR62" s="1">
        <f>BQ62-BP62</f>
        <v>711.28185000532721</v>
      </c>
      <c r="BS62" s="2">
        <v>1341</v>
      </c>
      <c r="BT62" s="17">
        <f>BS$74*BJ62</f>
        <v>1676.2313377596222</v>
      </c>
      <c r="BU62" s="1">
        <f>BT62-BS62</f>
        <v>335.23133775962219</v>
      </c>
      <c r="BV62" s="2">
        <v>0</v>
      </c>
      <c r="BW62" s="17">
        <f>BV$74*BK62</f>
        <v>3749.9564455714126</v>
      </c>
      <c r="BX62" s="1">
        <f>BW62-BV62</f>
        <v>3749.9564455714126</v>
      </c>
      <c r="BY62" s="2">
        <v>1492</v>
      </c>
      <c r="BZ62" s="17">
        <f>BY$74*BL62</f>
        <v>1596.1598000133852</v>
      </c>
      <c r="CA62" s="1">
        <f>BZ62-BY62</f>
        <v>104.15980001338517</v>
      </c>
      <c r="CB62" s="2">
        <v>893</v>
      </c>
      <c r="CC62" s="17">
        <f>CB$74*BM62</f>
        <v>835.38255591748612</v>
      </c>
      <c r="CD62" s="1">
        <f>CC62-CB62</f>
        <v>-57.617444082513884</v>
      </c>
      <c r="CE62" s="2">
        <v>1428</v>
      </c>
      <c r="CF62" s="17">
        <f>CE$74*BN62</f>
        <v>2041.3126432844572</v>
      </c>
      <c r="CG62" s="1">
        <f>CF62-CE62</f>
        <v>613.31264328445718</v>
      </c>
      <c r="CH62" s="2">
        <v>179</v>
      </c>
      <c r="CI62" s="17">
        <f>CH$74*BO62</f>
        <v>2347.8270195703276</v>
      </c>
      <c r="CJ62" s="1">
        <f>CI62-CH62</f>
        <v>2168.8270195703276</v>
      </c>
      <c r="CK62" s="9"/>
      <c r="CO62" s="40"/>
      <c r="CQ62" s="17"/>
      <c r="CR62" s="1"/>
    </row>
    <row r="63" spans="1:96" x14ac:dyDescent="0.2">
      <c r="A63" s="35" t="s">
        <v>8</v>
      </c>
      <c r="B63">
        <v>0</v>
      </c>
      <c r="C63">
        <v>0</v>
      </c>
      <c r="D63">
        <v>6.0192616372391601E-2</v>
      </c>
      <c r="E63">
        <v>0.93980738362760796</v>
      </c>
      <c r="F63">
        <v>2.9365079365079299E-2</v>
      </c>
      <c r="G63">
        <v>2.9365079365079299E-2</v>
      </c>
      <c r="H63">
        <v>1.76056338028169E-3</v>
      </c>
      <c r="I63">
        <v>5.54577464788732E-2</v>
      </c>
      <c r="J63">
        <v>9.8811374650720294E-3</v>
      </c>
      <c r="K63">
        <v>1.7034094806566601E-2</v>
      </c>
      <c r="L63">
        <v>0.69634139131564099</v>
      </c>
      <c r="M63" s="31">
        <v>2</v>
      </c>
      <c r="N63">
        <v>1.00501102053388</v>
      </c>
      <c r="O63">
        <v>0.99628052972357595</v>
      </c>
      <c r="P63">
        <v>1.0067790423146501</v>
      </c>
      <c r="Q63">
        <v>0.99583079087245996</v>
      </c>
      <c r="R63">
        <v>51.450000762939403</v>
      </c>
      <c r="S63" s="43">
        <f>IF(C63,O63,Q63)</f>
        <v>0.99583079087245996</v>
      </c>
      <c r="T63" s="43">
        <f>IF(D63 = 0,N63,P63)</f>
        <v>1.0067790423146501</v>
      </c>
      <c r="U63" s="68">
        <f>R63*S63^(1-M63)</f>
        <v>51.665404639540625</v>
      </c>
      <c r="V63" s="67">
        <f>R63*T63^(M63+1)</f>
        <v>52.503455206495509</v>
      </c>
      <c r="W63" s="76">
        <f>0.5 * (D63-MAX($D$3:$D$73))/(MIN($D$3:$D$73)-MAX($D$3:$D$73)) + 0.75</f>
        <v>1.2188878611071581</v>
      </c>
      <c r="X63" s="76">
        <f>AVERAGE(D63, F63, G63, H63, I63, J63, K63)</f>
        <v>2.9008045319049099E-2</v>
      </c>
      <c r="Y63" s="32">
        <f>1.2^M63</f>
        <v>1.44</v>
      </c>
      <c r="Z63" s="32">
        <f>IF(C63&gt;0, 1, 0.3)</f>
        <v>0.3</v>
      </c>
      <c r="AA63" s="32">
        <f>PERCENTILE($L$2:$L$73, 0.05)</f>
        <v>-0.34228766676200378</v>
      </c>
      <c r="AB63" s="32">
        <f>PERCENTILE($L$2:$L$73, 0.95)</f>
        <v>0.98081624543710211</v>
      </c>
      <c r="AC63" s="32">
        <f>MIN(MAX(L63,AA63), AB63)</f>
        <v>0.69634139131564099</v>
      </c>
      <c r="AD63" s="32">
        <f>AC63-$AC$74+1</f>
        <v>2.0386290580776447</v>
      </c>
      <c r="AE63" s="21">
        <f>(AD63^4) *Y63*Z63</f>
        <v>7.4616794454592901</v>
      </c>
      <c r="AF63" s="15">
        <f>AE63/$AE$74</f>
        <v>1.2230285492704817E-2</v>
      </c>
      <c r="AG63" s="2">
        <v>2109</v>
      </c>
      <c r="AH63" s="16">
        <f>$D$80*AF63</f>
        <v>989.6147736707594</v>
      </c>
      <c r="AI63" s="26">
        <f>AH63-AG63</f>
        <v>-1119.3852263292406</v>
      </c>
      <c r="AJ63" s="2">
        <v>2367</v>
      </c>
      <c r="AK63" s="2">
        <v>1801</v>
      </c>
      <c r="AL63" s="2">
        <v>0</v>
      </c>
      <c r="AM63" s="10">
        <f>SUM(AJ63:AL63)</f>
        <v>4168</v>
      </c>
      <c r="AN63" s="16">
        <f>AF63*$D$79</f>
        <v>1609.8394576339047</v>
      </c>
      <c r="AO63" s="9">
        <f>AN63-AM63</f>
        <v>-2558.1605423660953</v>
      </c>
      <c r="AP63" s="9">
        <f>AO63+AI63</f>
        <v>-3677.5457686953359</v>
      </c>
      <c r="AQ63" s="18">
        <f>AG63+AM63</f>
        <v>6277</v>
      </c>
      <c r="AR63" s="30">
        <f>AH63+AN63</f>
        <v>2599.4542313046641</v>
      </c>
      <c r="AS63" s="77">
        <f>AP63*(AP63&gt;0)</f>
        <v>0</v>
      </c>
      <c r="AT63">
        <f>AS63/$AS$74</f>
        <v>0</v>
      </c>
      <c r="AU63" s="66">
        <f>AT63*$AP$74</f>
        <v>0</v>
      </c>
      <c r="AV63" s="81">
        <f>IF(AU63&gt;0,U63,V63)</f>
        <v>52.503455206495509</v>
      </c>
      <c r="AW63" s="17">
        <f>AU63/AV63</f>
        <v>0</v>
      </c>
      <c r="AX63" s="38">
        <f>AQ63/AR63</f>
        <v>2.4147376493140174</v>
      </c>
      <c r="AY63" s="23">
        <v>0</v>
      </c>
      <c r="AZ63" s="16">
        <f>BN63*$D$81</f>
        <v>52.521402206936422</v>
      </c>
      <c r="BA63" s="63">
        <f>AZ63-AY63</f>
        <v>52.521402206936422</v>
      </c>
      <c r="BB63" s="42">
        <f>($AD63^$BB$76)*($BC$76^$M63)*(IF($C63&gt;0,1,$BD$76))</f>
        <v>0.54123691867911239</v>
      </c>
      <c r="BC63" s="42">
        <f>($AD63^$BB$77)*($BC$77^$M63)*(IF($C63&gt;0,1,$BD$77))</f>
        <v>1.1214449740045846</v>
      </c>
      <c r="BD63" s="42">
        <f>($AD63^$BB$78)*($BC$78^$M63)*(IF($C63&gt;0,1,$BD$78))</f>
        <v>1.4778551345177441E-2</v>
      </c>
      <c r="BE63" s="42">
        <f>($AD63^$BB$79)*($BC$79^$M63)*(IF($C63&gt;0,1,$BD$79))</f>
        <v>0.41277790417932775</v>
      </c>
      <c r="BF63" s="42">
        <f>($AD63^$BB$80)*($BC$80^$M63)*(IF($C63&gt;0,1,$BD$80))</f>
        <v>1.2774566685108886</v>
      </c>
      <c r="BG63" s="42">
        <f>($AD63^$BB$81)*($BC$81^$M63)*(IF($C63&gt;0,1,$BD$81))</f>
        <v>6.9793061860294072</v>
      </c>
      <c r="BH63" s="42">
        <f>($AD63^$BB$82)*($BC$82^$M63)*(IF($C63&gt;0,1,$BD$82))</f>
        <v>2.7456079554117961E-2</v>
      </c>
      <c r="BI63" s="40">
        <f>BB63/BB$74</f>
        <v>5.5360815906354971E-3</v>
      </c>
      <c r="BJ63" s="40">
        <f>BC63/BC$74</f>
        <v>6.083297259793511E-3</v>
      </c>
      <c r="BK63" s="40">
        <f>BD63/BD$74</f>
        <v>1.6453835150468797E-5</v>
      </c>
      <c r="BL63" s="40">
        <f>BE63/BE$74</f>
        <v>2.0995848423523886E-3</v>
      </c>
      <c r="BM63" s="40">
        <f>BF63/BF$74</f>
        <v>1.6766710032336186E-2</v>
      </c>
      <c r="BN63" s="40">
        <f>BG63/BG$74</f>
        <v>1.2119298107145493E-2</v>
      </c>
      <c r="BO63" s="40">
        <f>BH63/BH$74</f>
        <v>2.3225160006000125E-4</v>
      </c>
      <c r="BP63" s="80">
        <v>1332</v>
      </c>
      <c r="BQ63" s="17">
        <f>BP$74*BI63</f>
        <v>304.9938069912908</v>
      </c>
      <c r="BR63" s="1">
        <f>BQ63-BP63</f>
        <v>-1027.0061930087093</v>
      </c>
      <c r="BS63" s="2">
        <v>1565</v>
      </c>
      <c r="BT63" s="17">
        <f>BS$74*BJ63</f>
        <v>330.38995747664535</v>
      </c>
      <c r="BU63" s="1">
        <f>BT63-BS63</f>
        <v>-1234.6100425233547</v>
      </c>
      <c r="BV63" s="2">
        <v>2710</v>
      </c>
      <c r="BW63" s="17">
        <f>BV$74*BK63</f>
        <v>1.0542794872662882</v>
      </c>
      <c r="BX63" s="1">
        <f>BW63-BV63</f>
        <v>-2708.9457205127337</v>
      </c>
      <c r="BY63" s="2">
        <v>745</v>
      </c>
      <c r="BZ63" s="17">
        <f>BY$74*BL63</f>
        <v>115.14123275460499</v>
      </c>
      <c r="CA63" s="1">
        <f>BZ63-BY63</f>
        <v>-629.85876724539503</v>
      </c>
      <c r="CB63" s="2">
        <v>926</v>
      </c>
      <c r="CC63" s="17">
        <f>CB$74*BM63</f>
        <v>992.5221670741729</v>
      </c>
      <c r="CD63" s="1">
        <f>CC63-CB63</f>
        <v>66.522167074172899</v>
      </c>
      <c r="CE63" s="2">
        <v>1235</v>
      </c>
      <c r="CF63" s="17">
        <f>CE$74*BN63</f>
        <v>767.12733158609535</v>
      </c>
      <c r="CG63" s="1">
        <f>CF63-CE63</f>
        <v>-467.87266841390465</v>
      </c>
      <c r="CH63" s="2">
        <v>978</v>
      </c>
      <c r="CI63" s="17">
        <f>CH$74*BO63</f>
        <v>14.117413509647175</v>
      </c>
      <c r="CJ63" s="1">
        <f>CI63-CH63</f>
        <v>-963.88258649035288</v>
      </c>
      <c r="CK63" s="9"/>
      <c r="CO63" s="40"/>
      <c r="CQ63" s="17"/>
      <c r="CR63" s="1"/>
    </row>
    <row r="64" spans="1:96" x14ac:dyDescent="0.2">
      <c r="A64" s="52" t="s">
        <v>5</v>
      </c>
      <c r="B64">
        <v>0</v>
      </c>
      <c r="C64">
        <v>1</v>
      </c>
      <c r="D64">
        <v>0.19743178170144399</v>
      </c>
      <c r="E64">
        <v>0.80256821829855496</v>
      </c>
      <c r="F64">
        <v>0.17857142857142799</v>
      </c>
      <c r="G64">
        <v>0.17857142857142799</v>
      </c>
      <c r="H64">
        <v>1.4964788732394299E-2</v>
      </c>
      <c r="I64">
        <v>6.1619718309859101E-2</v>
      </c>
      <c r="J64">
        <v>3.0366528715951299E-2</v>
      </c>
      <c r="K64">
        <v>7.3638267317765696E-2</v>
      </c>
      <c r="L64">
        <v>0.96257908177890805</v>
      </c>
      <c r="M64" s="31">
        <v>0</v>
      </c>
      <c r="N64">
        <v>1.0084386985467899</v>
      </c>
      <c r="O64">
        <v>0.99402596005130905</v>
      </c>
      <c r="P64">
        <v>1.0097882113396299</v>
      </c>
      <c r="Q64">
        <v>0.99170429903267499</v>
      </c>
      <c r="R64">
        <v>46.299999237060497</v>
      </c>
      <c r="S64" s="43">
        <f>IF(C64,O64,Q64)</f>
        <v>0.99402596005130905</v>
      </c>
      <c r="T64" s="43">
        <f>IF(D64 = 0,N64,P64)</f>
        <v>1.0097882113396299</v>
      </c>
      <c r="U64" s="68">
        <f>R64*S64^(1-M64)</f>
        <v>46.023401191993941</v>
      </c>
      <c r="V64" s="67">
        <f>R64*T64^(M64+1)</f>
        <v>46.753193414617549</v>
      </c>
      <c r="W64" s="76">
        <f>0.5 * (D64-MAX($D$3:$D$73))/(MIN($D$3:$D$73)-MAX($D$3:$D$73)) + 0.75</f>
        <v>1.138279137612068</v>
      </c>
      <c r="X64" s="76">
        <f>AVERAGE(D64, F64, G64, H64, I64, J64, K64)</f>
        <v>0.10502342027432433</v>
      </c>
      <c r="Y64" s="32">
        <f>1.2^M64</f>
        <v>1</v>
      </c>
      <c r="Z64" s="32">
        <f>IF(C64&gt;0, 1, 0.3)</f>
        <v>1</v>
      </c>
      <c r="AA64" s="32">
        <f>PERCENTILE($L$2:$L$73, 0.05)</f>
        <v>-0.34228766676200378</v>
      </c>
      <c r="AB64" s="32">
        <f>PERCENTILE($L$2:$L$73, 0.95)</f>
        <v>0.98081624543710211</v>
      </c>
      <c r="AC64" s="32">
        <f>MIN(MAX(L64,AA64), AB64)</f>
        <v>0.96257908177890805</v>
      </c>
      <c r="AD64" s="32">
        <f>AC64-$AC$74+1</f>
        <v>2.3048667485409116</v>
      </c>
      <c r="AE64" s="21">
        <f>(AD64^4) *Y64*Z64</f>
        <v>28.221707748595904</v>
      </c>
      <c r="AF64" s="15">
        <f>AE64/$AE$74</f>
        <v>4.6257621408146932E-2</v>
      </c>
      <c r="AG64" s="2">
        <v>2732</v>
      </c>
      <c r="AH64" s="16">
        <f>$D$80*AF64</f>
        <v>3742.9400620023494</v>
      </c>
      <c r="AI64" s="26">
        <f>AH64-AG64</f>
        <v>1010.9400620023494</v>
      </c>
      <c r="AJ64" s="2">
        <v>833</v>
      </c>
      <c r="AK64" s="2">
        <v>2593</v>
      </c>
      <c r="AL64" s="2">
        <v>0</v>
      </c>
      <c r="AM64" s="10">
        <f>SUM(AJ64:AL64)</f>
        <v>3426</v>
      </c>
      <c r="AN64" s="16">
        <f>AF64*$D$79</f>
        <v>6088.765810376578</v>
      </c>
      <c r="AO64" s="9">
        <f>AN64-AM64</f>
        <v>2662.765810376578</v>
      </c>
      <c r="AP64" s="9">
        <f>AO64+AI64</f>
        <v>3673.7058723789273</v>
      </c>
      <c r="AQ64" s="18">
        <f>AG64+AM64</f>
        <v>6158</v>
      </c>
      <c r="AR64" s="30">
        <f>AH64+AN64</f>
        <v>9831.7058723789269</v>
      </c>
      <c r="AS64" s="77">
        <f>AP64*(AP64&gt;0)</f>
        <v>3673.7058723789273</v>
      </c>
      <c r="AT64">
        <f>AS64/$AS$74</f>
        <v>7.4651834537842771E-2</v>
      </c>
      <c r="AU64" s="66">
        <f>AT64*$AP$74</f>
        <v>1452.0826943293926</v>
      </c>
      <c r="AV64" s="69">
        <f>IF(AU64&gt;0,U64,V64)</f>
        <v>46.023401191993941</v>
      </c>
      <c r="AW64" s="17">
        <f>AU64/AV64</f>
        <v>31.550964438108313</v>
      </c>
      <c r="AX64" s="38">
        <f>AQ64/AR64</f>
        <v>0.62634095038381987</v>
      </c>
      <c r="AY64" s="23">
        <v>0</v>
      </c>
      <c r="AZ64" s="16">
        <f>BN64*$D$81</f>
        <v>150.30449904415562</v>
      </c>
      <c r="BA64" s="63">
        <f>AZ64-AY64</f>
        <v>150.30449904415562</v>
      </c>
      <c r="BB64" s="42">
        <f>($AD64^$BB$76)*($BC$76^$M64)*(IF($C64&gt;0,1,$BD$76))</f>
        <v>2.4972373480821695</v>
      </c>
      <c r="BC64" s="42">
        <f>($AD64^$BB$77)*($BC$77^$M64)*(IF($C64&gt;0,1,$BD$77))</f>
        <v>5.9413643406722407</v>
      </c>
      <c r="BD64" s="42">
        <f>($AD64^$BB$78)*($BC$78^$M64)*(IF($C64&gt;0,1,$BD$78))</f>
        <v>58.015846727009034</v>
      </c>
      <c r="BE64" s="42">
        <f>($AD64^$BB$79)*($BC$79^$M64)*(IF($C64&gt;0,1,$BD$79))</f>
        <v>5.9761942602510478</v>
      </c>
      <c r="BF64" s="42">
        <f>($AD64^$BB$80)*($BC$80^$M64)*(IF($C64&gt;0,1,$BD$80))</f>
        <v>1.0771482450501821</v>
      </c>
      <c r="BG64" s="42">
        <f>($AD64^$BB$81)*($BC$81^$M64)*(IF($C64&gt;0,1,$BD$81))</f>
        <v>19.973212364623116</v>
      </c>
      <c r="BH64" s="42">
        <f>($AD64^$BB$82)*($BC$82^$M64)*(IF($C64&gt;0,1,$BD$82))</f>
        <v>4.7421120679671001</v>
      </c>
      <c r="BI64" s="40">
        <f>BB64/BB$74</f>
        <v>2.5543175701880742E-2</v>
      </c>
      <c r="BJ64" s="40">
        <f>BC64/BC$74</f>
        <v>3.2229031518133645E-2</v>
      </c>
      <c r="BK64" s="40">
        <f>BD64/BD$74</f>
        <v>6.4592472960658107E-2</v>
      </c>
      <c r="BL64" s="40">
        <f>BE64/BE$74</f>
        <v>3.039776779894033E-2</v>
      </c>
      <c r="BM64" s="40">
        <f>BF64/BF$74</f>
        <v>1.4137647664909637E-2</v>
      </c>
      <c r="BN64" s="40">
        <f>BG64/BG$74</f>
        <v>3.4682718933972269E-2</v>
      </c>
      <c r="BO64" s="40">
        <f>BH64/BH$74</f>
        <v>4.0113633604474827E-2</v>
      </c>
      <c r="BP64" s="80">
        <v>1094</v>
      </c>
      <c r="BQ64" s="17">
        <f>BP$74*BI64</f>
        <v>1407.224635768014</v>
      </c>
      <c r="BR64" s="1">
        <f>BQ64-BP64</f>
        <v>313.22463576801397</v>
      </c>
      <c r="BS64" s="2">
        <v>590</v>
      </c>
      <c r="BT64" s="17">
        <f>BS$74*BJ64</f>
        <v>1750.3909307813565</v>
      </c>
      <c r="BU64" s="1">
        <f>BT64-BS64</f>
        <v>1160.3909307813565</v>
      </c>
      <c r="BV64" s="2">
        <v>0</v>
      </c>
      <c r="BW64" s="17">
        <f>BV$74*BK64</f>
        <v>4138.7627049541679</v>
      </c>
      <c r="BX64" s="1">
        <f>BW64-BV64</f>
        <v>4138.7627049541679</v>
      </c>
      <c r="BY64" s="2">
        <v>487</v>
      </c>
      <c r="BZ64" s="17">
        <f>BY$74*BL64</f>
        <v>1667.0135860938876</v>
      </c>
      <c r="CA64" s="1">
        <f>BZ64-BY64</f>
        <v>1180.0135860938876</v>
      </c>
      <c r="CB64" s="2">
        <v>972</v>
      </c>
      <c r="CC64" s="17">
        <f>CB$74*BM64</f>
        <v>836.89219117199093</v>
      </c>
      <c r="CD64" s="1">
        <f>CC64-CB64</f>
        <v>-135.10780882800907</v>
      </c>
      <c r="CE64" s="2">
        <v>1713</v>
      </c>
      <c r="CF64" s="17">
        <f>CE$74*BN64</f>
        <v>2195.3467430825767</v>
      </c>
      <c r="CG64" s="1">
        <f>CF64-CE64</f>
        <v>482.34674308257672</v>
      </c>
      <c r="CH64" s="2">
        <v>1296</v>
      </c>
      <c r="CI64" s="17">
        <f>CH$74*BO64</f>
        <v>2438.3072186480022</v>
      </c>
      <c r="CJ64" s="1">
        <f>CI64-CH64</f>
        <v>1142.3072186480022</v>
      </c>
      <c r="CK64" s="9"/>
      <c r="CO64" s="40"/>
      <c r="CQ64" s="17"/>
      <c r="CR64" s="1"/>
    </row>
    <row r="65" spans="1:96" x14ac:dyDescent="0.2">
      <c r="A65" s="52" t="s">
        <v>7</v>
      </c>
      <c r="B65">
        <v>1</v>
      </c>
      <c r="C65">
        <v>1</v>
      </c>
      <c r="D65">
        <v>0.456661316211878</v>
      </c>
      <c r="E65">
        <v>0.543338683788122</v>
      </c>
      <c r="F65">
        <v>0.553968253968254</v>
      </c>
      <c r="G65">
        <v>0.553968253968254</v>
      </c>
      <c r="H65">
        <v>5.3697183098591499E-2</v>
      </c>
      <c r="I65">
        <v>0.55633802816901401</v>
      </c>
      <c r="J65">
        <v>0.17284034529964601</v>
      </c>
      <c r="K65">
        <v>0.30943184112323502</v>
      </c>
      <c r="L65">
        <v>0.47811328708564899</v>
      </c>
      <c r="M65" s="31">
        <v>0</v>
      </c>
      <c r="N65">
        <v>1.0039324487308601</v>
      </c>
      <c r="O65">
        <v>0.99662874769037202</v>
      </c>
      <c r="P65">
        <v>1.0062335360224199</v>
      </c>
      <c r="Q65">
        <v>0.99766354133561397</v>
      </c>
      <c r="R65">
        <v>125.809997558593</v>
      </c>
      <c r="S65" s="43">
        <f>IF(C65,O65,Q65)</f>
        <v>0.99662874769037202</v>
      </c>
      <c r="T65" s="43">
        <f>IF(D65 = 0,N65,P65)</f>
        <v>1.0062335360224199</v>
      </c>
      <c r="U65" s="68">
        <f>R65*S65^(1-M65)</f>
        <v>125.3858603137493</v>
      </c>
      <c r="V65" s="67">
        <f>R65*T65^(M65+1)</f>
        <v>126.59423871035506</v>
      </c>
      <c r="W65" s="76">
        <f>0.5 * (D65-MAX($D$3:$D$73))/(MIN($D$3:$D$73)-MAX($D$3:$D$73)) + 0.75</f>
        <v>0.98601821545467461</v>
      </c>
      <c r="X65" s="76">
        <f>AVERAGE(D65, F65, G65, H65, I65, J65, K65)</f>
        <v>0.37955788883412467</v>
      </c>
      <c r="Y65" s="32">
        <f>1.2^M65</f>
        <v>1</v>
      </c>
      <c r="Z65" s="32">
        <f>IF(C65&gt;0, 1, 0.3)</f>
        <v>1</v>
      </c>
      <c r="AA65" s="32">
        <f>PERCENTILE($L$2:$L$73, 0.05)</f>
        <v>-0.34228766676200378</v>
      </c>
      <c r="AB65" s="32">
        <f>PERCENTILE($L$2:$L$73, 0.95)</f>
        <v>0.98081624543710211</v>
      </c>
      <c r="AC65" s="32">
        <f>MIN(MAX(L65,AA65), AB65)</f>
        <v>0.47811328708564899</v>
      </c>
      <c r="AD65" s="32">
        <f>AC65-$AC$74+1</f>
        <v>1.8204009538476527</v>
      </c>
      <c r="AE65" s="21">
        <f>(AD65^4) *Y65*Z65</f>
        <v>10.981665665698833</v>
      </c>
      <c r="AF65" s="15">
        <f>AE65/$AE$74</f>
        <v>1.7999822594719342E-2</v>
      </c>
      <c r="AG65" s="2">
        <v>503</v>
      </c>
      <c r="AH65" s="16">
        <f>$D$80*AF65</f>
        <v>1456.4574452339748</v>
      </c>
      <c r="AI65" s="26">
        <f>AH65-AG65</f>
        <v>953.45744523397479</v>
      </c>
      <c r="AJ65" s="2">
        <v>1636</v>
      </c>
      <c r="AK65" s="2">
        <v>881</v>
      </c>
      <c r="AL65" s="2">
        <v>126</v>
      </c>
      <c r="AM65" s="10">
        <f>SUM(AJ65:AL65)</f>
        <v>2643</v>
      </c>
      <c r="AN65" s="16">
        <f>AF65*$D$79</f>
        <v>2369.268048621901</v>
      </c>
      <c r="AO65" s="9">
        <f>AN65-AM65</f>
        <v>-273.73195137809898</v>
      </c>
      <c r="AP65" s="9">
        <f>AO65+AI65</f>
        <v>679.72549385587581</v>
      </c>
      <c r="AQ65" s="18">
        <f>AG65+AM65</f>
        <v>3146</v>
      </c>
      <c r="AR65" s="30">
        <f>AH65+AN65</f>
        <v>3825.7254938558758</v>
      </c>
      <c r="AS65" s="77">
        <f>AP65*(AP65&gt;0)</f>
        <v>679.72549385587581</v>
      </c>
      <c r="AT65">
        <f>AS65/$AS$74</f>
        <v>1.3812416361363074E-2</v>
      </c>
      <c r="AU65" s="66">
        <f>AT65*$AP$74</f>
        <v>268.67083561141726</v>
      </c>
      <c r="AV65" s="81">
        <f>IF(AU65&gt;0,U65,V65)</f>
        <v>125.3858603137493</v>
      </c>
      <c r="AW65" s="17">
        <f>AU65/AV65</f>
        <v>2.1427522604154108</v>
      </c>
      <c r="AX65" s="38">
        <f>AQ65/AR65</f>
        <v>0.8223276879254624</v>
      </c>
      <c r="AY65" s="23">
        <v>0</v>
      </c>
      <c r="AZ65" s="16">
        <f>BN65*$D$81</f>
        <v>64.488625100435499</v>
      </c>
      <c r="BA65" s="63">
        <f>AZ65-AY65</f>
        <v>64.488625100435499</v>
      </c>
      <c r="BB65" s="42">
        <f>($AD65^$BB$76)*($BC$76^$M65)*(IF($C65&gt;0,1,$BD$76))</f>
        <v>1.9281600999353656</v>
      </c>
      <c r="BC65" s="42">
        <f>($AD65^$BB$77)*($BC$77^$M65)*(IF($C65&gt;0,1,$BD$77))</f>
        <v>3.5908436358330711</v>
      </c>
      <c r="BD65" s="42">
        <f>($AD65^$BB$78)*($BC$78^$M65)*(IF($C65&gt;0,1,$BD$78))</f>
        <v>18.41587614711726</v>
      </c>
      <c r="BE65" s="42">
        <f>($AD65^$BB$79)*($BC$79^$M65)*(IF($C65&gt;0,1,$BD$79))</f>
        <v>3.6059330863634371</v>
      </c>
      <c r="BF65" s="42">
        <f>($AD65^$BB$80)*($BC$80^$M65)*(IF($C65&gt;0,1,$BD$80))</f>
        <v>1.0547629539905088</v>
      </c>
      <c r="BG65" s="42">
        <f>($AD65^$BB$81)*($BC$81^$M65)*(IF($C65&gt;0,1,$BD$81))</f>
        <v>8.5695705213399389</v>
      </c>
      <c r="BH65" s="42">
        <f>($AD65^$BB$82)*($BC$82^$M65)*(IF($C65&gt;0,1,$BD$82))</f>
        <v>3.0545791948404282</v>
      </c>
      <c r="BI65" s="40">
        <f>BB65/BB$74</f>
        <v>1.9722327255688794E-2</v>
      </c>
      <c r="BJ65" s="40">
        <f>BC65/BC$74</f>
        <v>1.947859213475862E-2</v>
      </c>
      <c r="BK65" s="40">
        <f>BD65/BD$74</f>
        <v>2.0503483947700806E-2</v>
      </c>
      <c r="BL65" s="40">
        <f>BE65/BE$74</f>
        <v>1.8341491572127611E-2</v>
      </c>
      <c r="BM65" s="40">
        <f>BF65/BF$74</f>
        <v>1.3843839120605347E-2</v>
      </c>
      <c r="BN65" s="40">
        <f>BG65/BG$74</f>
        <v>1.4880731268993124E-2</v>
      </c>
      <c r="BO65" s="40">
        <f>BH65/BH$74</f>
        <v>2.58387547323841E-2</v>
      </c>
      <c r="BP65" s="80">
        <v>739</v>
      </c>
      <c r="BQ65" s="17">
        <f>BP$74*BI65</f>
        <v>1086.542453170407</v>
      </c>
      <c r="BR65" s="1">
        <f>BQ65-BP65</f>
        <v>347.54245317040704</v>
      </c>
      <c r="BS65" s="2">
        <v>1214</v>
      </c>
      <c r="BT65" s="17">
        <f>BS$74*BJ65</f>
        <v>1057.9018174308753</v>
      </c>
      <c r="BU65" s="1">
        <f>BT65-BS65</f>
        <v>-156.09818256912467</v>
      </c>
      <c r="BV65" s="2">
        <v>0</v>
      </c>
      <c r="BW65" s="17">
        <f>BV$74*BK65</f>
        <v>1313.7607339489291</v>
      </c>
      <c r="BX65" s="1">
        <f>BW65-BV65</f>
        <v>1313.7607339489291</v>
      </c>
      <c r="BY65" s="2">
        <v>1374</v>
      </c>
      <c r="BZ65" s="17">
        <f>BY$74*BL65</f>
        <v>1005.8473978154782</v>
      </c>
      <c r="CA65" s="1">
        <f>BZ65-BY65</f>
        <v>-368.15260218452181</v>
      </c>
      <c r="CB65" s="2">
        <v>881</v>
      </c>
      <c r="CC65" s="17">
        <f>CB$74*BM65</f>
        <v>819.49990058335413</v>
      </c>
      <c r="CD65" s="1">
        <f>CC65-CB65</f>
        <v>-61.500099416645867</v>
      </c>
      <c r="CE65" s="2">
        <v>503</v>
      </c>
      <c r="CF65" s="17">
        <f>CE$74*BN65</f>
        <v>941.92052786472675</v>
      </c>
      <c r="CG65" s="1">
        <f>CF65-CE65</f>
        <v>438.92052786472675</v>
      </c>
      <c r="CH65" s="2">
        <v>755</v>
      </c>
      <c r="CI65" s="17">
        <f>CH$74*BO65</f>
        <v>1570.6087064079675</v>
      </c>
      <c r="CJ65" s="1">
        <f>CI65-CH65</f>
        <v>815.60870640796747</v>
      </c>
      <c r="CK65" s="9"/>
      <c r="CO65" s="40"/>
      <c r="CQ65" s="17"/>
      <c r="CR65" s="1"/>
    </row>
    <row r="66" spans="1:96" x14ac:dyDescent="0.2">
      <c r="A66" s="52" t="s">
        <v>65</v>
      </c>
      <c r="B66">
        <v>0</v>
      </c>
      <c r="C66">
        <v>1</v>
      </c>
      <c r="D66">
        <v>0.16532905296950201</v>
      </c>
      <c r="E66">
        <v>0.83467094703049705</v>
      </c>
      <c r="F66">
        <v>6.2698412698412698E-2</v>
      </c>
      <c r="G66">
        <v>6.2698412698412698E-2</v>
      </c>
      <c r="H66">
        <v>4.4014084507042204E-3</v>
      </c>
      <c r="I66">
        <v>0.143485915492957</v>
      </c>
      <c r="J66">
        <v>2.5130462013415799E-2</v>
      </c>
      <c r="K66">
        <v>3.9694333079407298E-2</v>
      </c>
      <c r="L66">
        <v>0.66050161524412299</v>
      </c>
      <c r="M66" s="31">
        <v>1</v>
      </c>
      <c r="N66">
        <v>1.0083333456387999</v>
      </c>
      <c r="O66">
        <v>0.99281726908901902</v>
      </c>
      <c r="P66">
        <v>1.01011399827616</v>
      </c>
      <c r="Q66">
        <v>0.99436589793156305</v>
      </c>
      <c r="R66">
        <v>84.019996643066406</v>
      </c>
      <c r="S66" s="43">
        <f>IF(C66,O66,Q66)</f>
        <v>0.99281726908901902</v>
      </c>
      <c r="T66" s="43">
        <f>IF(D66 = 0,N66,P66)</f>
        <v>1.01011399827616</v>
      </c>
      <c r="U66" s="68">
        <f>R66*S66^(1-M66)</f>
        <v>84.019996643066406</v>
      </c>
      <c r="V66" s="67">
        <f>R66*T66^(M66+1)</f>
        <v>85.728147499739052</v>
      </c>
      <c r="W66" s="76">
        <f>0.5 * (D66-MAX($D$3:$D$73))/(MIN($D$3:$D$73)-MAX($D$3:$D$73)) + 0.75</f>
        <v>1.1571349793653054</v>
      </c>
      <c r="X66" s="76">
        <f>AVERAGE(D66, F66, G66, H66, I66, J66, K66)</f>
        <v>7.1919713914687405E-2</v>
      </c>
      <c r="Y66" s="32">
        <f>1.2^M66</f>
        <v>1.2</v>
      </c>
      <c r="Z66" s="32">
        <f>IF(C66&gt;0, 1, 0.3)</f>
        <v>1</v>
      </c>
      <c r="AA66" s="32">
        <f>PERCENTILE($L$2:$L$73, 0.05)</f>
        <v>-0.34228766676200378</v>
      </c>
      <c r="AB66" s="32">
        <f>PERCENTILE($L$2:$L$73, 0.95)</f>
        <v>0.98081624543710211</v>
      </c>
      <c r="AC66" s="32">
        <f>MIN(MAX(L66,AA66), AB66)</f>
        <v>0.66050161524412299</v>
      </c>
      <c r="AD66" s="32">
        <f>AC66-$AC$74+1</f>
        <v>2.0027892820061268</v>
      </c>
      <c r="AE66" s="21">
        <f>(AD66^4) *Y66*Z66</f>
        <v>19.307332704146678</v>
      </c>
      <c r="AF66" s="15">
        <f>AE66/$AE$74</f>
        <v>3.1646252402071071E-2</v>
      </c>
      <c r="AG66" s="2">
        <v>2941</v>
      </c>
      <c r="AH66" s="16">
        <f>$D$80*AF66</f>
        <v>2560.6596777388204</v>
      </c>
      <c r="AI66" s="26">
        <f>AH66-AG66</f>
        <v>-380.34032226117961</v>
      </c>
      <c r="AJ66" s="2">
        <v>0</v>
      </c>
      <c r="AK66" s="2">
        <v>2016</v>
      </c>
      <c r="AL66" s="2">
        <v>84</v>
      </c>
      <c r="AM66" s="10">
        <f>SUM(AJ66:AL66)</f>
        <v>2100</v>
      </c>
      <c r="AN66" s="16">
        <f>AF66*$D$79</f>
        <v>4165.5107588031287</v>
      </c>
      <c r="AO66" s="9">
        <f>AN66-AM66</f>
        <v>2065.5107588031287</v>
      </c>
      <c r="AP66" s="9">
        <f>AO66+AI66</f>
        <v>1685.1704365419491</v>
      </c>
      <c r="AQ66" s="18">
        <f>AG66+AM66</f>
        <v>5041</v>
      </c>
      <c r="AR66" s="30">
        <f>AH66+AN66</f>
        <v>6726.1704365419491</v>
      </c>
      <c r="AS66" s="77">
        <f>AP66*(AP66&gt;0)</f>
        <v>1685.1704365419491</v>
      </c>
      <c r="AT66">
        <f>AS66/$AS$74</f>
        <v>3.4243640881171225E-2</v>
      </c>
      <c r="AU66" s="66">
        <f>AT66*$AP$74</f>
        <v>666.08675623601289</v>
      </c>
      <c r="AV66" s="69">
        <f>IF(AU66&gt;0,U66,V66)</f>
        <v>84.019996643066406</v>
      </c>
      <c r="AW66" s="17">
        <f>AU66/AV66</f>
        <v>7.9277170060560866</v>
      </c>
      <c r="AX66" s="38">
        <f>AQ66/AR66</f>
        <v>0.7494606399821877</v>
      </c>
      <c r="AY66" s="23">
        <v>0</v>
      </c>
      <c r="AZ66" s="16">
        <f>BN66*$D$81</f>
        <v>141.045603640845</v>
      </c>
      <c r="BA66" s="63">
        <f>AZ66-AY66</f>
        <v>141.045603640845</v>
      </c>
      <c r="BB66" s="42">
        <f>($AD66^$BB$76)*($BC$76^$M66)*(IF($C66&gt;0,1,$BD$76))</f>
        <v>1.5649829859221451</v>
      </c>
      <c r="BC66" s="42">
        <f>($AD66^$BB$77)*($BC$77^$M66)*(IF($C66&gt;0,1,$BD$77))</f>
        <v>3.4734947359697901</v>
      </c>
      <c r="BD66" s="42">
        <f>($AD66^$BB$78)*($BC$78^$M66)*(IF($C66&gt;0,1,$BD$78))</f>
        <v>14.092801631752705</v>
      </c>
      <c r="BE66" s="42">
        <f>($AD66^$BB$79)*($BC$79^$M66)*(IF($C66&gt;0,1,$BD$79))</f>
        <v>1.557197694745232</v>
      </c>
      <c r="BF66" s="42">
        <f>($AD66^$BB$80)*($BC$80^$M66)*(IF($C66&gt;0,1,$BD$80))</f>
        <v>1.4403372825229595</v>
      </c>
      <c r="BG66" s="42">
        <f>($AD66^$BB$81)*($BC$81^$M66)*(IF($C66&gt;0,1,$BD$81))</f>
        <v>18.742844109992042</v>
      </c>
      <c r="BH66" s="42">
        <f>($AD66^$BB$82)*($BC$82^$M66)*(IF($C66&gt;0,1,$BD$82))</f>
        <v>1.5766375612609782</v>
      </c>
      <c r="BI66" s="40">
        <f>BB66/BB$74</f>
        <v>1.6007543460201355E-2</v>
      </c>
      <c r="BJ66" s="40">
        <f>BC66/BC$74</f>
        <v>1.8842031039452343E-2</v>
      </c>
      <c r="BK66" s="40">
        <f>BD66/BD$74</f>
        <v>1.5690349442320967E-2</v>
      </c>
      <c r="BL66" s="40">
        <f>BE66/BE$74</f>
        <v>7.9206484730170498E-3</v>
      </c>
      <c r="BM66" s="40">
        <f>BF66/BF$74</f>
        <v>1.8904529727005532E-2</v>
      </c>
      <c r="BN66" s="40">
        <f>BG66/BG$74</f>
        <v>3.254623154367977E-2</v>
      </c>
      <c r="BO66" s="40">
        <f>BH66/BH$74</f>
        <v>1.3336812912265909E-2</v>
      </c>
      <c r="BP66" s="80">
        <v>1339</v>
      </c>
      <c r="BQ66" s="17">
        <f>BP$74*BI66</f>
        <v>881.88758430941311</v>
      </c>
      <c r="BR66" s="1">
        <f>BQ66-BP66</f>
        <v>-457.11241569058689</v>
      </c>
      <c r="BS66" s="2">
        <v>737</v>
      </c>
      <c r="BT66" s="17">
        <f>BS$74*BJ66</f>
        <v>1023.3295477836962</v>
      </c>
      <c r="BU66" s="1">
        <f>BT66-BS66</f>
        <v>286.32954778369617</v>
      </c>
      <c r="BV66" s="2">
        <v>0</v>
      </c>
      <c r="BW66" s="17">
        <f>BV$74*BK66</f>
        <v>1005.359140516716</v>
      </c>
      <c r="BX66" s="1">
        <f>BW66-BV66</f>
        <v>1005.359140516716</v>
      </c>
      <c r="BY66" s="2">
        <v>394</v>
      </c>
      <c r="BZ66" s="17">
        <f>BY$74*BL66</f>
        <v>434.36836226025503</v>
      </c>
      <c r="CA66" s="1">
        <f>BZ66-BY66</f>
        <v>40.368362260255026</v>
      </c>
      <c r="CB66" s="2">
        <v>1008</v>
      </c>
      <c r="CC66" s="17">
        <f>CB$74*BM66</f>
        <v>1119.0725417198194</v>
      </c>
      <c r="CD66" s="1">
        <f>CC66-CB66</f>
        <v>111.07254171981936</v>
      </c>
      <c r="CE66" s="2">
        <v>1175</v>
      </c>
      <c r="CF66" s="17">
        <f>CE$74*BN66</f>
        <v>2060.1113642518421</v>
      </c>
      <c r="CG66" s="1">
        <f>CF66-CE66</f>
        <v>885.11136425184213</v>
      </c>
      <c r="CH66" s="2">
        <v>840</v>
      </c>
      <c r="CI66" s="17">
        <f>CH$74*BO66</f>
        <v>810.67817287208322</v>
      </c>
      <c r="CJ66" s="1">
        <f>CI66-CH66</f>
        <v>-29.321827127916777</v>
      </c>
      <c r="CK66" s="9"/>
      <c r="CO66" s="40"/>
      <c r="CQ66" s="17"/>
      <c r="CR66" s="1"/>
    </row>
    <row r="67" spans="1:96" x14ac:dyDescent="0.2">
      <c r="A67" s="52" t="s">
        <v>66</v>
      </c>
      <c r="B67">
        <v>0</v>
      </c>
      <c r="C67">
        <v>0</v>
      </c>
      <c r="D67">
        <v>0.228731942215088</v>
      </c>
      <c r="E67">
        <v>0.77126805778491103</v>
      </c>
      <c r="F67">
        <v>0.13412698412698401</v>
      </c>
      <c r="G67">
        <v>0.13412698412698401</v>
      </c>
      <c r="H67">
        <v>0.28785211267605598</v>
      </c>
      <c r="I67">
        <v>0.23767605633802799</v>
      </c>
      <c r="J67">
        <v>0.26156367283974002</v>
      </c>
      <c r="K67">
        <v>0.18730388836105699</v>
      </c>
      <c r="L67">
        <v>0.57079680508068298</v>
      </c>
      <c r="M67" s="31">
        <v>0</v>
      </c>
      <c r="N67">
        <v>1.01168158288042</v>
      </c>
      <c r="O67">
        <v>0.99275474968070498</v>
      </c>
      <c r="P67">
        <v>1.0086372506649599</v>
      </c>
      <c r="Q67">
        <v>0.99242619721615699</v>
      </c>
      <c r="R67">
        <v>37.779998779296797</v>
      </c>
      <c r="S67" s="43">
        <f>IF(C67,O67,Q67)</f>
        <v>0.99242619721615699</v>
      </c>
      <c r="T67" s="43">
        <f>IF(D67 = 0,N67,P67)</f>
        <v>1.0086372506649599</v>
      </c>
      <c r="U67" s="68">
        <f>R67*S67^(1-M67)</f>
        <v>37.493860519368575</v>
      </c>
      <c r="V67" s="67">
        <f>R67*T67^(M67+1)</f>
        <v>38.106314098875465</v>
      </c>
      <c r="W67" s="76">
        <f>0.5 * (D67-MAX($D$3:$D$73))/(MIN($D$3:$D$73)-MAX($D$3:$D$73)) + 0.75</f>
        <v>1.1198946919026613</v>
      </c>
      <c r="X67" s="76">
        <f>AVERAGE(D67, F67, G67, H67, I67, J67, K67)</f>
        <v>0.21019737724056239</v>
      </c>
      <c r="Y67" s="32">
        <f>1.2^M67</f>
        <v>1</v>
      </c>
      <c r="Z67" s="32">
        <f>IF(C67&gt;0, 1, 0.3)</f>
        <v>0.3</v>
      </c>
      <c r="AA67" s="32">
        <f>PERCENTILE($L$2:$L$73, 0.05)</f>
        <v>-0.34228766676200378</v>
      </c>
      <c r="AB67" s="32">
        <f>PERCENTILE($L$2:$L$73, 0.95)</f>
        <v>0.98081624543710211</v>
      </c>
      <c r="AC67" s="32">
        <f>MIN(MAX(L67,AA67), AB67)</f>
        <v>0.57079680508068298</v>
      </c>
      <c r="AD67" s="32">
        <f>AC67-$AC$74+1</f>
        <v>1.9130844718426867</v>
      </c>
      <c r="AE67" s="21">
        <f>(AD67^4) *Y67*Z67</f>
        <v>4.0184432667932066</v>
      </c>
      <c r="AF67" s="15">
        <f>AE67/$AE$74</f>
        <v>6.5865478071462733E-3</v>
      </c>
      <c r="AG67" s="2">
        <v>38</v>
      </c>
      <c r="AH67" s="16">
        <f>$D$80*AF67</f>
        <v>532.95117447002133</v>
      </c>
      <c r="AI67" s="26">
        <f>AH67-AG67</f>
        <v>494.95117447002133</v>
      </c>
      <c r="AJ67" s="2">
        <v>0</v>
      </c>
      <c r="AK67" s="2">
        <v>1322</v>
      </c>
      <c r="AL67" s="2">
        <v>0</v>
      </c>
      <c r="AM67" s="10">
        <f>SUM(AJ67:AL67)</f>
        <v>1322</v>
      </c>
      <c r="AN67" s="16">
        <f>AF67*$D$79</f>
        <v>866.96950417558458</v>
      </c>
      <c r="AO67" s="9">
        <f>AN67-AM67</f>
        <v>-455.03049582441542</v>
      </c>
      <c r="AP67" s="9">
        <f>AO67+AI67</f>
        <v>39.920678645605904</v>
      </c>
      <c r="AQ67" s="18">
        <f>AG67+AM67</f>
        <v>1360</v>
      </c>
      <c r="AR67" s="30">
        <f>AH67+AN67</f>
        <v>1399.9206786456059</v>
      </c>
      <c r="AS67" s="77">
        <f>AP67*(AP67&gt;0)</f>
        <v>39.920678645605904</v>
      </c>
      <c r="AT67">
        <f>AS67/$AS$74</f>
        <v>8.112113490894011E-4</v>
      </c>
      <c r="AU67" s="66">
        <f>AT67*$AP$74</f>
        <v>15.779196435677552</v>
      </c>
      <c r="AV67" s="69">
        <f>IF(AU67&gt;0,U67,V67)</f>
        <v>37.493860519368575</v>
      </c>
      <c r="AW67" s="17">
        <f>AU67/AV67</f>
        <v>0.42084747254890797</v>
      </c>
      <c r="AX67" s="38">
        <f>AQ67/AR67</f>
        <v>0.97148361385430182</v>
      </c>
      <c r="AY67" s="23">
        <v>0</v>
      </c>
      <c r="AZ67" s="16">
        <f>BN67*$D$81</f>
        <v>17.338248722156862</v>
      </c>
      <c r="BA67" s="63">
        <f>AZ67-AY67</f>
        <v>17.338248722156862</v>
      </c>
      <c r="BB67" s="42">
        <f>($AD67^$BB$76)*($BC$76^$M67)*(IF($C67&gt;0,1,$BD$76))</f>
        <v>0.94471020178658749</v>
      </c>
      <c r="BC67" s="42">
        <f>($AD67^$BB$77)*($BC$77^$M67)*(IF($C67&gt;0,1,$BD$77))</f>
        <v>1.5729571458960265</v>
      </c>
      <c r="BD67" s="42">
        <f>($AD67^$BB$78)*($BC$78^$M67)*(IF($C67&gt;0,1,$BD$78))</f>
        <v>4.6892474480583667E-2</v>
      </c>
      <c r="BE67" s="42">
        <f>($AD67^$BB$79)*($BC$79^$M67)*(IF($C67&gt;0,1,$BD$79))</f>
        <v>2.9075742533366302</v>
      </c>
      <c r="BF67" s="42">
        <f>($AD67^$BB$80)*($BC$80^$M67)*(IF($C67&gt;0,1,$BD$80))</f>
        <v>0.69287052614208577</v>
      </c>
      <c r="BG67" s="42">
        <f>($AD67^$BB$81)*($BC$81^$M67)*(IF($C67&gt;0,1,$BD$81))</f>
        <v>2.3039930671440523</v>
      </c>
      <c r="BH67" s="42">
        <f>($AD67^$BB$82)*($BC$82^$M67)*(IF($C67&gt;0,1,$BD$82))</f>
        <v>0.13068238633737944</v>
      </c>
      <c r="BI67" s="40">
        <f>BB67/BB$74</f>
        <v>9.6630377125050144E-3</v>
      </c>
      <c r="BJ67" s="40">
        <f>BC67/BC$74</f>
        <v>8.5325326852486311E-3</v>
      </c>
      <c r="BK67" s="40">
        <f>BD67/BD$74</f>
        <v>5.2208164851886203E-5</v>
      </c>
      <c r="BL67" s="40">
        <f>BE67/BE$74</f>
        <v>1.4789306231051359E-2</v>
      </c>
      <c r="BM67" s="40">
        <f>BF67/BF$74</f>
        <v>9.0939751524554691E-3</v>
      </c>
      <c r="BN67" s="40">
        <f>BG67/BG$74</f>
        <v>4.0007957916230619E-3</v>
      </c>
      <c r="BO67" s="40">
        <f>BH67/BH$74</f>
        <v>1.1054452718455734E-3</v>
      </c>
      <c r="BP67" s="80">
        <v>370</v>
      </c>
      <c r="BQ67" s="17">
        <f>BP$74*BI67</f>
        <v>532.35607365732631</v>
      </c>
      <c r="BR67" s="1">
        <f>BQ67-BP67</f>
        <v>162.35607365732631</v>
      </c>
      <c r="BS67" s="2">
        <v>298</v>
      </c>
      <c r="BT67" s="17">
        <f>BS$74*BJ67</f>
        <v>463.41038266853838</v>
      </c>
      <c r="BU67" s="1">
        <f>BT67-BS67</f>
        <v>165.41038266853838</v>
      </c>
      <c r="BV67" s="2">
        <v>0</v>
      </c>
      <c r="BW67" s="17">
        <f>BV$74*BK67</f>
        <v>3.3452381628846086</v>
      </c>
      <c r="BX67" s="1">
        <f>BW67-BV67</f>
        <v>3.3452381628846086</v>
      </c>
      <c r="BY67" s="2">
        <v>1009</v>
      </c>
      <c r="BZ67" s="17">
        <f>BY$74*BL67</f>
        <v>811.04555371085655</v>
      </c>
      <c r="CA67" s="1">
        <f>BZ67-BY67</f>
        <v>-197.95444628914345</v>
      </c>
      <c r="CB67" s="2">
        <v>491</v>
      </c>
      <c r="CC67" s="17">
        <f>CB$74*BM67</f>
        <v>538.32695312475391</v>
      </c>
      <c r="CD67" s="1">
        <f>CC67-CB67</f>
        <v>47.326953124753913</v>
      </c>
      <c r="CE67" s="2">
        <v>869</v>
      </c>
      <c r="CF67" s="17">
        <f>CE$74*BN67</f>
        <v>253.24237201815657</v>
      </c>
      <c r="CG67" s="1">
        <f>CF67-CE67</f>
        <v>-615.75762798184337</v>
      </c>
      <c r="CH67" s="2">
        <v>76</v>
      </c>
      <c r="CI67" s="17">
        <f>CH$74*BO67</f>
        <v>67.194490849133174</v>
      </c>
      <c r="CJ67" s="1">
        <f>CI67-CH67</f>
        <v>-8.8055091508668255</v>
      </c>
      <c r="CK67" s="9"/>
      <c r="CO67" s="40"/>
      <c r="CQ67" s="17"/>
      <c r="CR67" s="1"/>
    </row>
    <row r="68" spans="1:96" x14ac:dyDescent="0.2">
      <c r="A68" s="52" t="s">
        <v>72</v>
      </c>
      <c r="B68">
        <v>1</v>
      </c>
      <c r="C68">
        <v>1</v>
      </c>
      <c r="D68">
        <v>0.224657534246575</v>
      </c>
      <c r="E68">
        <v>0.77534246575342403</v>
      </c>
      <c r="F68">
        <v>0.12928759894459099</v>
      </c>
      <c r="G68">
        <v>0.12928759894459099</v>
      </c>
      <c r="H68">
        <v>9.41176470588235E-2</v>
      </c>
      <c r="I68">
        <v>0.29411764705882298</v>
      </c>
      <c r="J68">
        <v>0.16637806616153999</v>
      </c>
      <c r="K68">
        <v>0.14666499477063299</v>
      </c>
      <c r="L68">
        <v>0.70491191500543704</v>
      </c>
      <c r="M68" s="31">
        <v>0</v>
      </c>
      <c r="N68">
        <v>1.0165852100485799</v>
      </c>
      <c r="O68">
        <v>0.98522509209035602</v>
      </c>
      <c r="P68">
        <v>1.0202151550280101</v>
      </c>
      <c r="Q68">
        <v>0.98666988425276803</v>
      </c>
      <c r="R68">
        <v>35.139999389648402</v>
      </c>
      <c r="S68" s="43">
        <f>IF(C68,O68,Q68)</f>
        <v>0.98522509209035602</v>
      </c>
      <c r="T68" s="43">
        <f>IF(D68 = 0,N68,P68)</f>
        <v>1.0202151550280101</v>
      </c>
      <c r="U68" s="68">
        <f>R68*S68^(1-M68)</f>
        <v>34.620809134721398</v>
      </c>
      <c r="V68" s="67">
        <f>R68*T68^(M68+1)</f>
        <v>35.850359924994322</v>
      </c>
      <c r="W68" s="76">
        <f>0.5 * (D68-MAX($D$3:$D$73))/(MIN($D$3:$D$73)-MAX($D$3:$D$73)) + 0.75</f>
        <v>1.1222878340101099</v>
      </c>
      <c r="X68" s="76">
        <f>AVERAGE(D68, F68, G68, H68, I68, J68, K68)</f>
        <v>0.16921586959793952</v>
      </c>
      <c r="Y68" s="32">
        <f>1.2^M68</f>
        <v>1</v>
      </c>
      <c r="Z68" s="32">
        <f>IF(C68&gt;0, 1, 0.3)</f>
        <v>1</v>
      </c>
      <c r="AA68" s="32">
        <f>PERCENTILE($L$2:$L$73, 0.05)</f>
        <v>-0.34228766676200378</v>
      </c>
      <c r="AB68" s="32">
        <f>PERCENTILE($L$2:$L$73, 0.95)</f>
        <v>0.98081624543710211</v>
      </c>
      <c r="AC68" s="32">
        <f>MIN(MAX(L68,AA68), AB68)</f>
        <v>0.70491191500543704</v>
      </c>
      <c r="AD68" s="32">
        <f>AC68-$AC$74+1</f>
        <v>2.0471995817674409</v>
      </c>
      <c r="AE68" s="21">
        <f>(AD68^4) *Y68*Z68</f>
        <v>17.564700002131843</v>
      </c>
      <c r="AF68" s="15">
        <f>AE68/$AE$74</f>
        <v>2.8789938939351261E-2</v>
      </c>
      <c r="AG68" s="2">
        <v>1968</v>
      </c>
      <c r="AH68" s="16">
        <f>$D$80*AF68</f>
        <v>2329.5407882715008</v>
      </c>
      <c r="AI68" s="26">
        <f>AH68-AG68</f>
        <v>361.54078827150079</v>
      </c>
      <c r="AJ68" s="2">
        <v>35</v>
      </c>
      <c r="AK68" s="2">
        <v>2390</v>
      </c>
      <c r="AL68" s="2">
        <v>0</v>
      </c>
      <c r="AM68" s="10">
        <f>SUM(AJ68:AL68)</f>
        <v>2425</v>
      </c>
      <c r="AN68" s="16">
        <f>AF68*$D$79</f>
        <v>3789.5419297516701</v>
      </c>
      <c r="AO68" s="9">
        <f>AN68-AM68</f>
        <v>1364.5419297516701</v>
      </c>
      <c r="AP68" s="9">
        <f>AO68+AI68</f>
        <v>1726.0827180231709</v>
      </c>
      <c r="AQ68" s="18">
        <f>AG68+AM68</f>
        <v>4393</v>
      </c>
      <c r="AR68" s="30">
        <f>AH68+AN68</f>
        <v>6119.0827180231709</v>
      </c>
      <c r="AS68" s="77">
        <f>AP68*(AP68&gt;0)</f>
        <v>1726.0827180231709</v>
      </c>
      <c r="AT68">
        <f>AS68/$AS$74</f>
        <v>3.5075002175134609E-2</v>
      </c>
      <c r="AU68" s="66">
        <f>AT68*$AP$74</f>
        <v>682.25789730941221</v>
      </c>
      <c r="AV68" s="69">
        <f>IF(AU68&gt;0,U68,V68)</f>
        <v>34.620809134721398</v>
      </c>
      <c r="AW68" s="17">
        <f>AU68/AV68</f>
        <v>19.706584402880754</v>
      </c>
      <c r="AX68" s="38">
        <f>AQ68/AR68</f>
        <v>0.71791806099643662</v>
      </c>
      <c r="AY68" s="23">
        <v>0</v>
      </c>
      <c r="AZ68" s="16">
        <f>BN68*$D$81</f>
        <v>98.252697169957841</v>
      </c>
      <c r="BA68" s="63">
        <f>AZ68-AY68</f>
        <v>98.252697169957841</v>
      </c>
      <c r="BB68" s="42">
        <f>($AD68^$BB$76)*($BC$76^$M68)*(IF($C68&gt;0,1,$BD$76))</f>
        <v>2.19296430062631</v>
      </c>
      <c r="BC68" s="42">
        <f>($AD68^$BB$77)*($BC$77^$M68)*(IF($C68&gt;0,1,$BD$77))</f>
        <v>4.6133439302910508</v>
      </c>
      <c r="BD68" s="42">
        <f>($AD68^$BB$78)*($BC$78^$M68)*(IF($C68&gt;0,1,$BD$78))</f>
        <v>32.596575408239033</v>
      </c>
      <c r="BE68" s="42">
        <f>($AD68^$BB$79)*($BC$79^$M68)*(IF($C68&gt;0,1,$BD$79))</f>
        <v>4.6365393960443075</v>
      </c>
      <c r="BF68" s="42">
        <f>($AD68^$BB$80)*($BC$80^$M68)*(IF($C68&gt;0,1,$BD$80))</f>
        <v>1.0658430468889504</v>
      </c>
      <c r="BG68" s="42">
        <f>($AD68^$BB$81)*($BC$81^$M68)*(IF($C68&gt;0,1,$BD$81))</f>
        <v>13.056309015713916</v>
      </c>
      <c r="BH68" s="42">
        <f>($AD68^$BB$82)*($BC$82^$M68)*(IF($C68&gt;0,1,$BD$82))</f>
        <v>3.8019165776496515</v>
      </c>
      <c r="BI68" s="40">
        <f>BB68/BB$74</f>
        <v>2.2430896479210722E-2</v>
      </c>
      <c r="BJ68" s="40">
        <f>BC68/BC$74</f>
        <v>2.5025162304138024E-2</v>
      </c>
      <c r="BK68" s="40">
        <f>BD68/BD$74</f>
        <v>3.6291695018673735E-2</v>
      </c>
      <c r="BL68" s="40">
        <f>BE68/BE$74</f>
        <v>2.3583645680499227E-2</v>
      </c>
      <c r="BM68" s="40">
        <f>BF68/BF$74</f>
        <v>1.398926613142997E-2</v>
      </c>
      <c r="BN68" s="40">
        <f>BG68/BG$74</f>
        <v>2.2671780965447041E-2</v>
      </c>
      <c r="BO68" s="40">
        <f>BH68/BH$74</f>
        <v>3.2160498614280122E-2</v>
      </c>
      <c r="BP68" s="80">
        <v>706</v>
      </c>
      <c r="BQ68" s="17">
        <f>BP$74*BI68</f>
        <v>1235.762948832677</v>
      </c>
      <c r="BR68" s="1">
        <f>BQ68-BP68</f>
        <v>529.76294883267701</v>
      </c>
      <c r="BS68" s="2">
        <v>994</v>
      </c>
      <c r="BT68" s="17">
        <f>BS$74*BJ68</f>
        <v>1359.1415899000401</v>
      </c>
      <c r="BU68" s="1">
        <f>BT68-BS68</f>
        <v>365.14158990004012</v>
      </c>
      <c r="BV68" s="2">
        <v>0</v>
      </c>
      <c r="BW68" s="17">
        <f>BV$74*BK68</f>
        <v>2325.3903583215197</v>
      </c>
      <c r="BX68" s="1">
        <f>BW68-BV68</f>
        <v>2325.3903583215197</v>
      </c>
      <c r="BY68" s="2">
        <v>898</v>
      </c>
      <c r="BZ68" s="17">
        <f>BY$74*BL68</f>
        <v>1293.3271291185777</v>
      </c>
      <c r="CA68" s="1">
        <f>BZ68-BY68</f>
        <v>395.32712911857766</v>
      </c>
      <c r="CB68" s="2">
        <v>457</v>
      </c>
      <c r="CC68" s="17">
        <f>CB$74*BM68</f>
        <v>828.10859791612847</v>
      </c>
      <c r="CD68" s="1">
        <f>CC68-CB68</f>
        <v>371.10859791612847</v>
      </c>
      <c r="CE68" s="2">
        <v>1019</v>
      </c>
      <c r="CF68" s="17">
        <f>CE$74*BN68</f>
        <v>1435.0783915508669</v>
      </c>
      <c r="CG68" s="1">
        <f>CF68-CE68</f>
        <v>416.07839155086685</v>
      </c>
      <c r="CH68" s="2">
        <v>70</v>
      </c>
      <c r="CI68" s="17">
        <f>CH$74*BO68</f>
        <v>1954.8759082690171</v>
      </c>
      <c r="CJ68" s="1">
        <f>CI68-CH68</f>
        <v>1884.8759082690171</v>
      </c>
      <c r="CK68" s="9"/>
      <c r="CO68" s="40"/>
      <c r="CQ68" s="17"/>
      <c r="CR68" s="1"/>
    </row>
    <row r="69" spans="1:96" x14ac:dyDescent="0.2">
      <c r="A69" s="52" t="s">
        <v>59</v>
      </c>
      <c r="B69">
        <v>1</v>
      </c>
      <c r="C69">
        <v>1</v>
      </c>
      <c r="D69">
        <v>0.52086677367576195</v>
      </c>
      <c r="E69">
        <v>0.47913322632423699</v>
      </c>
      <c r="F69">
        <v>0.61746031746031704</v>
      </c>
      <c r="G69">
        <v>0.61746031746031704</v>
      </c>
      <c r="H69">
        <v>8.8028169014084501E-2</v>
      </c>
      <c r="I69">
        <v>0.40140845070422498</v>
      </c>
      <c r="J69">
        <v>0.18797672978928301</v>
      </c>
      <c r="K69">
        <v>0.340687791461395</v>
      </c>
      <c r="L69">
        <v>0.74224590991859496</v>
      </c>
      <c r="M69" s="31">
        <v>0</v>
      </c>
      <c r="N69">
        <v>1.0051552006428599</v>
      </c>
      <c r="O69">
        <v>0.99520843243968005</v>
      </c>
      <c r="P69">
        <v>1.0067920725908399</v>
      </c>
      <c r="Q69">
        <v>0.99574846032261799</v>
      </c>
      <c r="R69">
        <v>183.64999389648401</v>
      </c>
      <c r="S69" s="43">
        <f>IF(C69,O69,Q69)</f>
        <v>0.99520843243968005</v>
      </c>
      <c r="T69" s="43">
        <f>IF(D69 = 0,N69,P69)</f>
        <v>1.0067920725908399</v>
      </c>
      <c r="U69" s="68">
        <f>R69*S69^(1-M69)</f>
        <v>182.77002254327667</v>
      </c>
      <c r="V69" s="67">
        <f>R69*T69^(M69+1)</f>
        <v>184.89735798633623</v>
      </c>
      <c r="W69" s="76">
        <f>0.5 * (D69-MAX($D$3:$D$73))/(MIN($D$3:$D$73)-MAX($D$3:$D$73)) + 0.75</f>
        <v>0.9483065319481998</v>
      </c>
      <c r="X69" s="76">
        <f>AVERAGE(D69, F69, G69, H69, I69, J69, K69)</f>
        <v>0.39626979279505481</v>
      </c>
      <c r="Y69" s="32">
        <f>1.2^M69</f>
        <v>1</v>
      </c>
      <c r="Z69" s="32">
        <f>IF(C69&gt;0, 1, 0.3)</f>
        <v>1</v>
      </c>
      <c r="AA69" s="32">
        <f>PERCENTILE($L$2:$L$73, 0.05)</f>
        <v>-0.34228766676200378</v>
      </c>
      <c r="AB69" s="32">
        <f>PERCENTILE($L$2:$L$73, 0.95)</f>
        <v>0.98081624543710211</v>
      </c>
      <c r="AC69" s="32">
        <f>MIN(MAX(L69,AA69), AB69)</f>
        <v>0.74224590991859496</v>
      </c>
      <c r="AD69" s="32">
        <f>AC69-$AC$74+1</f>
        <v>2.0845335766805988</v>
      </c>
      <c r="AE69" s="21">
        <f>(AD69^4) *Y69*Z69</f>
        <v>18.881460297293707</v>
      </c>
      <c r="AF69" s="15">
        <f>AE69/$AE$74</f>
        <v>3.0948213688756096E-2</v>
      </c>
      <c r="AG69" s="2">
        <v>2020</v>
      </c>
      <c r="AH69" s="16">
        <f>$D$80*AF69</f>
        <v>2504.1778054470683</v>
      </c>
      <c r="AI69" s="26">
        <f>AH69-AG69</f>
        <v>484.17780544706829</v>
      </c>
      <c r="AJ69" s="2">
        <v>0</v>
      </c>
      <c r="AK69" s="2">
        <v>2571</v>
      </c>
      <c r="AL69" s="2">
        <v>0</v>
      </c>
      <c r="AM69" s="10">
        <f>SUM(AJ69:AL69)</f>
        <v>2571</v>
      </c>
      <c r="AN69" s="16">
        <f>AF69*$D$79</f>
        <v>4073.629807674005</v>
      </c>
      <c r="AO69" s="9">
        <f>AN69-AM69</f>
        <v>1502.629807674005</v>
      </c>
      <c r="AP69" s="9">
        <f>AO69+AI69</f>
        <v>1986.8076131210732</v>
      </c>
      <c r="AQ69" s="18">
        <f>AG69+AM69</f>
        <v>4591</v>
      </c>
      <c r="AR69" s="30">
        <f>AH69+AN69</f>
        <v>6577.8076131210728</v>
      </c>
      <c r="AS69" s="77">
        <f>AP69*(AP69&gt;0)</f>
        <v>1986.8076131210732</v>
      </c>
      <c r="AT69">
        <f>AS69/$AS$74</f>
        <v>4.0373083296730027E-2</v>
      </c>
      <c r="AU69" s="66">
        <f>AT69*$AP$74</f>
        <v>785.31299243801323</v>
      </c>
      <c r="AV69" s="81">
        <f>IF(AU69&gt;0,U69,V69)</f>
        <v>182.77002254327667</v>
      </c>
      <c r="AW69" s="17">
        <f>AU69/AV69</f>
        <v>4.2967275569059211</v>
      </c>
      <c r="AX69" s="38">
        <f>AQ69/AR69</f>
        <v>0.69795291532122483</v>
      </c>
      <c r="AY69" s="23">
        <v>0</v>
      </c>
      <c r="AZ69" s="16">
        <f>BN69*$D$81</f>
        <v>104.83105537233895</v>
      </c>
      <c r="BA69" s="63">
        <f>AZ69-AY69</f>
        <v>104.83105537233895</v>
      </c>
      <c r="BB69" s="42">
        <f>($AD69^$BB$76)*($BC$76^$M69)*(IF($C69&gt;0,1,$BD$76))</f>
        <v>2.2368339661408401</v>
      </c>
      <c r="BC69" s="42">
        <f>($AD69^$BB$77)*($BC$77^$M69)*(IF($C69&gt;0,1,$BD$77))</f>
        <v>4.7947391137299702</v>
      </c>
      <c r="BD69" s="42">
        <f>($AD69^$BB$78)*($BC$78^$M69)*(IF($C69&gt;0,1,$BD$78))</f>
        <v>35.59100536739242</v>
      </c>
      <c r="BE69" s="42">
        <f>($AD69^$BB$79)*($BC$79^$M69)*(IF($C69&gt;0,1,$BD$79))</f>
        <v>4.8194562705329913</v>
      </c>
      <c r="BF69" s="42">
        <f>($AD69^$BB$80)*($BC$80^$M69)*(IF($C69&gt;0,1,$BD$80))</f>
        <v>1.0675587675917795</v>
      </c>
      <c r="BG69" s="42">
        <f>($AD69^$BB$81)*($BC$81^$M69)*(IF($C69&gt;0,1,$BD$81))</f>
        <v>13.930474102070507</v>
      </c>
      <c r="BH69" s="42">
        <f>($AD69^$BB$82)*($BC$82^$M69)*(IF($C69&gt;0,1,$BD$82))</f>
        <v>3.9321726680177078</v>
      </c>
      <c r="BI69" s="40">
        <f>BB69/BB$74</f>
        <v>2.2879620576293828E-2</v>
      </c>
      <c r="BJ69" s="40">
        <f>BC69/BC$74</f>
        <v>2.6009143549703094E-2</v>
      </c>
      <c r="BK69" s="40">
        <f>BD69/BD$74</f>
        <v>3.9625570969486233E-2</v>
      </c>
      <c r="BL69" s="40">
        <f>BE69/BE$74</f>
        <v>2.4514047945733045E-2</v>
      </c>
      <c r="BM69" s="40">
        <f>BF69/BF$74</f>
        <v>1.4011785088221157E-2</v>
      </c>
      <c r="BN69" s="40">
        <f>BG69/BG$74</f>
        <v>2.4189735185254854E-2</v>
      </c>
      <c r="BO69" s="40">
        <f>BH69/BH$74</f>
        <v>3.3262337838846467E-2</v>
      </c>
      <c r="BP69" s="80">
        <v>1249</v>
      </c>
      <c r="BQ69" s="17">
        <f>BP$74*BI69</f>
        <v>1260.4840567891797</v>
      </c>
      <c r="BR69" s="1">
        <f>BQ69-BP69</f>
        <v>11.484056789179704</v>
      </c>
      <c r="BS69" s="2">
        <v>359</v>
      </c>
      <c r="BT69" s="17">
        <f>BS$74*BJ69</f>
        <v>1412.5825953279248</v>
      </c>
      <c r="BU69" s="1">
        <f>BT69-BS69</f>
        <v>1053.5825953279248</v>
      </c>
      <c r="BV69" s="2">
        <v>2198</v>
      </c>
      <c r="BW69" s="17">
        <f>BV$74*BK69</f>
        <v>2539.0084598698304</v>
      </c>
      <c r="BX69" s="1">
        <f>BW69-BV69</f>
        <v>341.0084598698304</v>
      </c>
      <c r="BY69" s="2">
        <v>1064</v>
      </c>
      <c r="BZ69" s="17">
        <f>BY$74*BL69</f>
        <v>1344.3503893440002</v>
      </c>
      <c r="CA69" s="1">
        <f>BZ69-BY69</f>
        <v>280.35038934400018</v>
      </c>
      <c r="CB69" s="2">
        <v>1102</v>
      </c>
      <c r="CC69" s="17">
        <f>CB$74*BM69</f>
        <v>829.44163008233954</v>
      </c>
      <c r="CD69" s="1">
        <f>CC69-CB69</f>
        <v>-272.55836991766046</v>
      </c>
      <c r="CE69" s="2">
        <v>551</v>
      </c>
      <c r="CF69" s="17">
        <f>CE$74*BN69</f>
        <v>1531.1618577562617</v>
      </c>
      <c r="CG69" s="1">
        <f>CF69-CE69</f>
        <v>980.16185775626172</v>
      </c>
      <c r="CH69" s="2">
        <v>1653</v>
      </c>
      <c r="CI69" s="17">
        <f>CH$74*BO69</f>
        <v>2021.8512055342826</v>
      </c>
      <c r="CJ69" s="1">
        <f>CI69-CH69</f>
        <v>368.8512055342826</v>
      </c>
      <c r="CK69" s="9"/>
      <c r="CO69" s="40"/>
      <c r="CQ69" s="17"/>
      <c r="CR69" s="1"/>
    </row>
    <row r="70" spans="1:96" x14ac:dyDescent="0.2">
      <c r="A70" s="48" t="s">
        <v>110</v>
      </c>
      <c r="B70">
        <v>0</v>
      </c>
      <c r="C70">
        <v>1</v>
      </c>
      <c r="D70">
        <v>9.8715890850722299E-2</v>
      </c>
      <c r="E70">
        <v>0.90128410914927704</v>
      </c>
      <c r="F70">
        <v>5.95238095238095E-2</v>
      </c>
      <c r="G70">
        <v>5.95238095238095E-2</v>
      </c>
      <c r="H70">
        <v>9.6830985915492898E-3</v>
      </c>
      <c r="I70">
        <v>7.4823943661971801E-2</v>
      </c>
      <c r="J70">
        <v>2.69170507947546E-2</v>
      </c>
      <c r="K70">
        <v>4.0027558062535898E-2</v>
      </c>
      <c r="L70">
        <v>0.77574305604396898</v>
      </c>
      <c r="M70" s="31">
        <v>1</v>
      </c>
      <c r="N70">
        <v>1.00310349577004</v>
      </c>
      <c r="O70">
        <v>0.99596448563058604</v>
      </c>
      <c r="P70">
        <v>1.0061434574077801</v>
      </c>
      <c r="Q70">
        <v>0.99486127450737305</v>
      </c>
      <c r="R70">
        <v>64.269996643066406</v>
      </c>
      <c r="S70" s="43">
        <f>IF(C70,O70,Q70)</f>
        <v>0.99596448563058604</v>
      </c>
      <c r="T70" s="43">
        <f>IF(D70 = 0,N70,P70)</f>
        <v>1.0061434574077801</v>
      </c>
      <c r="U70" s="68">
        <f>R70*S70^(1-M70)</f>
        <v>64.269996643066406</v>
      </c>
      <c r="V70" s="67">
        <f>R70*T70^(M70+1)</f>
        <v>65.062102299658974</v>
      </c>
      <c r="W70" s="76">
        <f>0.5 * (D70-MAX($D$3:$D$73))/(MIN($D$3:$D$73)-MAX($D$3:$D$73)) + 0.75</f>
        <v>1.1962608510032731</v>
      </c>
      <c r="X70" s="76">
        <f>AVERAGE(D70, F70, G70, H70, I70, J70, K70)</f>
        <v>5.2745023001307553E-2</v>
      </c>
      <c r="Y70" s="32">
        <f>1.2^M70</f>
        <v>1.2</v>
      </c>
      <c r="Z70" s="32">
        <f>IF(C70&gt;0, 1, 0.3)</f>
        <v>1</v>
      </c>
      <c r="AA70" s="32">
        <f>PERCENTILE($L$2:$L$73, 0.05)</f>
        <v>-0.34228766676200378</v>
      </c>
      <c r="AB70" s="32">
        <f>PERCENTILE($L$2:$L$73, 0.95)</f>
        <v>0.98081624543710211</v>
      </c>
      <c r="AC70" s="32">
        <f>MIN(MAX(L70,AA70), AB70)</f>
        <v>0.77574305604396898</v>
      </c>
      <c r="AD70" s="32">
        <f>AC70-$AC$74+1</f>
        <v>2.1180307228059725</v>
      </c>
      <c r="AE70" s="21">
        <v>0</v>
      </c>
      <c r="AF70" s="15">
        <f>AE70/$AE$74</f>
        <v>0</v>
      </c>
      <c r="AG70" s="2">
        <v>0</v>
      </c>
      <c r="AH70" s="16">
        <f>$D$80*AF70</f>
        <v>0</v>
      </c>
      <c r="AI70" s="26">
        <f>AH70-AG70</f>
        <v>0</v>
      </c>
      <c r="AJ70" s="2">
        <v>0</v>
      </c>
      <c r="AK70" s="2">
        <v>0</v>
      </c>
      <c r="AL70" s="2">
        <v>0</v>
      </c>
      <c r="AM70" s="14">
        <f>SUM(AJ70:AL70)</f>
        <v>0</v>
      </c>
      <c r="AN70" s="16">
        <f>AF70*$D$79</f>
        <v>0</v>
      </c>
      <c r="AO70" s="9">
        <f>AN70-AM70</f>
        <v>0</v>
      </c>
      <c r="AP70" s="9">
        <f>AO70+AI70</f>
        <v>0</v>
      </c>
      <c r="AQ70" s="18">
        <f>AG70+AM70</f>
        <v>0</v>
      </c>
      <c r="AR70" s="30">
        <f>AH70+AN70</f>
        <v>0</v>
      </c>
      <c r="AS70" s="77">
        <f>AP70*(AP70&gt;0)</f>
        <v>0</v>
      </c>
      <c r="AT70">
        <f>AS70/$AS$74</f>
        <v>0</v>
      </c>
      <c r="AU70" s="66">
        <f>AT70*$AP$74</f>
        <v>0</v>
      </c>
      <c r="AV70" s="69">
        <f>IF(AU70&gt;0,U70,V70)</f>
        <v>65.062102299658974</v>
      </c>
      <c r="AW70" s="17">
        <f>AU70/AV70</f>
        <v>0</v>
      </c>
      <c r="AX70" s="38">
        <v>1</v>
      </c>
      <c r="AY70" s="23">
        <v>0</v>
      </c>
      <c r="AZ70" s="16">
        <f>BN70*$D$81</f>
        <v>172.38067797237639</v>
      </c>
      <c r="BA70" s="63">
        <f>AZ70-AY70</f>
        <v>172.38067797237639</v>
      </c>
      <c r="BB70" s="42">
        <f>($AD70^$BB$76)*($BC$76^$M70)*(IF($C70&gt;0,1,$BD$76))</f>
        <v>1.6639456201554819</v>
      </c>
      <c r="BC70" s="42">
        <f>($AD70^$BB$77)*($BC$77^$M70)*(IF($C70&gt;0,1,$BD$77))</f>
        <v>3.913960480701784</v>
      </c>
      <c r="BD70" s="42">
        <f>($AD70^$BB$78)*($BC$78^$M70)*(IF($C70&gt;0,1,$BD$78))</f>
        <v>18.49922925364849</v>
      </c>
      <c r="BE70" s="42">
        <f>($AD70^$BB$79)*($BC$79^$M70)*(IF($C70&gt;0,1,$BD$79))</f>
        <v>1.7553495906557481</v>
      </c>
      <c r="BF70" s="42">
        <f>($AD70^$BB$80)*($BC$80^$M70)*(IF($C70&gt;0,1,$BD$80))</f>
        <v>1.4475268731025139</v>
      </c>
      <c r="BG70" s="42">
        <f>($AD70^$BB$81)*($BC$81^$M70)*(IF($C70&gt;0,1,$BD$81))</f>
        <v>22.906805255965889</v>
      </c>
      <c r="BH70" s="42">
        <f>($AD70^$BB$82)*($BC$82^$M70)*(IF($C70&gt;0,1,$BD$82))</f>
        <v>1.7499332007345727</v>
      </c>
      <c r="BI70" s="40">
        <f>BB70/BB$74</f>
        <v>1.7019790035835987E-2</v>
      </c>
      <c r="BJ70" s="40">
        <f>BC70/BC$74</f>
        <v>2.1231344933644439E-2</v>
      </c>
      <c r="BK70" s="40">
        <f>BD70/BD$74</f>
        <v>2.0596285890334506E-2</v>
      </c>
      <c r="BL70" s="40">
        <f>BE70/BE$74</f>
        <v>8.9285433068363642E-3</v>
      </c>
      <c r="BM70" s="40">
        <f>BF70/BF$74</f>
        <v>1.8998893616967549E-2</v>
      </c>
      <c r="BN70" s="40">
        <f>BG70/BG$74</f>
        <v>3.9776790726717678E-2</v>
      </c>
      <c r="BO70" s="40">
        <f>BH70/BH$74</f>
        <v>1.4802724659492285E-2</v>
      </c>
      <c r="BP70" s="80">
        <v>998</v>
      </c>
      <c r="BQ70" s="17">
        <f>BP$74*BI70</f>
        <v>937.65427265427616</v>
      </c>
      <c r="BR70" s="1">
        <f>BQ70-BP70</f>
        <v>-60.345727345723844</v>
      </c>
      <c r="BS70" s="2">
        <v>807</v>
      </c>
      <c r="BT70" s="17">
        <f>BS$74*BJ70</f>
        <v>1153.0955746911632</v>
      </c>
      <c r="BU70" s="1">
        <f>BT70-BS70</f>
        <v>346.09557469116316</v>
      </c>
      <c r="BV70" s="2">
        <v>0</v>
      </c>
      <c r="BW70" s="17">
        <f>BV$74*BK70</f>
        <v>1319.7070184231834</v>
      </c>
      <c r="BX70" s="1">
        <f>BW70-BV70</f>
        <v>1319.7070184231834</v>
      </c>
      <c r="BY70" s="2">
        <v>0</v>
      </c>
      <c r="BZ70" s="17">
        <f>BY$74*BL70</f>
        <v>489.64131494690622</v>
      </c>
      <c r="CA70" s="1">
        <f>BZ70-BY70</f>
        <v>489.64131494690622</v>
      </c>
      <c r="CB70" s="2">
        <v>836</v>
      </c>
      <c r="CC70" s="17">
        <f>CB$74*BM70</f>
        <v>1124.658506550011</v>
      </c>
      <c r="CD70" s="1">
        <f>CC70-CB70</f>
        <v>288.658506550011</v>
      </c>
      <c r="CE70" s="2">
        <v>1414</v>
      </c>
      <c r="CF70" s="17">
        <f>CE$74*BN70</f>
        <v>2517.7912994197754</v>
      </c>
      <c r="CG70" s="1">
        <f>CF70-CE70</f>
        <v>1103.7912994197754</v>
      </c>
      <c r="CH70" s="2">
        <v>1093</v>
      </c>
      <c r="CI70" s="17">
        <f>CH$74*BO70</f>
        <v>899.78361842723859</v>
      </c>
      <c r="CJ70" s="1">
        <f>CI70-CH70</f>
        <v>-193.21638157276141</v>
      </c>
      <c r="CK70" s="9"/>
      <c r="CO70" s="40"/>
      <c r="CQ70" s="17"/>
      <c r="CR70" s="1"/>
    </row>
    <row r="71" spans="1:96" x14ac:dyDescent="0.2">
      <c r="A71" s="52" t="s">
        <v>135</v>
      </c>
      <c r="B71">
        <v>1</v>
      </c>
      <c r="C71">
        <v>1</v>
      </c>
      <c r="D71">
        <v>0.83031674208144801</v>
      </c>
      <c r="E71">
        <v>0.16968325791855199</v>
      </c>
      <c r="F71">
        <v>0.91666666666666596</v>
      </c>
      <c r="G71">
        <v>0.91666666666666596</v>
      </c>
      <c r="H71">
        <v>0.41867469879517999</v>
      </c>
      <c r="I71">
        <v>0.43072289156626498</v>
      </c>
      <c r="J71">
        <v>0.42465606894367502</v>
      </c>
      <c r="K71">
        <v>0.62391350618364405</v>
      </c>
      <c r="L71">
        <v>0.57677892174969803</v>
      </c>
      <c r="M71" s="31">
        <v>0</v>
      </c>
      <c r="N71">
        <v>1.0254235112872201</v>
      </c>
      <c r="O71">
        <v>0.98038729471109198</v>
      </c>
      <c r="P71">
        <v>1.0310403964518899</v>
      </c>
      <c r="Q71">
        <v>0.97716285142415804</v>
      </c>
      <c r="R71">
        <v>28.170000076293899</v>
      </c>
      <c r="S71" s="43">
        <f>IF(C71,O71,Q71)</f>
        <v>0.98038729471109198</v>
      </c>
      <c r="T71" s="43">
        <f>IF(D71 = 0,N71,P71)</f>
        <v>1.0310403964518899</v>
      </c>
      <c r="U71" s="68">
        <f>R71*S71^(1-M71)</f>
        <v>27.61751016680903</v>
      </c>
      <c r="V71" s="67">
        <f>R71*T71^(M71+1)</f>
        <v>29.044408046711833</v>
      </c>
      <c r="W71" s="76">
        <f>0.5 * (D71-MAX($D$3:$D$73))/(MIN($D$3:$D$73)-MAX($D$3:$D$73)) + 0.75</f>
        <v>0.76654816232411838</v>
      </c>
      <c r="X71" s="76">
        <f>AVERAGE(D71, F71, G71, H71, I71, J71, K71)</f>
        <v>0.65165960584336347</v>
      </c>
      <c r="Y71" s="32">
        <f>1.2^M71</f>
        <v>1</v>
      </c>
      <c r="Z71" s="32">
        <f>IF(C71&gt;0, 1, 0.3)</f>
        <v>1</v>
      </c>
      <c r="AA71" s="32">
        <f>PERCENTILE($L$2:$L$73, 0.05)</f>
        <v>-0.34228766676200378</v>
      </c>
      <c r="AB71" s="32">
        <f>PERCENTILE($L$2:$L$73, 0.95)</f>
        <v>0.98081624543710211</v>
      </c>
      <c r="AC71" s="32">
        <f>MIN(MAX(L71,AA71), AB71)</f>
        <v>0.57677892174969803</v>
      </c>
      <c r="AD71" s="32">
        <f>AC71-$AC$74+1</f>
        <v>1.9190665885117018</v>
      </c>
      <c r="AE71" s="21">
        <f>(AD71^4) *Y71*Z71</f>
        <v>13.563137896677684</v>
      </c>
      <c r="AF71" s="15">
        <f>AE71/$AE$74</f>
        <v>2.2231060696963709E-2</v>
      </c>
      <c r="AG71" s="2">
        <v>1014</v>
      </c>
      <c r="AH71" s="16">
        <f>$D$80*AF71</f>
        <v>1798.8284994008879</v>
      </c>
      <c r="AI71" s="26">
        <f>AH71-AG71</f>
        <v>784.82849940088795</v>
      </c>
      <c r="AJ71" s="2">
        <v>451</v>
      </c>
      <c r="AK71" s="2">
        <v>986</v>
      </c>
      <c r="AL71" s="2">
        <v>225</v>
      </c>
      <c r="AM71" s="10">
        <f>SUM(AJ71:AL71)</f>
        <v>1662</v>
      </c>
      <c r="AN71" s="16">
        <f>AF71*$D$79</f>
        <v>2926.2144956774509</v>
      </c>
      <c r="AO71" s="9">
        <f>AN71-AM71</f>
        <v>1264.2144956774509</v>
      </c>
      <c r="AP71" s="9">
        <f>AO71+AI71</f>
        <v>2049.0429950783391</v>
      </c>
      <c r="AQ71" s="18">
        <f>AG71+AM71</f>
        <v>2676</v>
      </c>
      <c r="AR71" s="30">
        <f>AH71+AN71</f>
        <v>4725.0429950783391</v>
      </c>
      <c r="AS71" s="77">
        <f>AP71*(AP71&gt;0)</f>
        <v>2049.0429950783391</v>
      </c>
      <c r="AT71">
        <f>AS71/$AS$74</f>
        <v>4.1637742362444705E-2</v>
      </c>
      <c r="AU71" s="66">
        <f>AT71*$AP$74</f>
        <v>809.91238178885567</v>
      </c>
      <c r="AV71" s="69">
        <f>IF(AU71&gt;0,U71,V71)</f>
        <v>27.61751016680903</v>
      </c>
      <c r="AW71" s="17">
        <f>AU71/AV71</f>
        <v>29.326046298055338</v>
      </c>
      <c r="AX71" s="38">
        <f>AQ71/AR71</f>
        <v>0.56634405290858802</v>
      </c>
      <c r="AY71" s="23">
        <v>0</v>
      </c>
      <c r="AZ71" s="16">
        <f>BN71*$D$81</f>
        <v>77.926462138244133</v>
      </c>
      <c r="BA71" s="63">
        <f>AZ71-AY71</f>
        <v>77.926462138244133</v>
      </c>
      <c r="BB71" s="42">
        <f>($AD71^$BB$76)*($BC$76^$M71)*(IF($C71&gt;0,1,$BD$76))</f>
        <v>2.0429921060971745</v>
      </c>
      <c r="BC71" s="42">
        <f>($AD71^$BB$77)*($BC$77^$M71)*(IF($C71&gt;0,1,$BD$77))</f>
        <v>4.018964356869497</v>
      </c>
      <c r="BD71" s="42">
        <f>($AD71^$BB$78)*($BC$78^$M71)*(IF($C71&gt;0,1,$BD$78))</f>
        <v>23.8049287261173</v>
      </c>
      <c r="BE71" s="42">
        <f>($AD71^$BB$79)*($BC$79^$M71)*(IF($C71&gt;0,1,$BD$79))</f>
        <v>4.0373442791900187</v>
      </c>
      <c r="BF71" s="42">
        <f>($AD71^$BB$80)*($BC$80^$M71)*(IF($C71&gt;0,1,$BD$80))</f>
        <v>1.0597294752516886</v>
      </c>
      <c r="BG71" s="42">
        <f>($AD71^$BB$81)*($BC$81^$M71)*(IF($C71&gt;0,1,$BD$81))</f>
        <v>10.355257407522247</v>
      </c>
      <c r="BH71" s="42">
        <f>($AD71^$BB$82)*($BC$82^$M71)*(IF($C71&gt;0,1,$BD$82))</f>
        <v>3.3703875557145175</v>
      </c>
      <c r="BI71" s="40">
        <f>BB71/BB$74</f>
        <v>2.0896894868111842E-2</v>
      </c>
      <c r="BJ71" s="40">
        <f>BC71/BC$74</f>
        <v>2.1800940238778092E-2</v>
      </c>
      <c r="BK71" s="40">
        <f>BD71/BD$74</f>
        <v>2.6503434868533821E-2</v>
      </c>
      <c r="BL71" s="40">
        <f>BE71/BE$74</f>
        <v>2.0535854187250402E-2</v>
      </c>
      <c r="BM71" s="40">
        <f>BF71/BF$74</f>
        <v>1.3909025066953495E-2</v>
      </c>
      <c r="BN71" s="40">
        <f>BG71/BG$74</f>
        <v>1.7981508211976863E-2</v>
      </c>
      <c r="BO71" s="40">
        <f>BH71/BH$74</f>
        <v>2.8510184824242668E-2</v>
      </c>
      <c r="BP71" s="80">
        <v>1315</v>
      </c>
      <c r="BQ71" s="17">
        <f>BP$74*BI71</f>
        <v>1151.2517320740176</v>
      </c>
      <c r="BR71" s="1">
        <f>BQ71-BP71</f>
        <v>-163.74826792598242</v>
      </c>
      <c r="BS71" s="2">
        <v>956</v>
      </c>
      <c r="BT71" s="17">
        <f>BS$74*BJ71</f>
        <v>1184.030865308277</v>
      </c>
      <c r="BU71" s="1">
        <f>BT71-BS71</f>
        <v>228.03086530827704</v>
      </c>
      <c r="BV71" s="2">
        <v>784</v>
      </c>
      <c r="BW71" s="17">
        <f>BV$74*BK71</f>
        <v>1698.2075892013045</v>
      </c>
      <c r="BX71" s="1">
        <f>BW71-BV71</f>
        <v>914.20758920130447</v>
      </c>
      <c r="BY71" s="2">
        <v>1304</v>
      </c>
      <c r="BZ71" s="17">
        <f>BY$74*BL71</f>
        <v>1126.186243628812</v>
      </c>
      <c r="CA71" s="1">
        <f>BZ71-BY71</f>
        <v>-177.81375637118799</v>
      </c>
      <c r="CB71" s="2">
        <v>1354</v>
      </c>
      <c r="CC71" s="17">
        <f>CB$74*BM71</f>
        <v>823.35864786337913</v>
      </c>
      <c r="CD71" s="1">
        <f>CC71-CB71</f>
        <v>-530.64135213662087</v>
      </c>
      <c r="CE71" s="2">
        <v>931</v>
      </c>
      <c r="CF71" s="17">
        <f>CE$74*BN71</f>
        <v>1138.1935068017115</v>
      </c>
      <c r="CG71" s="1">
        <f>CF71-CE71</f>
        <v>207.19350680171146</v>
      </c>
      <c r="CH71" s="2">
        <v>987</v>
      </c>
      <c r="CI71" s="17">
        <f>CH$74*BO71</f>
        <v>1732.9915845415906</v>
      </c>
      <c r="CJ71" s="1">
        <f>CI71-CH71</f>
        <v>745.99158454159056</v>
      </c>
      <c r="CK71" s="9"/>
      <c r="CO71" s="40"/>
      <c r="CQ71" s="17"/>
      <c r="CR71" s="1"/>
    </row>
    <row r="72" spans="1:96" x14ac:dyDescent="0.2">
      <c r="A72" s="52" t="s">
        <v>58</v>
      </c>
      <c r="B72">
        <v>0</v>
      </c>
      <c r="C72">
        <v>0</v>
      </c>
      <c r="D72">
        <v>7.2231139646869898E-3</v>
      </c>
      <c r="E72">
        <v>0.992776886035313</v>
      </c>
      <c r="F72">
        <v>3.1746031746031698E-3</v>
      </c>
      <c r="G72">
        <v>3.1746031746031698E-3</v>
      </c>
      <c r="H72">
        <v>1.76056338028169E-3</v>
      </c>
      <c r="I72">
        <v>8.0105633802816906E-2</v>
      </c>
      <c r="J72">
        <v>1.18756492634084E-2</v>
      </c>
      <c r="K72">
        <v>6.14007116018132E-3</v>
      </c>
      <c r="L72">
        <v>0.53842609759558502</v>
      </c>
      <c r="M72" s="31">
        <v>6</v>
      </c>
      <c r="N72">
        <v>1.00639366264624</v>
      </c>
      <c r="O72">
        <v>0.99540607695675098</v>
      </c>
      <c r="P72">
        <v>1.00690981063841</v>
      </c>
      <c r="Q72">
        <v>0.99441642991731505</v>
      </c>
      <c r="R72">
        <v>55.869998931884702</v>
      </c>
      <c r="S72" s="43">
        <f>IF(C72,O72,Q72)</f>
        <v>0.99441642991731505</v>
      </c>
      <c r="T72" s="43">
        <f>IF(D72 = 0,N72,P72)</f>
        <v>1.00690981063841</v>
      </c>
      <c r="U72" s="68">
        <f>R72*S72^(1-M72)</f>
        <v>57.456240698921576</v>
      </c>
      <c r="V72" s="67">
        <f>R72*T72^(M72+1)</f>
        <v>58.629024667753484</v>
      </c>
      <c r="W72" s="76">
        <f>0.5 * (D72-MAX($D$3:$D$73))/(MIN($D$3:$D$73)-MAX($D$3:$D$73)) + 0.75</f>
        <v>1.25</v>
      </c>
      <c r="X72" s="76">
        <f>AVERAGE(D72, F72, G72, H72, I72, J72, K72)</f>
        <v>1.6207748274368806E-2</v>
      </c>
      <c r="Y72" s="32">
        <f>1.2^M72</f>
        <v>2.9859839999999997</v>
      </c>
      <c r="Z72" s="32">
        <f>IF(C72&gt;0, 1, 0.3)</f>
        <v>0.3</v>
      </c>
      <c r="AA72" s="32">
        <f>PERCENTILE($L$2:$L$73, 0.05)</f>
        <v>-0.34228766676200378</v>
      </c>
      <c r="AB72" s="32">
        <f>PERCENTILE($L$2:$L$73, 0.95)</f>
        <v>0.98081624543710211</v>
      </c>
      <c r="AC72" s="32">
        <f>MIN(MAX(L72,AA72), AB72)</f>
        <v>0.53842609759558502</v>
      </c>
      <c r="AD72" s="32">
        <f>AC72-$AC$74+1</f>
        <v>1.8807137643575889</v>
      </c>
      <c r="AE72" s="21">
        <f>(AD72^4) *Y72*Z72</f>
        <v>11.207262472036879</v>
      </c>
      <c r="AF72" s="15">
        <f>AE72/$AE$74</f>
        <v>1.8369593685520592E-2</v>
      </c>
      <c r="AG72" s="2">
        <v>1117</v>
      </c>
      <c r="AH72" s="16">
        <f>$D$80*AF72</f>
        <v>1486.3775100232672</v>
      </c>
      <c r="AI72" s="26">
        <f>AH72-AG72</f>
        <v>369.37751002326718</v>
      </c>
      <c r="AJ72" s="2">
        <v>1173</v>
      </c>
      <c r="AK72" s="2">
        <v>1508</v>
      </c>
      <c r="AL72" s="2">
        <v>56</v>
      </c>
      <c r="AM72" s="10">
        <f>SUM(AJ72:AL72)</f>
        <v>2737</v>
      </c>
      <c r="AN72" s="16">
        <f>AF72*$D$79</f>
        <v>2417.9400189221242</v>
      </c>
      <c r="AO72" s="9">
        <f>AN72-AM72</f>
        <v>-319.05998107787582</v>
      </c>
      <c r="AP72" s="9">
        <f>AO72+AI72</f>
        <v>50.317528945391359</v>
      </c>
      <c r="AQ72" s="18">
        <f>AG72+AM72</f>
        <v>3854</v>
      </c>
      <c r="AR72" s="30">
        <f>AH72+AN72</f>
        <v>3904.3175289453911</v>
      </c>
      <c r="AS72" s="77">
        <f>AP72*(AP72&gt;0)</f>
        <v>50.317528945391359</v>
      </c>
      <c r="AT72">
        <f>AS72/$AS$74</f>
        <v>1.0224813786608509E-3</v>
      </c>
      <c r="AU72" s="66">
        <f>AT72*$AP$74</f>
        <v>19.888694288883645</v>
      </c>
      <c r="AV72" s="81">
        <f>IF(AU72&gt;0,U72,V72)</f>
        <v>57.456240698921576</v>
      </c>
      <c r="AW72" s="17">
        <f>AU72/AV72</f>
        <v>0.34615376931990866</v>
      </c>
      <c r="AX72" s="38">
        <f>AQ72/AR72</f>
        <v>0.98711233690078926</v>
      </c>
      <c r="AY72" s="23">
        <v>0</v>
      </c>
      <c r="AZ72" s="16">
        <f>BN72*$D$81</f>
        <v>228.80026671069777</v>
      </c>
      <c r="BA72" s="63">
        <f>AZ72-AY72</f>
        <v>228.80026671069777</v>
      </c>
      <c r="BB72" s="42">
        <f>($AD72^$BB$76)*($BC$76^$M72)*(IF($C72&gt;0,1,$BD$76))</f>
        <v>0.14147507239075732</v>
      </c>
      <c r="BC72" s="42">
        <f>($AD72^$BB$77)*($BC$77^$M72)*(IF($C72&gt;0,1,$BD$77))</f>
        <v>0.36590040430220999</v>
      </c>
      <c r="BD72" s="42">
        <f>($AD72^$BB$78)*($BC$78^$M72)*(IF($C72&gt;0,1,$BD$78))</f>
        <v>5.3448036923793487E-4</v>
      </c>
      <c r="BE72" s="42">
        <f>($AD72^$BB$79)*($BC$79^$M72)*(IF($C72&gt;0,1,$BD$79))</f>
        <v>5.3323530343299909E-3</v>
      </c>
      <c r="BF72" s="42">
        <f>($AD72^$BB$80)*($BC$80^$M72)*(IF($C72&gt;0,1,$BD$80))</f>
        <v>4.2628932271147404</v>
      </c>
      <c r="BG72" s="42">
        <f>($AD72^$BB$81)*($BC$81^$M72)*(IF($C72&gt;0,1,$BD$81))</f>
        <v>30.404121933520184</v>
      </c>
      <c r="BH72" s="42">
        <f>($AD72^$BB$82)*($BC$82^$M72)*(IF($C72&gt;0,1,$BD$82))</f>
        <v>8.228195585158729E-4</v>
      </c>
      <c r="BI72" s="40">
        <f>BB72/BB$74</f>
        <v>1.4470881729718968E-3</v>
      </c>
      <c r="BJ72" s="40">
        <f>BC72/BC$74</f>
        <v>1.9848329418255275E-3</v>
      </c>
      <c r="BK72" s="40">
        <f>BD72/BD$74</f>
        <v>5.9506860186755905E-7</v>
      </c>
      <c r="BL72" s="40">
        <f>BE72/BE$74</f>
        <v>2.7122884949983002E-5</v>
      </c>
      <c r="BM72" s="40">
        <f>BF72/BF$74</f>
        <v>5.5950778135715279E-2</v>
      </c>
      <c r="BN72" s="40">
        <f>BG72/BG$74</f>
        <v>5.279559422911087E-2</v>
      </c>
      <c r="BO72" s="40">
        <f>BH72/BH$74</f>
        <v>6.9602493192555335E-6</v>
      </c>
      <c r="BP72" s="80">
        <v>359</v>
      </c>
      <c r="BQ72" s="17">
        <f>BP$74*BI72</f>
        <v>79.722981625367737</v>
      </c>
      <c r="BR72" s="1">
        <f>BQ72-BP72</f>
        <v>-279.27701837463223</v>
      </c>
      <c r="BS72" s="2">
        <v>285</v>
      </c>
      <c r="BT72" s="17">
        <f>BS$74*BJ72</f>
        <v>107.79826190348622</v>
      </c>
      <c r="BU72" s="1">
        <f>BT72-BS72</f>
        <v>-177.20173809651379</v>
      </c>
      <c r="BV72" s="2">
        <v>0</v>
      </c>
      <c r="BW72" s="17">
        <f>BV$74*BK72</f>
        <v>3.8129020664663844E-2</v>
      </c>
      <c r="BX72" s="1">
        <f>BW72-BV72</f>
        <v>3.8129020664663844E-2</v>
      </c>
      <c r="BY72" s="2">
        <v>0</v>
      </c>
      <c r="BZ72" s="17">
        <f>BY$74*BL72</f>
        <v>1.4874190106570679</v>
      </c>
      <c r="CA72" s="1">
        <f>BZ72-BY72</f>
        <v>1.4874190106570679</v>
      </c>
      <c r="CB72" s="2">
        <v>335</v>
      </c>
      <c r="CC72" s="17">
        <f>CB$74*BM72</f>
        <v>3312.0622625218016</v>
      </c>
      <c r="CD72" s="1">
        <f>CC72-CB72</f>
        <v>2977.0622625218016</v>
      </c>
      <c r="CE72" s="2">
        <v>670</v>
      </c>
      <c r="CF72" s="17">
        <f>CE$74*BN72</f>
        <v>3341.8555235142599</v>
      </c>
      <c r="CG72" s="1">
        <f>CF72-CE72</f>
        <v>2671.8555235142599</v>
      </c>
      <c r="CH72" s="2">
        <v>56</v>
      </c>
      <c r="CI72" s="17">
        <f>CH$74*BO72</f>
        <v>0.42307875487094759</v>
      </c>
      <c r="CJ72" s="1">
        <f>CI72-CH72</f>
        <v>-55.57692124512905</v>
      </c>
      <c r="CK72" s="9"/>
      <c r="CO72" s="40"/>
      <c r="CQ72" s="17"/>
      <c r="CR72" s="1"/>
    </row>
    <row r="73" spans="1:96" ht="17" thickBot="1" x14ac:dyDescent="0.25">
      <c r="A73" s="52" t="s">
        <v>52</v>
      </c>
      <c r="B73">
        <v>1</v>
      </c>
      <c r="C73">
        <v>1</v>
      </c>
      <c r="D73">
        <v>0.28170144462279201</v>
      </c>
      <c r="E73">
        <v>0.71829855537720699</v>
      </c>
      <c r="F73">
        <v>0.40793650793650699</v>
      </c>
      <c r="G73">
        <v>0.40714285714285697</v>
      </c>
      <c r="H73">
        <v>0.39744718309859101</v>
      </c>
      <c r="I73">
        <v>0.70114436619718301</v>
      </c>
      <c r="J73">
        <v>0.52789000112761897</v>
      </c>
      <c r="K73">
        <v>0.46382757732691199</v>
      </c>
      <c r="L73">
        <v>0.603977903911877</v>
      </c>
      <c r="M73" s="31">
        <v>0</v>
      </c>
      <c r="N73">
        <v>1.0055588380240701</v>
      </c>
      <c r="O73">
        <v>0.99724568749971798</v>
      </c>
      <c r="P73">
        <v>1.0057449583454501</v>
      </c>
      <c r="Q73">
        <v>0.99613517581574695</v>
      </c>
      <c r="S73" s="43">
        <f>IF(C73,O73,Q73)</f>
        <v>0.99724568749971798</v>
      </c>
      <c r="T73" s="43">
        <f>IF(D73 = 0,N73,P73)</f>
        <v>1.0057449583454501</v>
      </c>
      <c r="U73" s="68">
        <f>R73*S73^(1-M73)</f>
        <v>0</v>
      </c>
      <c r="V73" s="67">
        <f>R73*T73^(M73+1)</f>
        <v>0</v>
      </c>
      <c r="W73" s="76">
        <f>0.5 * (D73-MAX($D$3:$D$73))/(MIN($D$3:$D$73)-MAX($D$3:$D$73)) + 0.75</f>
        <v>1.0887825530098196</v>
      </c>
      <c r="X73" s="76">
        <f>AVERAGE(D73, F73, G73, H73, I73, J73, K73)</f>
        <v>0.45529856249320871</v>
      </c>
      <c r="Y73" s="32">
        <f>1.2^M73</f>
        <v>1</v>
      </c>
      <c r="Z73" s="32">
        <f>IF(C73&gt;0, 1, 0.3)</f>
        <v>1</v>
      </c>
      <c r="AA73" s="32">
        <f>PERCENTILE($L$2:$L$73, 0.05)</f>
        <v>-0.34228766676200378</v>
      </c>
      <c r="AB73" s="32">
        <f>PERCENTILE($L$2:$L$73, 0.95)</f>
        <v>0.98081624543710211</v>
      </c>
      <c r="AC73" s="32">
        <f>MIN(MAX(L73,AA73), AB73)</f>
        <v>0.603977903911877</v>
      </c>
      <c r="AD73" s="32">
        <f>AC73-$AC$74+1</f>
        <v>1.9462655706738807</v>
      </c>
      <c r="AE73" s="21">
        <v>0</v>
      </c>
      <c r="AF73" s="15">
        <f>AE73/$AE$74</f>
        <v>0</v>
      </c>
      <c r="AG73" s="2">
        <v>0</v>
      </c>
      <c r="AH73" s="16">
        <f>$D$80*AF73</f>
        <v>0</v>
      </c>
      <c r="AI73" s="27">
        <f>AH73-AG73</f>
        <v>0</v>
      </c>
      <c r="AJ73" s="2">
        <v>0</v>
      </c>
      <c r="AK73" s="2">
        <v>0</v>
      </c>
      <c r="AL73" s="2">
        <v>0</v>
      </c>
      <c r="AM73" s="10">
        <f>SUM(AJ73:AL73)</f>
        <v>0</v>
      </c>
      <c r="AN73" s="16">
        <f>AF73*$D$79</f>
        <v>0</v>
      </c>
      <c r="AO73" s="9">
        <f>AN73-AM73</f>
        <v>0</v>
      </c>
      <c r="AP73" s="9">
        <f>AO73+AI73</f>
        <v>0</v>
      </c>
      <c r="AQ73" s="18">
        <f>AG73+AM73</f>
        <v>0</v>
      </c>
      <c r="AR73" s="30">
        <f>AH73+AN73</f>
        <v>0</v>
      </c>
      <c r="AS73" s="77">
        <f>AP73*(AP73&gt;0)</f>
        <v>0</v>
      </c>
      <c r="AT73">
        <f>AS73/$AS$74</f>
        <v>0</v>
      </c>
      <c r="AU73" s="66">
        <f>AT73*$AP$74</f>
        <v>0</v>
      </c>
      <c r="AV73" s="69">
        <f>IF(AU73&gt;0,U73,V73)</f>
        <v>0</v>
      </c>
      <c r="AW73" s="17">
        <v>0</v>
      </c>
      <c r="AX73" s="38">
        <v>1</v>
      </c>
      <c r="AY73" s="23">
        <v>0</v>
      </c>
      <c r="AZ73" s="16">
        <f>BN73*$D$81</f>
        <v>81.960158887413257</v>
      </c>
      <c r="BA73" s="63">
        <f>AZ73-AY73</f>
        <v>81.960158887413257</v>
      </c>
      <c r="BB73" s="42">
        <f>($AD73^$BB$76)*($BC$76^$M73)*(IF($C73&gt;0,1,$BD$76))</f>
        <v>2.0747487025638005</v>
      </c>
      <c r="BC73" s="42">
        <f>($AD73^$BB$77)*($BC$77^$M73)*(IF($C73&gt;0,1,$BD$77))</f>
        <v>4.1414963366991255</v>
      </c>
      <c r="BD73" s="42">
        <f>($AD73^$BB$78)*($BC$78^$M73)*(IF($C73&gt;0,1,$BD$78))</f>
        <v>25.491172544530073</v>
      </c>
      <c r="BE73" s="42">
        <f>($AD73^$BB$79)*($BC$79^$M73)*(IF($C73&gt;0,1,$BD$79))</f>
        <v>4.1608465186515753</v>
      </c>
      <c r="BF73" s="42">
        <f>($AD73^$BB$80)*($BC$80^$M73)*(IF($C73&gt;0,1,$BD$80))</f>
        <v>1.0610576647174077</v>
      </c>
      <c r="BG73" s="42">
        <f>($AD73^$BB$81)*($BC$81^$M73)*(IF($C73&gt;0,1,$BD$81))</f>
        <v>10.891275173444054</v>
      </c>
      <c r="BH73" s="42">
        <f>($AD73^$BB$82)*($BC$82^$M73)*(IF($C73&gt;0,1,$BD$82))</f>
        <v>3.4599730378532398</v>
      </c>
      <c r="BI73" s="40">
        <f>BB73/BB$74</f>
        <v>2.1221719548418547E-2</v>
      </c>
      <c r="BJ73" s="40">
        <f>BC73/BC$74</f>
        <v>2.246561703916795E-2</v>
      </c>
      <c r="BK73" s="40">
        <f>BD73/BD$74</f>
        <v>2.8380829828542176E-2</v>
      </c>
      <c r="BL73" s="40">
        <f>BE73/BE$74</f>
        <v>2.1164045346090645E-2</v>
      </c>
      <c r="BM73" s="40">
        <f>BF73/BF$74</f>
        <v>1.3926457648573407E-2</v>
      </c>
      <c r="BN73" s="40">
        <f>BG73/BG$74</f>
        <v>1.8912282550110359E-2</v>
      </c>
      <c r="BO73" s="40">
        <f>BH73/BH$74</f>
        <v>2.926799045078356E-2</v>
      </c>
      <c r="BP73" s="80">
        <v>0</v>
      </c>
      <c r="BQ73" s="17">
        <f>BP$74*BI73</f>
        <v>1169.1469733614745</v>
      </c>
      <c r="BR73" s="1">
        <f>BQ73-BP73</f>
        <v>1169.1469733614745</v>
      </c>
      <c r="BS73" s="2">
        <v>0</v>
      </c>
      <c r="BT73" s="17">
        <f>BS$74*BJ73</f>
        <v>1220.1301270142505</v>
      </c>
      <c r="BU73" s="1">
        <f>BT73-BS73</f>
        <v>1220.1301270142505</v>
      </c>
      <c r="BV73" s="2">
        <v>0</v>
      </c>
      <c r="BW73" s="17">
        <f>BV$74*BK73</f>
        <v>1818.5016712638399</v>
      </c>
      <c r="BX73" s="1">
        <f>BW73-BV73</f>
        <v>1818.5016712638399</v>
      </c>
      <c r="BY73" s="2">
        <v>0</v>
      </c>
      <c r="BZ73" s="17">
        <f>BY$74*BL73</f>
        <v>1160.6362467796109</v>
      </c>
      <c r="CA73" s="1">
        <f>BZ73-BY73</f>
        <v>1160.6362467796109</v>
      </c>
      <c r="CB73" s="2">
        <v>0</v>
      </c>
      <c r="CC73" s="17">
        <f>CB$74*BM73</f>
        <v>824.39058696495135</v>
      </c>
      <c r="CD73" s="1">
        <v>0</v>
      </c>
      <c r="CE73" s="2">
        <v>0</v>
      </c>
      <c r="CF73" s="17">
        <f>CE$74*BN73</f>
        <v>1197.1096608568855</v>
      </c>
      <c r="CG73" s="1">
        <f>CF73-CE73</f>
        <v>1197.1096608568855</v>
      </c>
      <c r="CH73" s="2">
        <v>0</v>
      </c>
      <c r="CI73" s="17">
        <f>CH$74*BO73</f>
        <v>1779.0547995508787</v>
      </c>
      <c r="CJ73" s="1">
        <f>CI73-CH73</f>
        <v>1779.0547995508787</v>
      </c>
      <c r="CK73" s="9"/>
      <c r="CO73" s="40"/>
      <c r="CQ73" s="17"/>
      <c r="CR73" s="1"/>
    </row>
    <row r="74" spans="1:96" ht="17" thickBot="1" x14ac:dyDescent="0.25">
      <c r="A74" s="4" t="s">
        <v>27</v>
      </c>
      <c r="B74" s="13">
        <f>AVERAGE(B2:B72)</f>
        <v>0.38028169014084506</v>
      </c>
      <c r="C74" s="13">
        <f>AVERAGE(C2:C72)</f>
        <v>0.56338028169014087</v>
      </c>
      <c r="D74" s="6">
        <f>SUM(D2:D73)</f>
        <v>18.181375043698495</v>
      </c>
      <c r="E74" s="6">
        <f>SUM(E3:E73)</f>
        <v>52.887645823075133</v>
      </c>
      <c r="F74" s="4"/>
      <c r="G74" s="4"/>
      <c r="H74" s="4"/>
      <c r="I74" s="4"/>
      <c r="J74" s="4"/>
      <c r="K74" s="4"/>
      <c r="L74" s="4">
        <f>MIN(L2:L73)</f>
        <v>-1.8975995555979901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33">
        <f>SUM(W2:W73)</f>
        <v>79.626461815712958</v>
      </c>
      <c r="X74" s="33"/>
      <c r="Y74" s="13"/>
      <c r="Z74" s="13"/>
      <c r="AA74" s="13"/>
      <c r="AB74" s="13"/>
      <c r="AC74" s="33">
        <f>MIN(AC2:AC73)</f>
        <v>-0.34228766676200378</v>
      </c>
      <c r="AD74" s="13"/>
      <c r="AE74" s="22">
        <f t="shared" ref="AE74:AU74" si="0">SUM(AE2:AE73)</f>
        <v>610.09855002240715</v>
      </c>
      <c r="AF74" s="4">
        <f t="shared" si="0"/>
        <v>0.99999999999999978</v>
      </c>
      <c r="AG74" s="6">
        <f t="shared" si="0"/>
        <v>83703</v>
      </c>
      <c r="AH74" s="6">
        <f t="shared" si="0"/>
        <v>80915.100000000006</v>
      </c>
      <c r="AI74" s="6">
        <f t="shared" si="0"/>
        <v>-2787.9000000000096</v>
      </c>
      <c r="AJ74" s="6">
        <f t="shared" si="0"/>
        <v>33381</v>
      </c>
      <c r="AK74" s="6">
        <f t="shared" si="0"/>
        <v>73646</v>
      </c>
      <c r="AL74" s="6">
        <f t="shared" si="0"/>
        <v>2361</v>
      </c>
      <c r="AM74" s="6">
        <f t="shared" si="0"/>
        <v>109388</v>
      </c>
      <c r="AN74" s="6">
        <f t="shared" si="0"/>
        <v>131627.29999999999</v>
      </c>
      <c r="AO74" s="6">
        <f t="shared" si="0"/>
        <v>22239.299999999977</v>
      </c>
      <c r="AP74" s="79">
        <f t="shared" si="0"/>
        <v>19451.399999999969</v>
      </c>
      <c r="AQ74" s="6">
        <f t="shared" si="0"/>
        <v>193091</v>
      </c>
      <c r="AR74" s="6">
        <f t="shared" si="0"/>
        <v>212542.39999999991</v>
      </c>
      <c r="AS74" s="6">
        <f t="shared" si="0"/>
        <v>49211.193470625825</v>
      </c>
      <c r="AT74" s="6">
        <f t="shared" si="0"/>
        <v>1</v>
      </c>
      <c r="AU74" s="6">
        <f t="shared" si="0"/>
        <v>19451.399999999965</v>
      </c>
      <c r="AV74" s="6"/>
      <c r="AW74" s="6"/>
      <c r="AX74" s="6"/>
      <c r="AY74" s="6"/>
      <c r="AZ74" s="6">
        <f>SUM(AZ2:AZ73)</f>
        <v>4333.7000000000007</v>
      </c>
      <c r="BA74" s="6"/>
      <c r="BB74" s="64">
        <f t="shared" ref="BB74:BH74" si="1">SUM(BB2:BB73)</f>
        <v>97.765343558995994</v>
      </c>
      <c r="BC74" s="64">
        <f t="shared" si="1"/>
        <v>184.34821218035472</v>
      </c>
      <c r="BD74" s="64">
        <f t="shared" si="1"/>
        <v>898.18277684375471</v>
      </c>
      <c r="BE74" s="64">
        <f t="shared" si="1"/>
        <v>196.59977337083873</v>
      </c>
      <c r="BF74" s="64">
        <f t="shared" si="1"/>
        <v>76.190061499673604</v>
      </c>
      <c r="BG74" s="64">
        <f t="shared" si="1"/>
        <v>575.88369593074322</v>
      </c>
      <c r="BH74" s="64">
        <f t="shared" si="1"/>
        <v>118.21696619969376</v>
      </c>
      <c r="BI74" s="65">
        <f t="shared" ref="BI74" si="2">BB74/BB$74</f>
        <v>1</v>
      </c>
      <c r="BJ74" s="65">
        <f t="shared" ref="BJ74" si="3">BC74/BC$74</f>
        <v>1</v>
      </c>
      <c r="BK74" s="65">
        <f t="shared" ref="BK74" si="4">BD74/BD$74</f>
        <v>1</v>
      </c>
      <c r="BL74" s="65">
        <f t="shared" ref="BL74" si="5">BE74/BE$74</f>
        <v>1</v>
      </c>
      <c r="BM74" s="65">
        <f t="shared" ref="BM74" si="6">BF74/BF$74</f>
        <v>1</v>
      </c>
      <c r="BN74" s="65">
        <f t="shared" ref="BN74" si="7">BG74/BG$74</f>
        <v>1</v>
      </c>
      <c r="BO74" s="65">
        <f t="shared" ref="BO74" si="8">BH74/BH$74</f>
        <v>1</v>
      </c>
      <c r="BP74" s="13">
        <v>55092</v>
      </c>
      <c r="BQ74" s="65"/>
      <c r="BR74" s="4"/>
      <c r="BS74" s="13">
        <v>54311</v>
      </c>
      <c r="BT74" s="4"/>
      <c r="BU74" s="4"/>
      <c r="BV74" s="13">
        <v>64075</v>
      </c>
      <c r="BW74" s="4"/>
      <c r="BX74" s="4"/>
      <c r="BY74" s="13">
        <v>54840</v>
      </c>
      <c r="BZ74" s="4"/>
      <c r="CA74" s="4"/>
      <c r="CB74" s="13">
        <v>59196</v>
      </c>
      <c r="CC74" s="4"/>
      <c r="CD74" s="4"/>
      <c r="CE74" s="13">
        <v>63298</v>
      </c>
      <c r="CF74" s="4"/>
      <c r="CG74" s="4"/>
      <c r="CH74" s="13">
        <v>60785</v>
      </c>
      <c r="CI74" s="4"/>
      <c r="CJ74" s="4"/>
      <c r="CK74" s="9"/>
      <c r="CO74" s="25"/>
      <c r="CP74" s="25"/>
      <c r="CQ74" s="17"/>
    </row>
    <row r="75" spans="1:96" x14ac:dyDescent="0.2">
      <c r="A75" s="11" t="s">
        <v>38</v>
      </c>
      <c r="B75" s="8"/>
      <c r="C75" s="8"/>
      <c r="D75" s="1"/>
      <c r="E75" s="1">
        <f>MEDIAN(E2:E73)</f>
        <v>0.80492987395731896</v>
      </c>
      <c r="L75">
        <f>PERCENTILE(L2:L73, 0.99)</f>
        <v>1.049256035229853</v>
      </c>
      <c r="BB75" s="3" t="s">
        <v>136</v>
      </c>
      <c r="BC75" s="29" t="s">
        <v>137</v>
      </c>
      <c r="BD75" s="3" t="s">
        <v>138</v>
      </c>
      <c r="BE75" s="3"/>
      <c r="BF75" s="3"/>
      <c r="BG75" s="3"/>
      <c r="BH75" s="41"/>
      <c r="BI75" s="40"/>
      <c r="BJ75" s="41"/>
      <c r="BK75" s="3"/>
      <c r="BL75" s="40"/>
      <c r="BQ75" s="40"/>
    </row>
    <row r="76" spans="1:96" x14ac:dyDescent="0.2">
      <c r="A76" s="12" t="s">
        <v>37</v>
      </c>
      <c r="B76" s="8"/>
      <c r="C76" s="8"/>
      <c r="D76" s="7"/>
      <c r="E76" s="7"/>
      <c r="F76" s="7"/>
      <c r="G76" s="7"/>
      <c r="H76" s="7"/>
      <c r="I76" s="59"/>
      <c r="J76" s="7"/>
      <c r="K76" s="7"/>
      <c r="M76" t="s">
        <v>207</v>
      </c>
      <c r="S76" s="7"/>
      <c r="T76" s="7"/>
      <c r="U76" s="7"/>
      <c r="V76" s="75" t="s">
        <v>203</v>
      </c>
      <c r="W76" s="7" t="e">
        <f>SUM(#REF!)</f>
        <v>#REF!</v>
      </c>
      <c r="X76" s="7"/>
      <c r="Y76" s="8"/>
      <c r="Z76" s="8"/>
      <c r="AA76" s="8"/>
      <c r="AB76" s="8"/>
      <c r="AC76" s="8"/>
      <c r="AD76" s="8"/>
      <c r="AE76" s="21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 t="s">
        <v>45</v>
      </c>
      <c r="AT76" s="7" t="s">
        <v>43</v>
      </c>
      <c r="AU76" t="s">
        <v>219</v>
      </c>
      <c r="AV76" s="7"/>
      <c r="AW76" s="7"/>
      <c r="AX76" s="7"/>
      <c r="AZ76">
        <v>1</v>
      </c>
      <c r="BB76" s="3">
        <v>1.0960000000000001</v>
      </c>
      <c r="BC76" s="42">
        <v>0.73099999999999998</v>
      </c>
      <c r="BD76" s="3">
        <v>0.46400000000000002</v>
      </c>
      <c r="BE76" s="3"/>
      <c r="BF76" s="3"/>
      <c r="BG76" s="3"/>
      <c r="BH76" s="3"/>
      <c r="BI76" s="40"/>
      <c r="BJ76" s="40"/>
      <c r="BK76" s="40"/>
      <c r="BL76" s="40"/>
      <c r="BM76" s="40"/>
      <c r="BN76" s="40"/>
      <c r="BO76" s="40"/>
      <c r="BQ76" s="40"/>
    </row>
    <row r="77" spans="1:96" x14ac:dyDescent="0.2">
      <c r="A77" t="s">
        <v>57</v>
      </c>
      <c r="B77" s="3"/>
      <c r="C77" s="2" t="s">
        <v>68</v>
      </c>
      <c r="H77" s="7" t="s">
        <v>95</v>
      </c>
      <c r="I77">
        <v>0.99</v>
      </c>
      <c r="K77">
        <v>0.01</v>
      </c>
      <c r="M77" s="78">
        <v>0.7</v>
      </c>
      <c r="AM77" t="s">
        <v>124</v>
      </c>
      <c r="AS77">
        <v>1411</v>
      </c>
      <c r="AU77">
        <v>601</v>
      </c>
      <c r="AZ77">
        <v>2</v>
      </c>
      <c r="BB77">
        <v>2.1339999999999999</v>
      </c>
      <c r="BC77">
        <v>0.78900000000000003</v>
      </c>
      <c r="BD77">
        <v>0.39400000000000002</v>
      </c>
      <c r="BI77" s="25"/>
      <c r="BJ77" s="25"/>
      <c r="BK77" s="25"/>
      <c r="BL77" s="25"/>
      <c r="BM77" s="25"/>
      <c r="BN77" s="25"/>
      <c r="BO77" s="25"/>
      <c r="BQ77" s="40"/>
    </row>
    <row r="78" spans="1:96" x14ac:dyDescent="0.2">
      <c r="A78" s="5" t="s">
        <v>22</v>
      </c>
      <c r="B78" s="3"/>
      <c r="C78" t="s">
        <v>24</v>
      </c>
      <c r="D78" t="s">
        <v>32</v>
      </c>
      <c r="F78" t="s">
        <v>44</v>
      </c>
      <c r="H78" t="s">
        <v>97</v>
      </c>
      <c r="I78">
        <v>0.99</v>
      </c>
      <c r="J78" t="s">
        <v>98</v>
      </c>
      <c r="K78">
        <v>0.01</v>
      </c>
      <c r="AM78" t="s">
        <v>125</v>
      </c>
      <c r="AS78">
        <f>AS77-90</f>
        <v>1321</v>
      </c>
      <c r="AU78">
        <f>AU77-34</f>
        <v>567</v>
      </c>
      <c r="AZ78">
        <v>3</v>
      </c>
      <c r="BB78">
        <v>4.8630000000000004</v>
      </c>
      <c r="BC78">
        <v>0.48099999999999998</v>
      </c>
      <c r="BD78">
        <v>2E-3</v>
      </c>
      <c r="BI78" s="25"/>
      <c r="BJ78" s="25"/>
      <c r="BK78" s="25"/>
      <c r="BL78" s="25"/>
      <c r="BQ78" s="40"/>
    </row>
    <row r="79" spans="1:96" x14ac:dyDescent="0.2">
      <c r="A79" s="5" t="s">
        <v>1</v>
      </c>
      <c r="B79" s="3"/>
      <c r="C79" s="3">
        <v>188039</v>
      </c>
      <c r="D79" s="1">
        <f>C79*$M$77</f>
        <v>131627.29999999999</v>
      </c>
      <c r="F79">
        <f>D79/C79</f>
        <v>0.7</v>
      </c>
      <c r="H79" t="s">
        <v>99</v>
      </c>
      <c r="I79">
        <v>0.99</v>
      </c>
      <c r="J79" t="s">
        <v>100</v>
      </c>
      <c r="K79">
        <v>0.01</v>
      </c>
      <c r="AM79" t="s">
        <v>182</v>
      </c>
      <c r="AN79" t="s">
        <v>215</v>
      </c>
      <c r="AS79">
        <f>AS78-292</f>
        <v>1029</v>
      </c>
      <c r="AU79">
        <f>AU78-182</f>
        <v>385</v>
      </c>
      <c r="AZ79">
        <v>4</v>
      </c>
      <c r="BB79">
        <v>2.141</v>
      </c>
      <c r="BC79">
        <v>0.35199999999999998</v>
      </c>
      <c r="BD79">
        <v>0.72499999999999998</v>
      </c>
      <c r="BI79" s="25"/>
      <c r="BJ79" s="25"/>
      <c r="BK79" s="25"/>
      <c r="BL79" s="25"/>
      <c r="BQ79" s="40"/>
    </row>
    <row r="80" spans="1:96" x14ac:dyDescent="0.2">
      <c r="A80" s="5" t="s">
        <v>23</v>
      </c>
      <c r="B80" s="3"/>
      <c r="C80" s="3">
        <v>115593</v>
      </c>
      <c r="D80" s="1">
        <f>C80*$M$77</f>
        <v>80915.099999999991</v>
      </c>
      <c r="F80">
        <f>D80/C80</f>
        <v>0.7</v>
      </c>
      <c r="H80" t="s">
        <v>101</v>
      </c>
      <c r="I80">
        <v>0.98</v>
      </c>
      <c r="J80" t="s">
        <v>96</v>
      </c>
      <c r="K80">
        <v>0.02</v>
      </c>
      <c r="AM80" s="60" t="s">
        <v>183</v>
      </c>
      <c r="AN80" t="s">
        <v>216</v>
      </c>
      <c r="AS80">
        <f>AS79-306</f>
        <v>723</v>
      </c>
      <c r="AU80">
        <f>AU79-203</f>
        <v>182</v>
      </c>
      <c r="AZ80">
        <v>5</v>
      </c>
      <c r="BB80">
        <v>8.8999999999999996E-2</v>
      </c>
      <c r="BC80">
        <v>1.3540000000000001</v>
      </c>
      <c r="BD80">
        <v>0.65400000000000003</v>
      </c>
      <c r="BI80" s="25"/>
      <c r="BJ80" s="25"/>
      <c r="BK80" s="25"/>
      <c r="BL80" s="25"/>
      <c r="BQ80" s="40"/>
    </row>
    <row r="81" spans="1:69" x14ac:dyDescent="0.2">
      <c r="A81" s="5" t="s">
        <v>179</v>
      </c>
      <c r="B81" s="3"/>
      <c r="C81">
        <v>6191</v>
      </c>
      <c r="D81" s="1">
        <f>C81*$M$77</f>
        <v>4333.7</v>
      </c>
      <c r="F81">
        <f>D81/C81</f>
        <v>0.7</v>
      </c>
      <c r="H81" t="s">
        <v>102</v>
      </c>
      <c r="I81">
        <v>0.99</v>
      </c>
      <c r="J81" t="s">
        <v>96</v>
      </c>
      <c r="K81">
        <v>0.01</v>
      </c>
      <c r="AM81" t="s">
        <v>180</v>
      </c>
      <c r="AN81" t="s">
        <v>212</v>
      </c>
      <c r="AS81">
        <f>AS80-287</f>
        <v>436</v>
      </c>
      <c r="AU81">
        <f>AU80-111</f>
        <v>71</v>
      </c>
      <c r="AZ81">
        <v>6</v>
      </c>
      <c r="BB81">
        <v>3.5859999999999999</v>
      </c>
      <c r="BC81">
        <v>1.5529999999999999</v>
      </c>
      <c r="BD81">
        <v>0.22500000000000001</v>
      </c>
      <c r="BI81" s="25"/>
      <c r="BJ81" s="25"/>
      <c r="BK81" s="25"/>
      <c r="BL81" s="25"/>
      <c r="BQ81" s="40"/>
    </row>
    <row r="82" spans="1:69" x14ac:dyDescent="0.2">
      <c r="A82" s="5" t="s">
        <v>24</v>
      </c>
      <c r="B82" s="3"/>
      <c r="C82">
        <f>SUM(C79:C81)</f>
        <v>309823</v>
      </c>
      <c r="D82">
        <f>SUM(D79:D81)</f>
        <v>216876.09999999998</v>
      </c>
      <c r="F82">
        <f>D82/C82</f>
        <v>0.7</v>
      </c>
      <c r="H82" t="s">
        <v>103</v>
      </c>
      <c r="I82">
        <v>0.99</v>
      </c>
      <c r="J82" t="s">
        <v>96</v>
      </c>
      <c r="K82">
        <v>0.01</v>
      </c>
      <c r="AM82">
        <v>0</v>
      </c>
      <c r="AN82" s="61"/>
      <c r="AS82">
        <f>AS81-376</f>
        <v>60</v>
      </c>
      <c r="AU82">
        <f>AU81-34</f>
        <v>37</v>
      </c>
      <c r="AZ82">
        <v>7</v>
      </c>
      <c r="BB82">
        <v>1.8640000000000001</v>
      </c>
      <c r="BC82">
        <v>0.432</v>
      </c>
      <c r="BD82">
        <v>3.9E-2</v>
      </c>
      <c r="BI82" s="25"/>
      <c r="BJ82" s="25"/>
      <c r="BK82" s="25"/>
      <c r="BL82" s="25"/>
      <c r="BQ82" s="40"/>
    </row>
    <row r="83" spans="1:69" x14ac:dyDescent="0.2">
      <c r="A83" s="3"/>
      <c r="B83" s="3"/>
      <c r="AM83" s="61" t="s">
        <v>181</v>
      </c>
      <c r="AN83" t="s">
        <v>213</v>
      </c>
      <c r="BI83" s="25"/>
      <c r="BJ83" s="25"/>
      <c r="BK83" s="25"/>
      <c r="BL83" s="25"/>
      <c r="BQ83" s="40"/>
    </row>
    <row r="84" spans="1:69" x14ac:dyDescent="0.2">
      <c r="AM84" s="61" t="s">
        <v>185</v>
      </c>
      <c r="AN84" t="s">
        <v>217</v>
      </c>
      <c r="BI84" s="25"/>
      <c r="BJ84" s="25"/>
      <c r="BK84" s="25"/>
      <c r="BL84" s="25"/>
      <c r="BQ84" s="40"/>
    </row>
    <row r="85" spans="1:69" x14ac:dyDescent="0.2">
      <c r="AM85" s="61" t="s">
        <v>184</v>
      </c>
      <c r="AN85" t="s">
        <v>214</v>
      </c>
      <c r="BI85" s="25"/>
      <c r="BJ85" s="25"/>
      <c r="BK85" s="25"/>
      <c r="BL85" s="25"/>
      <c r="BQ85" s="40"/>
    </row>
    <row r="86" spans="1:69" x14ac:dyDescent="0.2">
      <c r="BI86" s="25"/>
      <c r="BJ86" s="25"/>
      <c r="BK86" s="25"/>
      <c r="BL86" s="25"/>
    </row>
    <row r="87" spans="1:69" x14ac:dyDescent="0.2">
      <c r="BI87" s="25"/>
      <c r="BJ87" s="25"/>
      <c r="BK87" s="25"/>
      <c r="BL87" s="25"/>
    </row>
    <row r="88" spans="1:69" x14ac:dyDescent="0.2">
      <c r="BI88" s="25"/>
      <c r="BJ88" s="25"/>
      <c r="BK88" s="25"/>
      <c r="BL88" s="25"/>
    </row>
    <row r="89" spans="1:69" x14ac:dyDescent="0.2">
      <c r="BI89" s="25"/>
      <c r="BJ89" s="25"/>
      <c r="BK89" s="25"/>
      <c r="BL89" s="25"/>
    </row>
    <row r="90" spans="1:69" x14ac:dyDescent="0.2">
      <c r="BI90" s="25"/>
      <c r="BJ90" s="25"/>
      <c r="BK90" s="25"/>
      <c r="BL90" s="25"/>
    </row>
    <row r="91" spans="1:69" x14ac:dyDescent="0.2">
      <c r="BI91" s="25"/>
      <c r="BJ91" s="25"/>
      <c r="BK91" s="25"/>
      <c r="BL91" s="25"/>
    </row>
    <row r="92" spans="1:69" x14ac:dyDescent="0.2">
      <c r="BI92" s="25"/>
      <c r="BJ92" s="25"/>
      <c r="BK92" s="25"/>
      <c r="BL92" s="25"/>
    </row>
    <row r="93" spans="1:69" x14ac:dyDescent="0.2">
      <c r="BI93" s="25"/>
      <c r="BJ93" s="25"/>
      <c r="BK93" s="25"/>
      <c r="BL93" s="25"/>
    </row>
    <row r="94" spans="1:69" x14ac:dyDescent="0.2">
      <c r="BI94" s="25"/>
      <c r="BJ94" s="25"/>
      <c r="BK94" s="25"/>
      <c r="BL94" s="25"/>
    </row>
  </sheetData>
  <sortState xmlns:xlrd2="http://schemas.microsoft.com/office/spreadsheetml/2017/richdata2" ref="A2:CJ73">
    <sortCondition ref="A2:A73"/>
    <sortCondition ref="AX2:AX73"/>
    <sortCondition ref="CJ2:CJ73"/>
    <sortCondition ref="AR2:AR73"/>
  </sortState>
  <conditionalFormatting sqref="G2:G73">
    <cfRule type="cellIs" dxfId="42" priority="243" operator="lessThanOrEqual">
      <formula>0.01</formula>
    </cfRule>
    <cfRule type="cellIs" dxfId="41" priority="244" operator="greaterThanOrEqual">
      <formula>0.99</formula>
    </cfRule>
  </conditionalFormatting>
  <conditionalFormatting sqref="C2:C73">
    <cfRule type="expression" dxfId="40" priority="161">
      <formula>$C2 &lt;&gt; $B2</formula>
    </cfRule>
  </conditionalFormatting>
  <conditionalFormatting sqref="O76:O77 P77:Q77 N2:O73">
    <cfRule type="cellIs" dxfId="39" priority="140" operator="greaterThan">
      <formula>0</formula>
    </cfRule>
  </conditionalFormatting>
  <conditionalFormatting sqref="P2:Q73">
    <cfRule type="cellIs" dxfId="38" priority="139" operator="greaterThan">
      <formula>0</formula>
    </cfRule>
  </conditionalFormatting>
  <conditionalFormatting sqref="AX2:AX4 AX6:AX18 AX55:AX56 AX58:AX73 AX20:AX23 AX53 AX25:AX51">
    <cfRule type="cellIs" dxfId="37" priority="170" operator="lessThan">
      <formula>0.3333334</formula>
    </cfRule>
    <cfRule type="cellIs" dxfId="36" priority="171" operator="greaterThan">
      <formula>3</formula>
    </cfRule>
  </conditionalFormatting>
  <conditionalFormatting sqref="AX24">
    <cfRule type="cellIs" dxfId="35" priority="132" operator="lessThan">
      <formula>0.3333334</formula>
    </cfRule>
    <cfRule type="cellIs" dxfId="34" priority="133" operator="greaterThan">
      <formula>3</formula>
    </cfRule>
  </conditionalFormatting>
  <conditionalFormatting sqref="AP2:AP73">
    <cfRule type="colorScale" priority="112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55:BA56 BA2:BA4 BA6:BA18 BA58:BA73 BA20:BA51 BA53">
    <cfRule type="colorScale" priority="114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2:AW4 AW6:AW18 AW55:AW56 AW58:AW73 AW20:AW51 AW53">
    <cfRule type="cellIs" dxfId="33" priority="125" operator="greaterThan">
      <formula>0</formula>
    </cfRule>
    <cfRule type="cellIs" dxfId="32" priority="126" operator="lessThan">
      <formula>0</formula>
    </cfRule>
  </conditionalFormatting>
  <conditionalFormatting sqref="D2:D73">
    <cfRule type="cellIs" dxfId="31" priority="1185" operator="greaterThanOrEqual">
      <formula>$I$82</formula>
    </cfRule>
    <cfRule type="cellIs" dxfId="30" priority="1186" operator="lessThanOrEqual">
      <formula>$K$82</formula>
    </cfRule>
  </conditionalFormatting>
  <conditionalFormatting sqref="AX5">
    <cfRule type="cellIs" dxfId="29" priority="75" operator="lessThan">
      <formula>0.3333334</formula>
    </cfRule>
    <cfRule type="cellIs" dxfId="28" priority="76" operator="greaterThan">
      <formula>3</formula>
    </cfRule>
  </conditionalFormatting>
  <conditionalFormatting sqref="BA5">
    <cfRule type="colorScale" priority="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">
    <cfRule type="cellIs" dxfId="27" priority="73" operator="greaterThan">
      <formula>0</formula>
    </cfRule>
    <cfRule type="cellIs" dxfId="26" priority="74" operator="lessThan">
      <formula>0</formula>
    </cfRule>
  </conditionalFormatting>
  <conditionalFormatting sqref="AX19">
    <cfRule type="cellIs" dxfId="25" priority="63" operator="lessThan">
      <formula>0.3333334</formula>
    </cfRule>
    <cfRule type="cellIs" dxfId="24" priority="64" operator="greaterThan">
      <formula>3</formula>
    </cfRule>
  </conditionalFormatting>
  <conditionalFormatting sqref="BA19">
    <cfRule type="colorScale" priority="6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19">
    <cfRule type="cellIs" dxfId="23" priority="61" operator="greaterThan">
      <formula>0</formula>
    </cfRule>
    <cfRule type="cellIs" dxfId="22" priority="62" operator="lessThan">
      <formula>0</formula>
    </cfRule>
  </conditionalFormatting>
  <conditionalFormatting sqref="AX54">
    <cfRule type="cellIs" dxfId="21" priority="57" operator="lessThan">
      <formula>0.3333334</formula>
    </cfRule>
    <cfRule type="cellIs" dxfId="20" priority="58" operator="greaterThan">
      <formula>3</formula>
    </cfRule>
  </conditionalFormatting>
  <conditionalFormatting sqref="BA54">
    <cfRule type="colorScale" priority="6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4">
    <cfRule type="cellIs" dxfId="19" priority="55" operator="greaterThan">
      <formula>0</formula>
    </cfRule>
    <cfRule type="cellIs" dxfId="18" priority="56" operator="lessThan">
      <formula>0</formula>
    </cfRule>
  </conditionalFormatting>
  <conditionalFormatting sqref="AX57">
    <cfRule type="cellIs" dxfId="17" priority="51" operator="lessThan">
      <formula>0.3333334</formula>
    </cfRule>
    <cfRule type="cellIs" dxfId="16" priority="52" operator="greaterThan">
      <formula>3</formula>
    </cfRule>
  </conditionalFormatting>
  <conditionalFormatting sqref="BA57">
    <cfRule type="colorScale" priority="5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7">
    <cfRule type="cellIs" dxfId="15" priority="49" operator="greaterThan">
      <formula>0</formula>
    </cfRule>
    <cfRule type="cellIs" dxfId="14" priority="50" operator="lessThan">
      <formula>0</formula>
    </cfRule>
  </conditionalFormatting>
  <conditionalFormatting sqref="CK2:CK73">
    <cfRule type="colorScale" priority="124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73">
    <cfRule type="cellIs" dxfId="13" priority="1252" operator="lessThanOrEqual">
      <formula>$K$79</formula>
    </cfRule>
  </conditionalFormatting>
  <conditionalFormatting sqref="I2:I73">
    <cfRule type="cellIs" dxfId="12" priority="1254" operator="greaterThanOrEqual">
      <formula>$I$79</formula>
    </cfRule>
  </conditionalFormatting>
  <conditionalFormatting sqref="F2:F73">
    <cfRule type="cellIs" dxfId="11" priority="1256" operator="greaterThanOrEqual">
      <formula>$I$77</formula>
    </cfRule>
    <cfRule type="cellIs" dxfId="10" priority="1257" operator="lessThanOrEqual">
      <formula>$K$77</formula>
    </cfRule>
  </conditionalFormatting>
  <conditionalFormatting sqref="J2:J73">
    <cfRule type="cellIs" dxfId="9" priority="1260" operator="lessThanOrEqual">
      <formula>$K$80</formula>
    </cfRule>
    <cfRule type="cellIs" dxfId="8" priority="1261" operator="greaterThanOrEqual">
      <formula>$I$80</formula>
    </cfRule>
  </conditionalFormatting>
  <conditionalFormatting sqref="K2:K73">
    <cfRule type="cellIs" dxfId="7" priority="1264" operator="greaterThanOrEqual">
      <formula>$I$81</formula>
    </cfRule>
    <cfRule type="cellIs" dxfId="6" priority="1265" operator="lessThanOrEqual">
      <formula>$K$81</formula>
    </cfRule>
  </conditionalFormatting>
  <conditionalFormatting sqref="AX52">
    <cfRule type="cellIs" dxfId="5" priority="20" operator="lessThan">
      <formula>0.3333334</formula>
    </cfRule>
    <cfRule type="cellIs" dxfId="4" priority="21" operator="greaterThan">
      <formula>3</formula>
    </cfRule>
  </conditionalFormatting>
  <conditionalFormatting sqref="BA52">
    <cfRule type="colorScale" priority="2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2">
    <cfRule type="cellIs" dxfId="3" priority="18" operator="greaterThan">
      <formula>0</formula>
    </cfRule>
    <cfRule type="cellIs" dxfId="2" priority="19" operator="lessThan">
      <formula>0</formula>
    </cfRule>
  </conditionalFormatting>
  <conditionalFormatting sqref="B2:B73">
    <cfRule type="expression" dxfId="0" priority="1">
      <formula>$C2 &lt;&gt; $B2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M3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123</v>
      </c>
      <c r="C1" t="s">
        <v>43</v>
      </c>
      <c r="D1" t="s">
        <v>117</v>
      </c>
      <c r="E1" t="s">
        <v>118</v>
      </c>
      <c r="F1" t="s">
        <v>28</v>
      </c>
      <c r="G1" t="s">
        <v>115</v>
      </c>
      <c r="H1" t="s">
        <v>134</v>
      </c>
      <c r="J1" t="s">
        <v>0</v>
      </c>
      <c r="K1" t="s">
        <v>204</v>
      </c>
      <c r="L1" t="s">
        <v>122</v>
      </c>
      <c r="M1" s="19" t="s">
        <v>206</v>
      </c>
      <c r="N1" s="19"/>
    </row>
    <row r="2" spans="1:14" x14ac:dyDescent="0.2">
      <c r="A2" s="3" t="str">
        <f>Damian!A2</f>
        <v>aapl</v>
      </c>
      <c r="B2" s="1">
        <f>Damian!AF2*$E$76</f>
        <v>266.27982843534767</v>
      </c>
      <c r="C2" s="2">
        <v>0</v>
      </c>
      <c r="D2" s="2">
        <v>0</v>
      </c>
      <c r="E2" s="3">
        <f>C2+D2</f>
        <v>0</v>
      </c>
      <c r="F2" s="1">
        <f t="shared" ref="F2:F4" si="0">B2-E2</f>
        <v>266.27982843534767</v>
      </c>
      <c r="G2" s="1">
        <f>Damian!M2</f>
        <v>0</v>
      </c>
      <c r="H2" s="39">
        <f>E2/B2</f>
        <v>0</v>
      </c>
      <c r="J2" t="s">
        <v>51</v>
      </c>
      <c r="K2">
        <v>13</v>
      </c>
      <c r="L2" s="1" t="s">
        <v>205</v>
      </c>
      <c r="M2" s="19">
        <v>147</v>
      </c>
    </row>
    <row r="3" spans="1:14" x14ac:dyDescent="0.2">
      <c r="A3" s="3" t="str">
        <f>Damian!A3</f>
        <v>abmd</v>
      </c>
      <c r="B3" s="1">
        <f>Damian!AF3*$E$76</f>
        <v>91.651487228428778</v>
      </c>
      <c r="C3" s="2">
        <v>0</v>
      </c>
      <c r="D3" s="2">
        <v>0</v>
      </c>
      <c r="E3" s="3">
        <f t="shared" ref="E3:E4" si="1">C3+D3</f>
        <v>0</v>
      </c>
      <c r="F3" s="1">
        <f t="shared" si="0"/>
        <v>91.651487228428778</v>
      </c>
      <c r="G3" s="1">
        <f>Damian!M3</f>
        <v>0</v>
      </c>
      <c r="H3" s="39">
        <f t="shared" ref="H3:H4" si="2">E3/B3</f>
        <v>0</v>
      </c>
      <c r="J3" t="s">
        <v>7</v>
      </c>
      <c r="K3">
        <v>1</v>
      </c>
      <c r="L3" s="1" t="s">
        <v>205</v>
      </c>
      <c r="M3" s="19">
        <v>120</v>
      </c>
    </row>
    <row r="4" spans="1:14" x14ac:dyDescent="0.2">
      <c r="A4" s="3" t="str">
        <f>Damian!A4</f>
        <v>abnb</v>
      </c>
      <c r="B4" s="1">
        <f>Damian!AF4*$E$76</f>
        <v>32.909130747512158</v>
      </c>
      <c r="C4" s="2">
        <v>0</v>
      </c>
      <c r="D4" s="2">
        <v>0</v>
      </c>
      <c r="E4" s="3">
        <f t="shared" si="1"/>
        <v>0</v>
      </c>
      <c r="F4" s="1">
        <f t="shared" si="0"/>
        <v>32.909130747512158</v>
      </c>
      <c r="G4" s="1">
        <f>Damian!M4</f>
        <v>2</v>
      </c>
      <c r="H4" s="39">
        <f t="shared" si="2"/>
        <v>0</v>
      </c>
      <c r="L4" s="1"/>
      <c r="M4" s="19"/>
    </row>
    <row r="5" spans="1:14" x14ac:dyDescent="0.2">
      <c r="A5" s="3" t="str">
        <f>Damian!A5</f>
        <v>adyey</v>
      </c>
      <c r="B5" s="1">
        <f>Damian!AF5*$E$76</f>
        <v>189.13001940997941</v>
      </c>
      <c r="C5" s="2">
        <v>0</v>
      </c>
      <c r="D5" s="2">
        <v>0</v>
      </c>
      <c r="E5" s="3">
        <f t="shared" ref="E5" si="3">C5+D5</f>
        <v>0</v>
      </c>
      <c r="F5" s="1">
        <f t="shared" ref="F5" si="4">B5-E5</f>
        <v>189.13001940997941</v>
      </c>
      <c r="G5" s="1">
        <f>Damian!M5</f>
        <v>0</v>
      </c>
      <c r="H5" s="39">
        <f t="shared" ref="H5" si="5">E5/B5</f>
        <v>0</v>
      </c>
      <c r="L5" s="1"/>
      <c r="M5" s="19"/>
    </row>
    <row r="6" spans="1:14" x14ac:dyDescent="0.2">
      <c r="A6" s="3" t="str">
        <f>Damian!A6</f>
        <v>amd</v>
      </c>
      <c r="B6" s="1">
        <f>Damian!AF6*$E$76</f>
        <v>360.34626756107025</v>
      </c>
      <c r="C6" s="2">
        <v>0</v>
      </c>
      <c r="D6" s="2">
        <v>0</v>
      </c>
      <c r="E6" s="3">
        <f t="shared" ref="E6:E19" si="6">C6+D6</f>
        <v>0</v>
      </c>
      <c r="F6" s="1">
        <f t="shared" ref="F6:F19" si="7">B6-E6</f>
        <v>360.34626756107025</v>
      </c>
      <c r="G6" s="1">
        <f>Damian!M6</f>
        <v>2</v>
      </c>
      <c r="H6" s="39">
        <f t="shared" ref="H6:H19" si="8">E6/B6</f>
        <v>0</v>
      </c>
      <c r="L6" s="1"/>
      <c r="M6" s="19"/>
    </row>
    <row r="7" spans="1:14" x14ac:dyDescent="0.2">
      <c r="A7" s="3" t="str">
        <f>Damian!A7</f>
        <v>amzn</v>
      </c>
      <c r="B7" s="1">
        <f>Damian!AF7*$E$76</f>
        <v>455.63719713799162</v>
      </c>
      <c r="C7" s="2">
        <v>0</v>
      </c>
      <c r="D7" s="2">
        <v>0</v>
      </c>
      <c r="E7" s="3">
        <f t="shared" si="6"/>
        <v>0</v>
      </c>
      <c r="F7" s="1">
        <f t="shared" si="7"/>
        <v>455.63719713799162</v>
      </c>
      <c r="G7" s="1">
        <f>Damian!M7</f>
        <v>0</v>
      </c>
      <c r="H7" s="39">
        <f t="shared" si="8"/>
        <v>0</v>
      </c>
      <c r="L7" s="1"/>
      <c r="M7" s="19"/>
    </row>
    <row r="8" spans="1:14" x14ac:dyDescent="0.2">
      <c r="A8" s="3" t="str">
        <f>Damian!A8</f>
        <v>anet</v>
      </c>
      <c r="B8" s="1">
        <f>Damian!AF8*$E$76</f>
        <v>191.53344934489198</v>
      </c>
      <c r="C8" s="2">
        <v>0</v>
      </c>
      <c r="D8" s="2">
        <v>0</v>
      </c>
      <c r="E8" s="3">
        <f t="shared" si="6"/>
        <v>0</v>
      </c>
      <c r="F8" s="1">
        <f t="shared" si="7"/>
        <v>191.53344934489198</v>
      </c>
      <c r="G8" s="1">
        <f>Damian!M8</f>
        <v>2</v>
      </c>
      <c r="H8" s="39">
        <f t="shared" si="8"/>
        <v>0</v>
      </c>
      <c r="L8" s="1"/>
      <c r="M8" s="19"/>
    </row>
    <row r="9" spans="1:14" x14ac:dyDescent="0.2">
      <c r="A9" s="3" t="str">
        <f>Damian!A9</f>
        <v>apph</v>
      </c>
      <c r="B9" s="1">
        <f>Damian!AF9*$E$76</f>
        <v>0</v>
      </c>
      <c r="C9" s="2">
        <v>0</v>
      </c>
      <c r="D9" s="2">
        <v>107</v>
      </c>
      <c r="E9" s="3">
        <f t="shared" si="6"/>
        <v>107</v>
      </c>
      <c r="F9" s="1">
        <f t="shared" si="7"/>
        <v>-107</v>
      </c>
      <c r="G9" s="1">
        <f>Damian!M9</f>
        <v>0</v>
      </c>
      <c r="H9" s="39" t="e">
        <f t="shared" si="8"/>
        <v>#DIV/0!</v>
      </c>
      <c r="M9" s="19"/>
    </row>
    <row r="10" spans="1:14" x14ac:dyDescent="0.2">
      <c r="A10" s="3" t="str">
        <f>Damian!A10</f>
        <v>axon</v>
      </c>
      <c r="B10" s="1">
        <f>Damian!AF10*$E$76</f>
        <v>167.15729182811606</v>
      </c>
      <c r="C10" s="2">
        <v>0</v>
      </c>
      <c r="D10" s="2">
        <v>224</v>
      </c>
      <c r="E10" s="3">
        <f t="shared" si="6"/>
        <v>224</v>
      </c>
      <c r="F10" s="1">
        <f t="shared" si="7"/>
        <v>-56.842708171883942</v>
      </c>
      <c r="G10" s="1">
        <f>Damian!M10</f>
        <v>0</v>
      </c>
      <c r="H10" s="39">
        <f t="shared" si="8"/>
        <v>1.3400552111739998</v>
      </c>
      <c r="L10" s="1"/>
      <c r="M10" s="19"/>
    </row>
    <row r="11" spans="1:14" x14ac:dyDescent="0.2">
      <c r="A11" s="3" t="str">
        <f>Damian!A11</f>
        <v>bros</v>
      </c>
      <c r="B11" s="1">
        <f>Damian!AF11*$E$76</f>
        <v>85.984386839794254</v>
      </c>
      <c r="C11" s="2">
        <v>0</v>
      </c>
      <c r="D11" s="2">
        <v>287</v>
      </c>
      <c r="E11" s="3">
        <f t="shared" si="6"/>
        <v>287</v>
      </c>
      <c r="F11" s="1">
        <f t="shared" si="7"/>
        <v>-201.01561316020576</v>
      </c>
      <c r="G11" s="1">
        <f>Damian!M11</f>
        <v>0</v>
      </c>
      <c r="H11" s="39">
        <f t="shared" si="8"/>
        <v>3.337815277263501</v>
      </c>
      <c r="L11" s="1"/>
      <c r="M11" s="19"/>
    </row>
    <row r="12" spans="1:14" x14ac:dyDescent="0.2">
      <c r="A12" s="3" t="str">
        <f>Damian!A12</f>
        <v>bynd</v>
      </c>
      <c r="B12" s="1">
        <f>Damian!AF12*$E$76</f>
        <v>100.92653534366379</v>
      </c>
      <c r="C12" s="2">
        <v>0</v>
      </c>
      <c r="D12" s="2">
        <v>111</v>
      </c>
      <c r="E12" s="3">
        <f t="shared" si="6"/>
        <v>111</v>
      </c>
      <c r="F12" s="1">
        <f t="shared" si="7"/>
        <v>-10.073464656336213</v>
      </c>
      <c r="G12" s="1">
        <f>Damian!M12</f>
        <v>0</v>
      </c>
      <c r="H12" s="39">
        <f t="shared" si="8"/>
        <v>1.0998098728152628</v>
      </c>
      <c r="L12" s="1"/>
      <c r="M12" s="19"/>
    </row>
    <row r="13" spans="1:14" x14ac:dyDescent="0.2">
      <c r="A13" s="3" t="str">
        <f>Damian!A13</f>
        <v>chwy</v>
      </c>
      <c r="B13" s="1">
        <f>Damian!AF13*$E$76</f>
        <v>199.02416522283087</v>
      </c>
      <c r="C13" s="2">
        <v>116</v>
      </c>
      <c r="D13" s="2">
        <v>0</v>
      </c>
      <c r="E13" s="3">
        <f t="shared" si="6"/>
        <v>116</v>
      </c>
      <c r="F13" s="1">
        <f t="shared" si="7"/>
        <v>83.024165222830874</v>
      </c>
      <c r="G13" s="1">
        <f>Damian!M13</f>
        <v>0</v>
      </c>
      <c r="H13" s="39">
        <f t="shared" si="8"/>
        <v>0.58284379623009297</v>
      </c>
      <c r="L13" s="1"/>
      <c r="M13" s="19"/>
    </row>
    <row r="14" spans="1:14" x14ac:dyDescent="0.2">
      <c r="A14" s="3" t="str">
        <f>Damian!A14</f>
        <v>coin</v>
      </c>
      <c r="B14" s="1">
        <f>Damian!AF14*$E$76</f>
        <v>30.474912617506043</v>
      </c>
      <c r="C14" s="2">
        <v>0</v>
      </c>
      <c r="D14" s="2">
        <v>0</v>
      </c>
      <c r="E14" s="3">
        <f t="shared" si="6"/>
        <v>0</v>
      </c>
      <c r="F14" s="1">
        <f t="shared" si="7"/>
        <v>30.474912617506043</v>
      </c>
      <c r="G14" s="1">
        <f>Damian!M14</f>
        <v>0</v>
      </c>
      <c r="H14" s="39">
        <f t="shared" si="8"/>
        <v>0</v>
      </c>
      <c r="L14" s="1"/>
      <c r="M14" s="19"/>
    </row>
    <row r="15" spans="1:14" x14ac:dyDescent="0.2">
      <c r="A15" s="3" t="str">
        <f>Damian!A15</f>
        <v>cour</v>
      </c>
      <c r="B15" s="1">
        <f>Damian!AF15*$E$76</f>
        <v>0</v>
      </c>
      <c r="C15" s="2">
        <v>0</v>
      </c>
      <c r="D15" s="2">
        <v>19</v>
      </c>
      <c r="E15" s="3">
        <f t="shared" si="6"/>
        <v>19</v>
      </c>
      <c r="F15" s="1">
        <f t="shared" si="7"/>
        <v>-19</v>
      </c>
      <c r="G15" s="1">
        <f>Damian!M15</f>
        <v>0</v>
      </c>
      <c r="H15" s="39" t="e">
        <f t="shared" si="8"/>
        <v>#DIV/0!</v>
      </c>
      <c r="L15" s="1"/>
      <c r="M15" s="19"/>
    </row>
    <row r="16" spans="1:14" x14ac:dyDescent="0.2">
      <c r="A16" s="3" t="str">
        <f>Damian!A16</f>
        <v>crwd</v>
      </c>
      <c r="B16" s="1">
        <f>Damian!AF16*$E$76</f>
        <v>0</v>
      </c>
      <c r="C16" s="2">
        <v>0</v>
      </c>
      <c r="D16" s="2">
        <v>199</v>
      </c>
      <c r="E16" s="3">
        <f t="shared" si="6"/>
        <v>199</v>
      </c>
      <c r="F16" s="1">
        <f t="shared" si="7"/>
        <v>-199</v>
      </c>
      <c r="G16" s="1">
        <f>Damian!M16</f>
        <v>0</v>
      </c>
      <c r="H16" s="39" t="e">
        <f t="shared" si="8"/>
        <v>#DIV/0!</v>
      </c>
      <c r="L16" s="1"/>
      <c r="M16" s="19"/>
    </row>
    <row r="17" spans="1:13" x14ac:dyDescent="0.2">
      <c r="A17" s="3" t="str">
        <f>Damian!A17</f>
        <v>ddog</v>
      </c>
      <c r="B17" s="1">
        <f>Damian!AF17*$E$76</f>
        <v>934.16628539135831</v>
      </c>
      <c r="C17" s="2">
        <v>725</v>
      </c>
      <c r="D17" s="2">
        <v>121</v>
      </c>
      <c r="E17" s="3">
        <f t="shared" si="6"/>
        <v>846</v>
      </c>
      <c r="F17" s="1">
        <f t="shared" si="7"/>
        <v>88.166285391358315</v>
      </c>
      <c r="G17" s="1">
        <f>Damian!M17</f>
        <v>2</v>
      </c>
      <c r="H17" s="39">
        <f t="shared" si="8"/>
        <v>0.90562035178306388</v>
      </c>
      <c r="L17" s="1"/>
      <c r="M17" s="19"/>
    </row>
    <row r="18" spans="1:13" x14ac:dyDescent="0.2">
      <c r="A18" s="3" t="str">
        <f>Damian!A18</f>
        <v>dkng</v>
      </c>
      <c r="B18" s="1">
        <f>Damian!AF18*$E$76</f>
        <v>0</v>
      </c>
      <c r="C18" s="2">
        <v>0</v>
      </c>
      <c r="D18" s="2">
        <v>137</v>
      </c>
      <c r="E18" s="3">
        <f t="shared" si="6"/>
        <v>137</v>
      </c>
      <c r="F18" s="1">
        <f t="shared" si="7"/>
        <v>-137</v>
      </c>
      <c r="G18" s="1">
        <f>Damian!M18</f>
        <v>0</v>
      </c>
      <c r="H18" s="39" t="e">
        <f t="shared" si="8"/>
        <v>#DIV/0!</v>
      </c>
      <c r="L18" s="1"/>
      <c r="M18" s="19"/>
    </row>
    <row r="19" spans="1:13" x14ac:dyDescent="0.2">
      <c r="A19" s="3" t="str">
        <f>Damian!A19</f>
        <v>docs</v>
      </c>
      <c r="B19" s="1">
        <f>Damian!AF19*$E$76</f>
        <v>69.286002216247525</v>
      </c>
      <c r="C19" s="2">
        <v>0</v>
      </c>
      <c r="D19" s="2">
        <v>0</v>
      </c>
      <c r="E19" s="3">
        <f t="shared" si="6"/>
        <v>0</v>
      </c>
      <c r="F19" s="1">
        <f t="shared" si="7"/>
        <v>69.286002216247525</v>
      </c>
      <c r="G19" s="1">
        <f>Damian!M19</f>
        <v>0</v>
      </c>
      <c r="H19" s="39">
        <f t="shared" si="8"/>
        <v>0</v>
      </c>
      <c r="L19" s="1"/>
      <c r="M19" s="19"/>
    </row>
    <row r="20" spans="1:13" x14ac:dyDescent="0.2">
      <c r="A20" s="3" t="str">
        <f>Damian!A20</f>
        <v>docu</v>
      </c>
      <c r="B20" s="1">
        <f>Damian!AF20*$E$76</f>
        <v>105.1231156012811</v>
      </c>
      <c r="C20" s="2">
        <v>0</v>
      </c>
      <c r="D20" s="2">
        <v>486</v>
      </c>
      <c r="E20" s="3">
        <f t="shared" ref="E20:E38" si="9">C20+D20</f>
        <v>486</v>
      </c>
      <c r="F20" s="1">
        <f t="shared" ref="F20:F38" si="10">B20-E20</f>
        <v>-380.87688439871891</v>
      </c>
      <c r="G20" s="1">
        <f>Damian!M20</f>
        <v>0</v>
      </c>
      <c r="H20" s="39">
        <f t="shared" ref="H20:H38" si="11">E20/B20</f>
        <v>4.6231506478873543</v>
      </c>
      <c r="L20" s="1"/>
      <c r="M20" s="19"/>
    </row>
    <row r="21" spans="1:13" x14ac:dyDescent="0.2">
      <c r="A21" s="3" t="str">
        <f>Damian!A21</f>
        <v>duol</v>
      </c>
      <c r="B21" s="1">
        <f>Damian!AF21*$E$76</f>
        <v>87.741061733854337</v>
      </c>
      <c r="C21" s="2">
        <v>0</v>
      </c>
      <c r="D21" s="2">
        <v>173</v>
      </c>
      <c r="E21" s="3">
        <f t="shared" si="9"/>
        <v>173</v>
      </c>
      <c r="F21" s="1">
        <f t="shared" si="10"/>
        <v>-85.258938266145663</v>
      </c>
      <c r="G21" s="1">
        <f>Damian!M21</f>
        <v>0</v>
      </c>
      <c r="H21" s="39">
        <f t="shared" si="11"/>
        <v>1.9717108111224171</v>
      </c>
      <c r="M21" s="19"/>
    </row>
    <row r="22" spans="1:13" x14ac:dyDescent="0.2">
      <c r="A22" s="3" t="str">
        <f>Damian!A22</f>
        <v>edit</v>
      </c>
      <c r="B22" s="1">
        <f>Damian!AF22*$E$76</f>
        <v>206.08998364453979</v>
      </c>
      <c r="C22" s="2">
        <v>0</v>
      </c>
      <c r="D22" s="2">
        <v>146</v>
      </c>
      <c r="E22" s="3">
        <f t="shared" si="9"/>
        <v>146</v>
      </c>
      <c r="F22" s="1">
        <f t="shared" si="10"/>
        <v>60.089983644539785</v>
      </c>
      <c r="G22" s="1">
        <f>Damian!M22</f>
        <v>0</v>
      </c>
      <c r="H22" s="39">
        <f t="shared" si="11"/>
        <v>0.70842841276467916</v>
      </c>
      <c r="L22" s="1"/>
      <c r="M22" s="19"/>
    </row>
    <row r="23" spans="1:13" x14ac:dyDescent="0.2">
      <c r="A23" s="3" t="str">
        <f>Damian!A23</f>
        <v>etsy</v>
      </c>
      <c r="B23" s="1">
        <f>Damian!AF23*$E$76</f>
        <v>692.10654824351343</v>
      </c>
      <c r="C23" s="2">
        <v>280</v>
      </c>
      <c r="D23" s="2">
        <v>280</v>
      </c>
      <c r="E23" s="3">
        <f t="shared" si="9"/>
        <v>560</v>
      </c>
      <c r="F23" s="1">
        <f t="shared" si="10"/>
        <v>132.10654824351343</v>
      </c>
      <c r="G23" s="1">
        <f>Damian!M23</f>
        <v>0</v>
      </c>
      <c r="H23" s="39">
        <f t="shared" si="11"/>
        <v>0.80912397292182159</v>
      </c>
      <c r="L23" s="1"/>
      <c r="M23" s="19"/>
    </row>
    <row r="24" spans="1:13" x14ac:dyDescent="0.2">
      <c r="A24" s="3" t="str">
        <f>Damian!A24</f>
        <v>flgt</v>
      </c>
      <c r="B24" s="1">
        <f>Damian!AF24*$E$76</f>
        <v>755.56775973232834</v>
      </c>
      <c r="C24" s="2">
        <v>0</v>
      </c>
      <c r="D24" s="2">
        <v>0</v>
      </c>
      <c r="E24" s="3">
        <f t="shared" si="9"/>
        <v>0</v>
      </c>
      <c r="F24" s="1">
        <f t="shared" si="10"/>
        <v>755.56775973232834</v>
      </c>
      <c r="G24" s="1">
        <f>Damian!M24</f>
        <v>0</v>
      </c>
      <c r="H24" s="39">
        <f t="shared" si="11"/>
        <v>0</v>
      </c>
      <c r="L24" s="1"/>
      <c r="M24" s="19"/>
    </row>
    <row r="25" spans="1:13" x14ac:dyDescent="0.2">
      <c r="A25" s="3" t="str">
        <f>Damian!A25</f>
        <v>fuv</v>
      </c>
      <c r="B25" s="1">
        <f>Damian!AF25*$E$76</f>
        <v>0</v>
      </c>
      <c r="C25" s="2">
        <v>0</v>
      </c>
      <c r="D25" s="2">
        <v>20</v>
      </c>
      <c r="E25" s="3">
        <f t="shared" si="9"/>
        <v>20</v>
      </c>
      <c r="F25" s="1">
        <f t="shared" si="10"/>
        <v>-20</v>
      </c>
      <c r="G25" s="1">
        <f>Damian!M25</f>
        <v>0</v>
      </c>
      <c r="H25" s="39" t="e">
        <f t="shared" si="11"/>
        <v>#DIV/0!</v>
      </c>
      <c r="M25" s="19"/>
    </row>
    <row r="26" spans="1:13" x14ac:dyDescent="0.2">
      <c r="A26" s="3" t="str">
        <f>Damian!A26</f>
        <v>fvrr</v>
      </c>
      <c r="B26" s="1">
        <f>Damian!AF26*$E$76</f>
        <v>0</v>
      </c>
      <c r="C26" s="2">
        <v>0</v>
      </c>
      <c r="D26" s="2">
        <v>373</v>
      </c>
      <c r="E26" s="3">
        <f t="shared" si="9"/>
        <v>373</v>
      </c>
      <c r="F26" s="1">
        <f t="shared" si="10"/>
        <v>-373</v>
      </c>
      <c r="G26" s="1">
        <f>Damian!M26</f>
        <v>0</v>
      </c>
      <c r="H26" s="39" t="e">
        <f t="shared" si="11"/>
        <v>#DIV/0!</v>
      </c>
      <c r="L26" s="1"/>
      <c r="M26" s="19"/>
    </row>
    <row r="27" spans="1:13" x14ac:dyDescent="0.2">
      <c r="A27" s="3" t="str">
        <f>Damian!A27</f>
        <v>gh</v>
      </c>
      <c r="B27" s="1">
        <f>Damian!AF27*$E$76</f>
        <v>308.11012689674715</v>
      </c>
      <c r="C27" s="2">
        <v>0</v>
      </c>
      <c r="D27" s="2">
        <v>370</v>
      </c>
      <c r="E27" s="3">
        <f t="shared" si="9"/>
        <v>370</v>
      </c>
      <c r="F27" s="1">
        <f t="shared" si="10"/>
        <v>-61.889873103252853</v>
      </c>
      <c r="G27" s="1">
        <f>Damian!M27</f>
        <v>0</v>
      </c>
      <c r="H27" s="39">
        <f t="shared" si="11"/>
        <v>1.2008693246359707</v>
      </c>
      <c r="L27" s="1"/>
      <c r="M27" s="19"/>
    </row>
    <row r="28" spans="1:13" x14ac:dyDescent="0.2">
      <c r="A28" s="3" t="str">
        <f>Damian!A28</f>
        <v>gmed</v>
      </c>
      <c r="B28" s="1">
        <f>Damian!AF28*$E$76</f>
        <v>96.58770694499772</v>
      </c>
      <c r="C28" s="2">
        <v>0</v>
      </c>
      <c r="D28" s="2">
        <v>397</v>
      </c>
      <c r="E28" s="3">
        <f t="shared" si="9"/>
        <v>397</v>
      </c>
      <c r="F28" s="1">
        <f t="shared" si="10"/>
        <v>-300.41229305500229</v>
      </c>
      <c r="G28" s="1">
        <f>Damian!M28</f>
        <v>0</v>
      </c>
      <c r="H28" s="39">
        <f t="shared" si="11"/>
        <v>4.1102539086684535</v>
      </c>
      <c r="L28" s="1"/>
      <c r="M28" s="19"/>
    </row>
    <row r="29" spans="1:13" x14ac:dyDescent="0.2">
      <c r="A29" s="3" t="str">
        <f>Damian!A29</f>
        <v>goog</v>
      </c>
      <c r="B29" s="1">
        <f>Damian!AF29*$E$76</f>
        <v>542.57900413414973</v>
      </c>
      <c r="C29" s="2">
        <v>0</v>
      </c>
      <c r="D29" s="2">
        <v>0</v>
      </c>
      <c r="E29" s="3">
        <f t="shared" si="9"/>
        <v>0</v>
      </c>
      <c r="F29" s="1">
        <f t="shared" si="10"/>
        <v>542.57900413414973</v>
      </c>
      <c r="G29" s="1">
        <f>Damian!M29</f>
        <v>0</v>
      </c>
      <c r="H29" s="39">
        <f t="shared" si="11"/>
        <v>0</v>
      </c>
      <c r="L29" s="1"/>
      <c r="M29" s="19"/>
    </row>
    <row r="30" spans="1:13" x14ac:dyDescent="0.2">
      <c r="A30" s="3" t="str">
        <f>Damian!A30</f>
        <v>intg</v>
      </c>
      <c r="B30" s="1">
        <f>Damian!AF30*$E$76</f>
        <v>345.83626774986953</v>
      </c>
      <c r="C30" s="2">
        <v>0</v>
      </c>
      <c r="D30" s="2">
        <v>0</v>
      </c>
      <c r="E30" s="3">
        <f t="shared" si="9"/>
        <v>0</v>
      </c>
      <c r="F30" s="1">
        <f t="shared" si="10"/>
        <v>345.83626774986953</v>
      </c>
      <c r="G30" s="1">
        <f>Damian!M30</f>
        <v>0</v>
      </c>
      <c r="H30" s="39">
        <f t="shared" si="11"/>
        <v>0</v>
      </c>
      <c r="L30" s="9"/>
      <c r="M30" s="20"/>
    </row>
    <row r="31" spans="1:13" x14ac:dyDescent="0.2">
      <c r="A31" s="3" t="str">
        <f>Damian!A31</f>
        <v>isrg</v>
      </c>
      <c r="B31" s="1">
        <f>Damian!AF31*$E$76</f>
        <v>160.11720194590114</v>
      </c>
      <c r="C31" s="2">
        <v>239</v>
      </c>
      <c r="D31" s="2">
        <v>0</v>
      </c>
      <c r="E31" s="3">
        <f t="shared" si="9"/>
        <v>239</v>
      </c>
      <c r="F31" s="1">
        <f t="shared" si="10"/>
        <v>-78.882798054098856</v>
      </c>
      <c r="G31" s="1">
        <f>Damian!M31</f>
        <v>2</v>
      </c>
      <c r="H31" s="39">
        <f t="shared" si="11"/>
        <v>1.4926566108790174</v>
      </c>
      <c r="L31" s="7"/>
      <c r="M31" s="7"/>
    </row>
    <row r="32" spans="1:13" x14ac:dyDescent="0.2">
      <c r="A32" s="3" t="str">
        <f>Damian!A32</f>
        <v>jd</v>
      </c>
      <c r="B32" s="1">
        <f>Damian!AF32*$E$76</f>
        <v>322.58624870147071</v>
      </c>
      <c r="C32" s="2">
        <v>0</v>
      </c>
      <c r="D32" s="2">
        <v>308</v>
      </c>
      <c r="E32" s="3">
        <f t="shared" si="9"/>
        <v>308</v>
      </c>
      <c r="F32" s="1">
        <f t="shared" si="10"/>
        <v>14.586248701470709</v>
      </c>
      <c r="G32" s="1">
        <f>Damian!M32</f>
        <v>0</v>
      </c>
      <c r="H32" s="39">
        <f t="shared" si="11"/>
        <v>0.95478341448159754</v>
      </c>
    </row>
    <row r="33" spans="1:8" x14ac:dyDescent="0.2">
      <c r="A33" s="3" t="str">
        <f>Damian!A33</f>
        <v>lspd</v>
      </c>
      <c r="B33" s="1">
        <f>Damian!AF33*$E$76</f>
        <v>38.460753792425123</v>
      </c>
      <c r="C33" s="2">
        <v>0</v>
      </c>
      <c r="D33" s="2">
        <v>447</v>
      </c>
      <c r="E33" s="3">
        <f t="shared" si="9"/>
        <v>447</v>
      </c>
      <c r="F33" s="1">
        <f t="shared" si="10"/>
        <v>-408.53924620757488</v>
      </c>
      <c r="G33" s="1">
        <f>Damian!M33</f>
        <v>0</v>
      </c>
      <c r="H33" s="39">
        <f t="shared" si="11"/>
        <v>11.622237109872689</v>
      </c>
    </row>
    <row r="34" spans="1:8" x14ac:dyDescent="0.2">
      <c r="A34" s="3" t="str">
        <f>Damian!A34</f>
        <v>lulu</v>
      </c>
      <c r="B34" s="1">
        <f>Damian!AF34*$E$76</f>
        <v>266.27982843534767</v>
      </c>
      <c r="C34" s="2">
        <v>0</v>
      </c>
      <c r="D34" s="2">
        <v>1064</v>
      </c>
      <c r="E34" s="3">
        <f t="shared" si="9"/>
        <v>1064</v>
      </c>
      <c r="F34" s="1">
        <f t="shared" si="10"/>
        <v>-797.72017156465233</v>
      </c>
      <c r="G34" s="1">
        <f>Damian!M34</f>
        <v>0</v>
      </c>
      <c r="H34" s="39">
        <f t="shared" si="11"/>
        <v>3.9957964756550743</v>
      </c>
    </row>
    <row r="35" spans="1:8" x14ac:dyDescent="0.2">
      <c r="A35" s="3" t="str">
        <f>Damian!A35</f>
        <v>mdb</v>
      </c>
      <c r="B35" s="1">
        <f>Damian!AF35*$E$76</f>
        <v>887.5994281178256</v>
      </c>
      <c r="C35" s="2">
        <v>0</v>
      </c>
      <c r="D35" s="2">
        <v>355</v>
      </c>
      <c r="E35" s="3">
        <f t="shared" si="9"/>
        <v>355</v>
      </c>
      <c r="F35" s="1">
        <f t="shared" si="10"/>
        <v>532.5994281178256</v>
      </c>
      <c r="G35" s="1">
        <f>Damian!M35</f>
        <v>0</v>
      </c>
      <c r="H35" s="39">
        <f t="shared" si="11"/>
        <v>0.3999551923470539</v>
      </c>
    </row>
    <row r="36" spans="1:8" x14ac:dyDescent="0.2">
      <c r="A36" s="3" t="str">
        <f>Damian!A36</f>
        <v>meli</v>
      </c>
      <c r="B36" s="1">
        <f>Damian!AF36*$E$76</f>
        <v>151.25177097357448</v>
      </c>
      <c r="C36" s="2">
        <v>0</v>
      </c>
      <c r="D36" s="2">
        <v>974</v>
      </c>
      <c r="E36" s="3">
        <f t="shared" si="9"/>
        <v>974</v>
      </c>
      <c r="F36" s="1">
        <f t="shared" si="10"/>
        <v>-822.74822902642552</v>
      </c>
      <c r="G36" s="1">
        <f>Damian!M36</f>
        <v>1</v>
      </c>
      <c r="H36" s="39">
        <f t="shared" si="11"/>
        <v>6.4395940208208842</v>
      </c>
    </row>
    <row r="37" spans="1:8" x14ac:dyDescent="0.2">
      <c r="A37" s="3" t="str">
        <f>Damian!A37</f>
        <v>mnst</v>
      </c>
      <c r="B37" s="1">
        <f>Damian!AF37*$E$76</f>
        <v>112.73627622391631</v>
      </c>
      <c r="C37" s="2">
        <v>0</v>
      </c>
      <c r="D37" s="2">
        <v>171</v>
      </c>
      <c r="E37" s="3">
        <f t="shared" si="9"/>
        <v>171</v>
      </c>
      <c r="F37" s="1">
        <f t="shared" si="10"/>
        <v>-58.263723776083694</v>
      </c>
      <c r="G37" s="1">
        <f>Damian!M37</f>
        <v>0</v>
      </c>
      <c r="H37" s="39">
        <f t="shared" si="11"/>
        <v>1.5168143363220596</v>
      </c>
    </row>
    <row r="38" spans="1:8" x14ac:dyDescent="0.2">
      <c r="A38" s="3" t="str">
        <f>Damian!A38</f>
        <v>msft</v>
      </c>
      <c r="B38" s="1">
        <f>Damian!AF38*$E$76</f>
        <v>383.44295294690068</v>
      </c>
      <c r="C38" s="2">
        <v>0</v>
      </c>
      <c r="D38" s="2">
        <v>278</v>
      </c>
      <c r="E38" s="3">
        <f t="shared" si="9"/>
        <v>278</v>
      </c>
      <c r="F38" s="1">
        <f t="shared" si="10"/>
        <v>105.44295294690068</v>
      </c>
      <c r="G38" s="1">
        <f>Damian!M38</f>
        <v>2</v>
      </c>
      <c r="H38" s="39">
        <f t="shared" si="11"/>
        <v>0.72501006437454996</v>
      </c>
    </row>
    <row r="39" spans="1:8" x14ac:dyDescent="0.2">
      <c r="A39" s="3" t="str">
        <f>Damian!A39</f>
        <v>mtch</v>
      </c>
      <c r="B39" s="1">
        <f>Damian!AF39*$E$76</f>
        <v>237.47825947646177</v>
      </c>
      <c r="C39" s="2">
        <v>0</v>
      </c>
      <c r="D39" s="2">
        <v>237</v>
      </c>
      <c r="E39" s="3">
        <f t="shared" ref="E39:E53" si="12">C39+D39</f>
        <v>237</v>
      </c>
      <c r="F39" s="1">
        <f t="shared" ref="F39:F53" si="13">B39-E39</f>
        <v>0.47825947646177269</v>
      </c>
      <c r="G39" s="1">
        <f>Damian!M39</f>
        <v>1</v>
      </c>
      <c r="H39" s="39">
        <f t="shared" ref="H39:H53" si="14">E39/B39</f>
        <v>0.99798609153732165</v>
      </c>
    </row>
    <row r="40" spans="1:8" x14ac:dyDescent="0.2">
      <c r="A40" s="3" t="str">
        <f>Damian!A40</f>
        <v>nvcr</v>
      </c>
      <c r="B40" s="1">
        <f>Damian!AF40*$E$76</f>
        <v>166.17065231795112</v>
      </c>
      <c r="C40" s="2">
        <v>0</v>
      </c>
      <c r="D40" s="2">
        <v>919</v>
      </c>
      <c r="E40" s="3">
        <f t="shared" si="12"/>
        <v>919</v>
      </c>
      <c r="F40" s="1">
        <f t="shared" si="13"/>
        <v>-752.82934768204882</v>
      </c>
      <c r="G40" s="1">
        <f>Damian!M40</f>
        <v>0</v>
      </c>
      <c r="H40" s="39">
        <f t="shared" si="14"/>
        <v>5.5304591224784048</v>
      </c>
    </row>
    <row r="41" spans="1:8" x14ac:dyDescent="0.2">
      <c r="A41" s="3" t="str">
        <f>Damian!A41</f>
        <v>nvda</v>
      </c>
      <c r="B41" s="1">
        <f>Damian!AF41*$E$76</f>
        <v>665.52020698944352</v>
      </c>
      <c r="C41" s="2">
        <v>0</v>
      </c>
      <c r="D41" s="2">
        <v>0</v>
      </c>
      <c r="E41" s="3">
        <f t="shared" si="12"/>
        <v>0</v>
      </c>
      <c r="F41" s="1">
        <f t="shared" si="13"/>
        <v>665.52020698944352</v>
      </c>
      <c r="G41" s="1">
        <f>Damian!M41</f>
        <v>0</v>
      </c>
      <c r="H41" s="39">
        <f t="shared" si="14"/>
        <v>0</v>
      </c>
    </row>
    <row r="42" spans="1:8" x14ac:dyDescent="0.2">
      <c r="A42" s="3" t="str">
        <f>Damian!A42</f>
        <v>nyt</v>
      </c>
      <c r="B42" s="1">
        <f>Damian!AF42*$E$76</f>
        <v>0</v>
      </c>
      <c r="C42" s="2">
        <v>0</v>
      </c>
      <c r="D42" s="2">
        <v>422</v>
      </c>
      <c r="E42" s="3">
        <f t="shared" si="12"/>
        <v>422</v>
      </c>
      <c r="F42" s="1">
        <f t="shared" si="13"/>
        <v>-422</v>
      </c>
      <c r="G42" s="1">
        <f>Damian!M42</f>
        <v>2</v>
      </c>
      <c r="H42" s="39" t="e">
        <f t="shared" si="14"/>
        <v>#DIV/0!</v>
      </c>
    </row>
    <row r="43" spans="1:8" x14ac:dyDescent="0.2">
      <c r="A43" s="3" t="str">
        <f>Damian!A43</f>
        <v>okta</v>
      </c>
      <c r="B43" s="1">
        <f>Damian!AF43*$E$76</f>
        <v>526.00099499677697</v>
      </c>
      <c r="C43" s="2">
        <v>239</v>
      </c>
      <c r="D43" s="2">
        <v>358</v>
      </c>
      <c r="E43" s="3">
        <f t="shared" si="12"/>
        <v>597</v>
      </c>
      <c r="F43" s="1">
        <f t="shared" si="13"/>
        <v>-70.999005003223033</v>
      </c>
      <c r="G43" s="1">
        <f>Damian!M43</f>
        <v>0</v>
      </c>
      <c r="H43" s="39">
        <f t="shared" si="14"/>
        <v>1.1349788416344309</v>
      </c>
    </row>
    <row r="44" spans="1:8" x14ac:dyDescent="0.2">
      <c r="A44" s="3" t="str">
        <f>Damian!A44</f>
        <v>open</v>
      </c>
      <c r="B44" s="1">
        <f>Damian!AF44*$E$76</f>
        <v>32.284407653211474</v>
      </c>
      <c r="C44" s="2">
        <v>0</v>
      </c>
      <c r="D44" s="2">
        <v>119</v>
      </c>
      <c r="E44" s="3">
        <f t="shared" si="12"/>
        <v>119</v>
      </c>
      <c r="F44" s="1">
        <f t="shared" si="13"/>
        <v>-86.715592346788526</v>
      </c>
      <c r="G44" s="1">
        <f>Damian!M44</f>
        <v>0</v>
      </c>
      <c r="H44" s="39">
        <f t="shared" si="14"/>
        <v>3.6859898833597629</v>
      </c>
    </row>
    <row r="45" spans="1:8" x14ac:dyDescent="0.2">
      <c r="A45" s="3" t="str">
        <f>Damian!A45</f>
        <v>panw</v>
      </c>
      <c r="B45" s="1">
        <f>Damian!AF45*$E$76</f>
        <v>226.54226277577115</v>
      </c>
      <c r="C45" s="2">
        <v>0</v>
      </c>
      <c r="D45" s="2">
        <v>0</v>
      </c>
      <c r="E45" s="3">
        <f t="shared" si="12"/>
        <v>0</v>
      </c>
      <c r="F45" s="1">
        <f t="shared" si="13"/>
        <v>226.54226277577115</v>
      </c>
      <c r="G45" s="1">
        <f>Damian!M45</f>
        <v>0</v>
      </c>
      <c r="H45" s="39">
        <f t="shared" si="14"/>
        <v>0</v>
      </c>
    </row>
    <row r="46" spans="1:8" x14ac:dyDescent="0.2">
      <c r="A46" s="3" t="str">
        <f>Damian!A46</f>
        <v>pins</v>
      </c>
      <c r="B46" s="1">
        <f>Damian!AF46*$E$76</f>
        <v>53.631961701061428</v>
      </c>
      <c r="C46" s="2">
        <v>0</v>
      </c>
      <c r="D46" s="2">
        <v>185</v>
      </c>
      <c r="E46" s="3">
        <f t="shared" si="12"/>
        <v>185</v>
      </c>
      <c r="F46" s="1">
        <f t="shared" si="13"/>
        <v>-131.36803829893859</v>
      </c>
      <c r="G46" s="1">
        <f>Damian!M46</f>
        <v>0</v>
      </c>
      <c r="H46" s="39">
        <f t="shared" si="14"/>
        <v>3.449435637487388</v>
      </c>
    </row>
    <row r="47" spans="1:8" x14ac:dyDescent="0.2">
      <c r="A47" s="3" t="str">
        <f>Damian!A47</f>
        <v>pton</v>
      </c>
      <c r="B47" s="1">
        <f>Damian!AF47*$E$76</f>
        <v>28.164219899348048</v>
      </c>
      <c r="C47" s="2">
        <v>211</v>
      </c>
      <c r="D47" s="2">
        <v>246</v>
      </c>
      <c r="E47" s="3">
        <f t="shared" si="12"/>
        <v>457</v>
      </c>
      <c r="F47" s="1">
        <f t="shared" si="13"/>
        <v>-428.83578010065196</v>
      </c>
      <c r="G47" s="1">
        <f>Damian!M47</f>
        <v>0</v>
      </c>
      <c r="H47" s="39">
        <f t="shared" si="14"/>
        <v>16.226261605441405</v>
      </c>
    </row>
    <row r="48" spans="1:8" x14ac:dyDescent="0.2">
      <c r="A48" s="3" t="str">
        <f>Damian!A48</f>
        <v>qdel</v>
      </c>
      <c r="B48" s="1">
        <f>Damian!AF48*$E$76</f>
        <v>593.4158121920683</v>
      </c>
      <c r="C48" s="2">
        <v>0</v>
      </c>
      <c r="D48" s="2">
        <v>302</v>
      </c>
      <c r="E48" s="3">
        <f t="shared" si="12"/>
        <v>302</v>
      </c>
      <c r="F48" s="1">
        <f t="shared" si="13"/>
        <v>291.4158121920683</v>
      </c>
      <c r="G48" s="1">
        <f>Damian!M48</f>
        <v>0</v>
      </c>
      <c r="H48" s="39">
        <f t="shared" si="14"/>
        <v>0.50891801970091921</v>
      </c>
    </row>
    <row r="49" spans="1:8" x14ac:dyDescent="0.2">
      <c r="A49" s="3" t="str">
        <f>Damian!A49</f>
        <v>rblx</v>
      </c>
      <c r="B49" s="1">
        <f>Damian!AF49*$E$76</f>
        <v>30.474912617506043</v>
      </c>
      <c r="C49" s="2">
        <v>0</v>
      </c>
      <c r="D49" s="2">
        <v>0</v>
      </c>
      <c r="E49" s="3">
        <f t="shared" si="12"/>
        <v>0</v>
      </c>
      <c r="F49" s="1">
        <f t="shared" si="13"/>
        <v>30.474912617506043</v>
      </c>
      <c r="G49" s="1">
        <f>Damian!M49</f>
        <v>0</v>
      </c>
      <c r="H49" s="39">
        <f t="shared" si="14"/>
        <v>0</v>
      </c>
    </row>
    <row r="50" spans="1:8" x14ac:dyDescent="0.2">
      <c r="A50" s="3" t="str">
        <f>Damian!A50</f>
        <v>rdfn</v>
      </c>
      <c r="B50" s="1">
        <f>Damian!AF50*$E$76</f>
        <v>122.42380936379827</v>
      </c>
      <c r="C50" s="2">
        <v>0</v>
      </c>
      <c r="D50" s="2">
        <v>78</v>
      </c>
      <c r="E50" s="3">
        <f t="shared" si="12"/>
        <v>78</v>
      </c>
      <c r="F50" s="1">
        <f t="shared" si="13"/>
        <v>44.42380936379827</v>
      </c>
      <c r="G50" s="1">
        <f>Damian!M50</f>
        <v>1</v>
      </c>
      <c r="H50" s="39">
        <f t="shared" si="14"/>
        <v>0.63713096664238622</v>
      </c>
    </row>
    <row r="51" spans="1:8" x14ac:dyDescent="0.2">
      <c r="A51" s="3" t="str">
        <f>Damian!A51</f>
        <v>rgen</v>
      </c>
      <c r="B51" s="1">
        <f>Damian!AF51*$E$76</f>
        <v>196.99902592604263</v>
      </c>
      <c r="C51" s="2">
        <v>0</v>
      </c>
      <c r="D51" s="2">
        <v>943</v>
      </c>
      <c r="E51" s="3">
        <f t="shared" si="12"/>
        <v>943</v>
      </c>
      <c r="F51" s="1">
        <f t="shared" si="13"/>
        <v>-746.00097407395742</v>
      </c>
      <c r="G51" s="1">
        <f>Damian!M51</f>
        <v>0</v>
      </c>
      <c r="H51" s="39">
        <f t="shared" si="14"/>
        <v>4.7868256990977258</v>
      </c>
    </row>
    <row r="52" spans="1:8" x14ac:dyDescent="0.2">
      <c r="A52" s="3" t="str">
        <f>Damian!A53</f>
        <v>roku</v>
      </c>
      <c r="B52" s="1">
        <f>Damian!AF53*$E$76</f>
        <v>518.19317759144428</v>
      </c>
      <c r="C52" s="2">
        <v>0</v>
      </c>
      <c r="D52" s="2">
        <v>186</v>
      </c>
      <c r="E52" s="3">
        <f t="shared" si="12"/>
        <v>186</v>
      </c>
      <c r="F52" s="1">
        <f t="shared" si="13"/>
        <v>332.19317759144428</v>
      </c>
      <c r="G52" s="1">
        <f>Damian!M53</f>
        <v>0</v>
      </c>
      <c r="H52" s="39">
        <f t="shared" si="14"/>
        <v>0.35893949986861229</v>
      </c>
    </row>
    <row r="53" spans="1:8" x14ac:dyDescent="0.2">
      <c r="A53" s="3" t="str">
        <f>Damian!A54</f>
        <v>rvlv</v>
      </c>
      <c r="B53" s="1">
        <f>Damian!AF54*$E$76</f>
        <v>229.17558246875723</v>
      </c>
      <c r="C53" s="2">
        <v>0</v>
      </c>
      <c r="D53" s="2">
        <v>0</v>
      </c>
      <c r="E53" s="3">
        <f t="shared" si="12"/>
        <v>0</v>
      </c>
      <c r="F53" s="1">
        <f t="shared" si="13"/>
        <v>229.17558246875723</v>
      </c>
      <c r="G53" s="1">
        <f>Damian!M54</f>
        <v>0</v>
      </c>
      <c r="H53" s="39">
        <f t="shared" si="14"/>
        <v>0</v>
      </c>
    </row>
    <row r="54" spans="1:8" x14ac:dyDescent="0.2">
      <c r="A54" s="3" t="str">
        <f>Damian!A55</f>
        <v>se</v>
      </c>
      <c r="B54" s="1">
        <f>Damian!AF55*$E$76</f>
        <v>670.34088492561239</v>
      </c>
      <c r="C54" s="2">
        <v>0</v>
      </c>
      <c r="D54" s="2">
        <v>1903</v>
      </c>
      <c r="E54" s="3">
        <f>C54+D54</f>
        <v>1903</v>
      </c>
      <c r="F54" s="1">
        <f>B54-E54</f>
        <v>-1232.6591150743875</v>
      </c>
      <c r="G54" s="1">
        <f>Damian!M55</f>
        <v>0</v>
      </c>
      <c r="H54" s="39">
        <f>E54/B54</f>
        <v>2.8388541453967493</v>
      </c>
    </row>
    <row r="55" spans="1:8" x14ac:dyDescent="0.2">
      <c r="A55" s="3" t="str">
        <f>Damian!A56</f>
        <v>shop</v>
      </c>
      <c r="B55" s="1">
        <f>Damian!AF56*$E$76</f>
        <v>557.58768071121131</v>
      </c>
      <c r="C55" s="2">
        <v>0</v>
      </c>
      <c r="D55" s="2">
        <v>427</v>
      </c>
      <c r="E55" s="3">
        <f>C55+D55</f>
        <v>427</v>
      </c>
      <c r="F55" s="1">
        <f>B55-E55</f>
        <v>130.58768071121131</v>
      </c>
      <c r="G55" s="1">
        <f>Damian!M56</f>
        <v>0</v>
      </c>
      <c r="H55" s="39">
        <f>E55/B55</f>
        <v>0.76579884163752543</v>
      </c>
    </row>
    <row r="56" spans="1:8" x14ac:dyDescent="0.2">
      <c r="A56" s="3" t="str">
        <f>Damian!A57</f>
        <v>snow</v>
      </c>
      <c r="B56" s="1">
        <f>Damian!AF57*$E$76</f>
        <v>49.039123941624133</v>
      </c>
      <c r="C56" s="2">
        <v>0</v>
      </c>
      <c r="D56" s="2">
        <v>0</v>
      </c>
      <c r="E56" s="3">
        <f t="shared" ref="E56" si="15">C56+D56</f>
        <v>0</v>
      </c>
      <c r="F56" s="1">
        <f t="shared" ref="F56" si="16">B56-E56</f>
        <v>49.039123941624133</v>
      </c>
      <c r="G56" s="1">
        <f>Damian!M57</f>
        <v>0</v>
      </c>
      <c r="H56" s="39">
        <f t="shared" ref="H56" si="17">E56/B56</f>
        <v>0</v>
      </c>
    </row>
    <row r="57" spans="1:8" x14ac:dyDescent="0.2">
      <c r="A57" s="3" t="str">
        <f>Damian!A58</f>
        <v>splk</v>
      </c>
      <c r="B57" s="1">
        <f>Damian!AF58*$E$76</f>
        <v>0</v>
      </c>
      <c r="C57" s="2">
        <v>0</v>
      </c>
      <c r="D57" s="2">
        <v>122</v>
      </c>
      <c r="E57" s="3">
        <f t="shared" ref="E57:E64" si="18">C57+D57</f>
        <v>122</v>
      </c>
      <c r="F57" s="1">
        <f t="shared" ref="F57:F63" si="19">B57-E57</f>
        <v>-122</v>
      </c>
      <c r="G57" s="1">
        <f>Damian!M58</f>
        <v>0</v>
      </c>
      <c r="H57" s="39" t="e">
        <f t="shared" ref="H57:H64" si="20">E57/B57</f>
        <v>#DIV/0!</v>
      </c>
    </row>
    <row r="58" spans="1:8" x14ac:dyDescent="0.2">
      <c r="A58" s="3" t="str">
        <f>Damian!A59</f>
        <v>sq</v>
      </c>
      <c r="B58" s="1">
        <f>Damian!AF59*$E$76</f>
        <v>0</v>
      </c>
      <c r="C58" s="2">
        <v>0</v>
      </c>
      <c r="D58" s="2">
        <v>597</v>
      </c>
      <c r="E58" s="3">
        <f t="shared" si="18"/>
        <v>597</v>
      </c>
      <c r="F58" s="1">
        <f t="shared" si="19"/>
        <v>-597</v>
      </c>
      <c r="G58" s="1">
        <f>Damian!M59</f>
        <v>4</v>
      </c>
      <c r="H58" s="39" t="e">
        <f t="shared" si="20"/>
        <v>#DIV/0!</v>
      </c>
    </row>
    <row r="59" spans="1:8" x14ac:dyDescent="0.2">
      <c r="A59" s="3" t="str">
        <f>Damian!A60</f>
        <v>task</v>
      </c>
      <c r="B59" s="1">
        <f>Damian!AF60*$E$76</f>
        <v>10.320268003994554</v>
      </c>
      <c r="C59" s="2">
        <v>0</v>
      </c>
      <c r="D59" s="2">
        <v>0</v>
      </c>
      <c r="E59" s="3">
        <f t="shared" si="18"/>
        <v>0</v>
      </c>
      <c r="F59" s="1">
        <f t="shared" si="19"/>
        <v>10.320268003994554</v>
      </c>
      <c r="G59" s="1">
        <f>Damian!M60</f>
        <v>0</v>
      </c>
      <c r="H59" s="39">
        <f t="shared" si="20"/>
        <v>0</v>
      </c>
    </row>
    <row r="60" spans="1:8" x14ac:dyDescent="0.2">
      <c r="A60" s="3" t="str">
        <f>Damian!A61</f>
        <v>tdoc</v>
      </c>
      <c r="B60" s="1">
        <f>Damian!AF61*$E$76</f>
        <v>220.18407549632971</v>
      </c>
      <c r="C60" s="2">
        <v>0</v>
      </c>
      <c r="D60" s="2">
        <v>203</v>
      </c>
      <c r="E60" s="3">
        <f t="shared" si="18"/>
        <v>203</v>
      </c>
      <c r="F60" s="1">
        <f t="shared" si="19"/>
        <v>17.184075496329712</v>
      </c>
      <c r="G60" s="1">
        <f>Damian!M61</f>
        <v>0</v>
      </c>
      <c r="H60" s="39">
        <f t="shared" si="20"/>
        <v>0.92195586598352275</v>
      </c>
    </row>
    <row r="61" spans="1:8" x14ac:dyDescent="0.2">
      <c r="A61" s="3" t="str">
        <f>Damian!A62</f>
        <v>team</v>
      </c>
      <c r="B61" s="1">
        <f>Damian!AF62*$E$76</f>
        <v>793.02104344264751</v>
      </c>
      <c r="C61" s="2">
        <v>0</v>
      </c>
      <c r="D61" s="2">
        <v>899</v>
      </c>
      <c r="E61" s="3">
        <f t="shared" si="18"/>
        <v>899</v>
      </c>
      <c r="F61" s="1">
        <f t="shared" si="19"/>
        <v>-105.97895655735249</v>
      </c>
      <c r="G61" s="1">
        <f>Damian!M62</f>
        <v>0</v>
      </c>
      <c r="H61" s="39">
        <f t="shared" si="20"/>
        <v>1.1336395262568049</v>
      </c>
    </row>
    <row r="62" spans="1:8" x14ac:dyDescent="0.2">
      <c r="A62" s="3" t="str">
        <f>Damian!A63</f>
        <v>trex</v>
      </c>
      <c r="B62" s="1">
        <f>Damian!AF63*$E$76</f>
        <v>227.39402908021282</v>
      </c>
      <c r="C62" s="2">
        <v>0</v>
      </c>
      <c r="D62" s="2">
        <v>175</v>
      </c>
      <c r="E62" s="3">
        <f t="shared" si="18"/>
        <v>175</v>
      </c>
      <c r="F62" s="1">
        <f t="shared" si="19"/>
        <v>52.394029080212817</v>
      </c>
      <c r="G62" s="1">
        <f>Damian!M63</f>
        <v>2</v>
      </c>
      <c r="H62" s="39">
        <f t="shared" si="20"/>
        <v>0.76958924870568646</v>
      </c>
    </row>
    <row r="63" spans="1:8" x14ac:dyDescent="0.2">
      <c r="A63" s="3" t="str">
        <f>Damian!A64</f>
        <v>ttd</v>
      </c>
      <c r="B63" s="1">
        <f>Damian!AF64*$E$76</f>
        <v>860.05407755525334</v>
      </c>
      <c r="C63" s="2">
        <v>0</v>
      </c>
      <c r="D63" s="2">
        <v>884</v>
      </c>
      <c r="E63" s="3">
        <f t="shared" si="18"/>
        <v>884</v>
      </c>
      <c r="F63" s="1">
        <f t="shared" si="19"/>
        <v>-23.945922444746657</v>
      </c>
      <c r="G63" s="1">
        <f>Damian!M64</f>
        <v>0</v>
      </c>
      <c r="H63" s="39">
        <f t="shared" si="20"/>
        <v>1.0278423451148724</v>
      </c>
    </row>
    <row r="64" spans="1:8" x14ac:dyDescent="0.2">
      <c r="A64" s="3" t="str">
        <f>Damian!A65</f>
        <v>ttwo</v>
      </c>
      <c r="B64" s="1">
        <f>Damian!AF65*$E$76</f>
        <v>334.66530155683824</v>
      </c>
      <c r="C64" s="2">
        <v>0</v>
      </c>
      <c r="D64" s="2">
        <v>120</v>
      </c>
      <c r="E64" s="3">
        <f t="shared" si="18"/>
        <v>120</v>
      </c>
      <c r="F64" s="1">
        <f t="shared" ref="F64:F72" si="21">B64-E64</f>
        <v>214.66530155683824</v>
      </c>
      <c r="G64" s="1">
        <f>Damian!M65</f>
        <v>0</v>
      </c>
      <c r="H64" s="39">
        <f t="shared" si="20"/>
        <v>0.35856719965221634</v>
      </c>
    </row>
    <row r="65" spans="1:8" x14ac:dyDescent="0.2">
      <c r="A65" s="3" t="str">
        <f>Damian!A66</f>
        <v>twlo</v>
      </c>
      <c r="B65" s="1">
        <f>Damian!AF66*$E$76</f>
        <v>588.38927703598665</v>
      </c>
      <c r="C65" s="2">
        <v>0</v>
      </c>
      <c r="D65" s="2">
        <v>447</v>
      </c>
      <c r="E65" s="3">
        <f t="shared" ref="E65:E72" si="22">C65+D65</f>
        <v>447</v>
      </c>
      <c r="F65" s="1">
        <f t="shared" si="21"/>
        <v>141.38927703598665</v>
      </c>
      <c r="G65" s="1">
        <f>Damian!M66</f>
        <v>1</v>
      </c>
      <c r="H65" s="39">
        <f t="shared" ref="H65:H72" si="23">E65/B65</f>
        <v>0.75970113230438918</v>
      </c>
    </row>
    <row r="66" spans="1:8" x14ac:dyDescent="0.2">
      <c r="A66" s="3" t="str">
        <f>Damian!A67</f>
        <v>twtr</v>
      </c>
      <c r="B66" s="1">
        <f>Damian!AF67*$E$76</f>
        <v>122.46170741392849</v>
      </c>
      <c r="C66" s="2">
        <v>0</v>
      </c>
      <c r="D66" s="2">
        <v>196</v>
      </c>
      <c r="E66" s="3">
        <f t="shared" si="22"/>
        <v>196</v>
      </c>
      <c r="F66" s="1">
        <f t="shared" si="21"/>
        <v>-73.538292586071506</v>
      </c>
      <c r="G66" s="1">
        <f>Damian!M67</f>
        <v>0</v>
      </c>
      <c r="H66" s="39">
        <f t="shared" si="23"/>
        <v>1.6005003044544146</v>
      </c>
    </row>
    <row r="67" spans="1:8" x14ac:dyDescent="0.2">
      <c r="A67" s="3" t="str">
        <f>Damian!A68</f>
        <v>upst</v>
      </c>
      <c r="B67" s="1">
        <f>Damian!AF68*$E$76</f>
        <v>535.28269771767611</v>
      </c>
      <c r="C67" s="2">
        <v>0</v>
      </c>
      <c r="D67" s="2">
        <v>1350</v>
      </c>
      <c r="E67" s="3">
        <f t="shared" si="22"/>
        <v>1350</v>
      </c>
      <c r="F67" s="1">
        <f t="shared" si="21"/>
        <v>-814.71730228232389</v>
      </c>
      <c r="G67" s="1">
        <f>Damian!M68</f>
        <v>0</v>
      </c>
      <c r="H67" s="39">
        <f t="shared" si="23"/>
        <v>2.5220318268385911</v>
      </c>
    </row>
    <row r="68" spans="1:8" x14ac:dyDescent="0.2">
      <c r="A68" s="3" t="str">
        <f>Damian!A69</f>
        <v>veev</v>
      </c>
      <c r="B68" s="1">
        <f>Damian!AF69*$E$76</f>
        <v>575.41085265093534</v>
      </c>
      <c r="C68" s="2">
        <v>0</v>
      </c>
      <c r="D68" s="2">
        <v>546</v>
      </c>
      <c r="E68" s="3">
        <f t="shared" si="22"/>
        <v>546</v>
      </c>
      <c r="F68" s="1">
        <f t="shared" si="21"/>
        <v>29.41085265093534</v>
      </c>
      <c r="G68" s="1">
        <f>Damian!M69</f>
        <v>0</v>
      </c>
      <c r="H68" s="39">
        <f t="shared" si="23"/>
        <v>0.94888721247533192</v>
      </c>
    </row>
    <row r="69" spans="1:8" x14ac:dyDescent="0.2">
      <c r="A69" s="3" t="str">
        <f>Damian!A70</f>
        <v>wk</v>
      </c>
      <c r="B69" s="1">
        <f>Damian!AF70*$E$76</f>
        <v>0</v>
      </c>
      <c r="C69" s="2">
        <v>0</v>
      </c>
      <c r="D69" s="2">
        <v>97</v>
      </c>
      <c r="E69" s="3">
        <f t="shared" si="22"/>
        <v>97</v>
      </c>
      <c r="F69" s="1">
        <f t="shared" si="21"/>
        <v>-97</v>
      </c>
      <c r="G69" s="1">
        <f>Damian!M70</f>
        <v>1</v>
      </c>
      <c r="H69" s="39" t="e">
        <f t="shared" si="23"/>
        <v>#DIV/0!</v>
      </c>
    </row>
    <row r="70" spans="1:8" x14ac:dyDescent="0.2">
      <c r="A70" s="3" t="str">
        <f>Damian!A71</f>
        <v>xpev</v>
      </c>
      <c r="B70" s="1">
        <f>Damian!AF71*$E$76</f>
        <v>413.33544222043707</v>
      </c>
      <c r="C70" s="2">
        <v>0</v>
      </c>
      <c r="D70" s="2">
        <v>0</v>
      </c>
      <c r="E70" s="3">
        <f t="shared" si="22"/>
        <v>0</v>
      </c>
      <c r="F70" s="1">
        <f t="shared" si="21"/>
        <v>413.33544222043707</v>
      </c>
      <c r="G70" s="1">
        <f>Damian!M71</f>
        <v>0</v>
      </c>
      <c r="H70" s="39">
        <f t="shared" si="23"/>
        <v>0</v>
      </c>
    </row>
    <row r="71" spans="1:8" x14ac:dyDescent="0.2">
      <c r="A71" s="3" t="str">
        <f>Damian!A72</f>
        <v>zen</v>
      </c>
      <c r="B71" s="1">
        <f>Damian!AF72*$E$76</f>
        <v>341.54034451677865</v>
      </c>
      <c r="C71" s="2">
        <v>0</v>
      </c>
      <c r="D71" s="2">
        <v>488</v>
      </c>
      <c r="E71" s="3">
        <f t="shared" si="22"/>
        <v>488</v>
      </c>
      <c r="F71" s="1">
        <f t="shared" si="21"/>
        <v>-146.45965548322135</v>
      </c>
      <c r="G71" s="1">
        <f>Damian!M72</f>
        <v>6</v>
      </c>
      <c r="H71" s="39">
        <f t="shared" si="23"/>
        <v>1.4288209514177215</v>
      </c>
    </row>
    <row r="72" spans="1:8" ht="17" thickBot="1" x14ac:dyDescent="0.25">
      <c r="A72" s="3" t="str">
        <f>Damian!A73</f>
        <v>znga</v>
      </c>
      <c r="B72" s="1">
        <f>Damian!AF73*$E$76</f>
        <v>0</v>
      </c>
      <c r="C72" s="2">
        <v>0</v>
      </c>
      <c r="D72" s="2">
        <v>414</v>
      </c>
      <c r="E72" s="3">
        <f t="shared" si="22"/>
        <v>414</v>
      </c>
      <c r="F72" s="1">
        <f t="shared" si="21"/>
        <v>-414</v>
      </c>
      <c r="G72" s="1">
        <f>Damian!M73</f>
        <v>0</v>
      </c>
      <c r="H72" s="39" t="e">
        <f t="shared" si="23"/>
        <v>#DIV/0!</v>
      </c>
    </row>
    <row r="73" spans="1:8" x14ac:dyDescent="0.2">
      <c r="A73" s="55" t="str">
        <f>Damian!A74</f>
        <v>SUM</v>
      </c>
      <c r="B73" s="56">
        <f>SUM(B2:B72)</f>
        <v>18562.225087382485</v>
      </c>
      <c r="C73" s="56">
        <f>SUM(C2:C72)</f>
        <v>1810</v>
      </c>
      <c r="D73" s="56">
        <f>SUM(D2:D72)</f>
        <v>19910</v>
      </c>
      <c r="E73" s="56">
        <f>SUM(E2:E72)</f>
        <v>21720</v>
      </c>
      <c r="F73" s="56">
        <f>SUM(F2:F72)</f>
        <v>-3157.7749126175099</v>
      </c>
      <c r="G73" s="57"/>
      <c r="H73" s="57"/>
    </row>
    <row r="75" spans="1:8" x14ac:dyDescent="0.2">
      <c r="A75" s="3" t="s">
        <v>119</v>
      </c>
      <c r="B75" t="s">
        <v>120</v>
      </c>
      <c r="C75" t="s">
        <v>174</v>
      </c>
      <c r="D75" t="s">
        <v>26</v>
      </c>
      <c r="E75" t="s">
        <v>190</v>
      </c>
      <c r="F75" t="s">
        <v>191</v>
      </c>
      <c r="G75" t="s">
        <v>192</v>
      </c>
    </row>
    <row r="76" spans="1:8" x14ac:dyDescent="0.2">
      <c r="A76" s="1">
        <v>6118</v>
      </c>
      <c r="B76">
        <v>20443</v>
      </c>
      <c r="C76" s="1">
        <f>A76+B76</f>
        <v>26561</v>
      </c>
      <c r="D76">
        <f>Damian!F82</f>
        <v>0.7</v>
      </c>
      <c r="E76" s="1">
        <f>D76*C76</f>
        <v>18592.699999999997</v>
      </c>
      <c r="F76" s="1">
        <f>E73</f>
        <v>21720</v>
      </c>
      <c r="G76" s="1">
        <f>E76-F76</f>
        <v>-3127.3000000000029</v>
      </c>
    </row>
    <row r="78" spans="1:8" x14ac:dyDescent="0.2">
      <c r="A78" s="34" t="s">
        <v>189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4 F6:F18 F20:F52 F54:F55 F57:F72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 G6:G18 G20:G52 G54:G55 G57:G72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8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Damian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2022-06-17T22:32:08Z</dcterms:modified>
</cp:coreProperties>
</file>