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p/Desktop/marketStudies/"/>
    </mc:Choice>
  </mc:AlternateContent>
  <xr:revisionPtr revIDLastSave="0" documentId="13_ncr:1_{221E7A19-1A0A-C346-8D3D-45EE98A51F83}" xr6:coauthVersionLast="47" xr6:coauthVersionMax="47" xr10:uidLastSave="{00000000-0000-0000-0000-000000000000}"/>
  <bookViews>
    <workbookView xWindow="-25980" yWindow="-5200" windowWidth="24340" windowHeight="283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2" i="11" l="1"/>
  <c r="W5" i="11"/>
  <c r="W44" i="11"/>
  <c r="AA36" i="11"/>
  <c r="AA12" i="11"/>
  <c r="AA7" i="11"/>
  <c r="W46" i="11"/>
  <c r="AV20" i="11"/>
  <c r="AQ20" i="11"/>
  <c r="AL20" i="11"/>
  <c r="AC20" i="11"/>
  <c r="AG20" i="11" s="1"/>
  <c r="D20" i="11"/>
  <c r="AV24" i="11"/>
  <c r="AQ24" i="11"/>
  <c r="AL24" i="11"/>
  <c r="AC24" i="11"/>
  <c r="AG24" i="11" s="1"/>
  <c r="BA23" i="11"/>
  <c r="BA22" i="11"/>
  <c r="BA21" i="11" s="1"/>
  <c r="BA18" i="11" s="1"/>
  <c r="BA25" i="11"/>
  <c r="D24" i="11"/>
  <c r="AX52" i="11"/>
  <c r="AN52" i="11"/>
  <c r="AI52" i="11"/>
  <c r="AC26" i="11"/>
  <c r="AG26" i="11" s="1"/>
  <c r="AC49" i="11"/>
  <c r="AG49" i="11" s="1"/>
  <c r="AV17" i="11"/>
  <c r="AV11" i="11"/>
  <c r="AV3" i="11"/>
  <c r="AQ17" i="11"/>
  <c r="AQ3" i="11"/>
  <c r="AL17" i="11"/>
  <c r="AL3" i="11"/>
  <c r="AC3" i="11"/>
  <c r="AG3" i="11" s="1"/>
  <c r="AC17" i="11"/>
  <c r="AG17" i="11" s="1"/>
  <c r="AC11" i="11"/>
  <c r="AG11" i="11" s="1"/>
  <c r="AL11" i="11"/>
  <c r="AQ11" i="11"/>
  <c r="J30" i="11"/>
  <c r="O30" i="11" s="1"/>
  <c r="J13" i="11"/>
  <c r="O13" i="11" s="1"/>
  <c r="AQ13" i="11" s="1"/>
  <c r="J6" i="11"/>
  <c r="O6" i="11" s="1"/>
  <c r="AQ6" i="11" s="1"/>
  <c r="D3" i="11"/>
  <c r="D17" i="11"/>
  <c r="D11" i="11"/>
  <c r="AC23" i="11"/>
  <c r="AG23" i="11" s="1"/>
  <c r="AC39" i="11"/>
  <c r="AG39" i="11" s="1"/>
  <c r="E51" i="11"/>
  <c r="AW50" i="11" s="1"/>
  <c r="AV9" i="11"/>
  <c r="AV18" i="11"/>
  <c r="AV36" i="11"/>
  <c r="AV2" i="11"/>
  <c r="AC22" i="11"/>
  <c r="AC19" i="11"/>
  <c r="AG19" i="11" s="1"/>
  <c r="AC46" i="11"/>
  <c r="AG46" i="11" s="1"/>
  <c r="AC15" i="11"/>
  <c r="AC32" i="11"/>
  <c r="AG32" i="11" s="1"/>
  <c r="AC7" i="11"/>
  <c r="AG7" i="11" s="1"/>
  <c r="AC6" i="11"/>
  <c r="AA71" i="11"/>
  <c r="AA69" i="11"/>
  <c r="AA70" i="11" s="1"/>
  <c r="AA68" i="11"/>
  <c r="AB67" i="11" s="1"/>
  <c r="D58" i="11"/>
  <c r="C58" i="11"/>
  <c r="B58" i="11"/>
  <c r="H57" i="11" s="1"/>
  <c r="F57" i="11"/>
  <c r="F56" i="11"/>
  <c r="K52" i="11"/>
  <c r="L51" i="11"/>
  <c r="K51" i="11"/>
  <c r="I51" i="11"/>
  <c r="B51" i="11"/>
  <c r="AC43" i="11"/>
  <c r="AG43" i="11" s="1"/>
  <c r="O43" i="11"/>
  <c r="D43" i="11"/>
  <c r="J26" i="11"/>
  <c r="O26" i="11" s="1"/>
  <c r="D26" i="11"/>
  <c r="AC8" i="11"/>
  <c r="AG8" i="11" s="1"/>
  <c r="O8" i="11"/>
  <c r="AQ8" i="11" s="1"/>
  <c r="D8" i="11"/>
  <c r="O39" i="11"/>
  <c r="AL39" i="11" s="1"/>
  <c r="D39" i="11"/>
  <c r="AC45" i="11"/>
  <c r="AG45" i="11" s="1"/>
  <c r="O45" i="11"/>
  <c r="D45" i="11"/>
  <c r="D6" i="11"/>
  <c r="AC36" i="11"/>
  <c r="O36" i="11"/>
  <c r="D36" i="11"/>
  <c r="AC30" i="11"/>
  <c r="D30" i="11"/>
  <c r="AC13" i="11"/>
  <c r="D13" i="11"/>
  <c r="AQ10" i="11"/>
  <c r="AL10" i="11"/>
  <c r="AC10" i="11"/>
  <c r="AG10" i="11" s="1"/>
  <c r="D10" i="11"/>
  <c r="AC41" i="11"/>
  <c r="O41" i="11"/>
  <c r="D41" i="11"/>
  <c r="AC48" i="11"/>
  <c r="AG48" i="11" s="1"/>
  <c r="O48" i="11"/>
  <c r="D48" i="11"/>
  <c r="AC31" i="11"/>
  <c r="AG31" i="11" s="1"/>
  <c r="O31" i="11"/>
  <c r="D31" i="11"/>
  <c r="AC50" i="11"/>
  <c r="AG50" i="11" s="1"/>
  <c r="O50" i="11"/>
  <c r="D50" i="11"/>
  <c r="AC12" i="11"/>
  <c r="AG12" i="11" s="1"/>
  <c r="J12" i="11"/>
  <c r="O12" i="11" s="1"/>
  <c r="D12" i="11"/>
  <c r="AC18" i="11"/>
  <c r="AG18" i="11" s="1"/>
  <c r="O18" i="11"/>
  <c r="D18" i="11"/>
  <c r="AC38" i="11"/>
  <c r="AG38" i="11" s="1"/>
  <c r="J38" i="11"/>
  <c r="O38" i="11" s="1"/>
  <c r="D38" i="11"/>
  <c r="AC35" i="11"/>
  <c r="AG35" i="11" s="1"/>
  <c r="O35" i="11"/>
  <c r="D35" i="11"/>
  <c r="O23" i="11"/>
  <c r="D23" i="11"/>
  <c r="AC25" i="11"/>
  <c r="O25" i="11"/>
  <c r="AQ25" i="11" s="1"/>
  <c r="D25" i="11"/>
  <c r="AC28" i="11"/>
  <c r="AG28" i="11" s="1"/>
  <c r="O28" i="11"/>
  <c r="D28" i="11"/>
  <c r="J49" i="11"/>
  <c r="O49" i="11" s="1"/>
  <c r="D49" i="11"/>
  <c r="AC2" i="11"/>
  <c r="AG2" i="11" s="1"/>
  <c r="O2" i="11"/>
  <c r="D2" i="11"/>
  <c r="BA27" i="11"/>
  <c r="BA28" i="11" s="1"/>
  <c r="BA29" i="11" s="1"/>
  <c r="BA30" i="11" s="1"/>
  <c r="BA31" i="11" s="1"/>
  <c r="AC9" i="11"/>
  <c r="AG9" i="11" s="1"/>
  <c r="J9" i="11"/>
  <c r="O9" i="11" s="1"/>
  <c r="D9" i="11"/>
  <c r="AC47" i="11"/>
  <c r="O47" i="11"/>
  <c r="AL47" i="11" s="1"/>
  <c r="D47" i="11"/>
  <c r="AC27" i="11"/>
  <c r="AG27" i="11" s="1"/>
  <c r="O27" i="11"/>
  <c r="D27" i="11"/>
  <c r="O19" i="11"/>
  <c r="D19" i="11"/>
  <c r="AC4" i="11"/>
  <c r="AG4" i="11" s="1"/>
  <c r="O4" i="11"/>
  <c r="AQ4" i="11" s="1"/>
  <c r="D4" i="11"/>
  <c r="AC44" i="11"/>
  <c r="O44" i="11"/>
  <c r="AQ44" i="11" s="1"/>
  <c r="D44" i="11"/>
  <c r="J22" i="11"/>
  <c r="O22" i="11" s="1"/>
  <c r="AQ22" i="11" s="1"/>
  <c r="D22" i="11"/>
  <c r="AC16" i="11"/>
  <c r="AG16" i="11" s="1"/>
  <c r="O16" i="11"/>
  <c r="D16" i="11"/>
  <c r="AC29" i="11"/>
  <c r="AG29" i="11" s="1"/>
  <c r="O29" i="11"/>
  <c r="D29" i="11"/>
  <c r="AC21" i="11"/>
  <c r="AG21" i="11" s="1"/>
  <c r="O21" i="11"/>
  <c r="D21" i="11"/>
  <c r="AC37" i="11"/>
  <c r="J37" i="11"/>
  <c r="O37" i="11" s="1"/>
  <c r="D37" i="11"/>
  <c r="AC14" i="11"/>
  <c r="AG14" i="11" s="1"/>
  <c r="O14" i="11"/>
  <c r="AQ14" i="11" s="1"/>
  <c r="D14" i="11"/>
  <c r="AC42" i="11"/>
  <c r="AG42" i="11" s="1"/>
  <c r="O42" i="11"/>
  <c r="AQ42" i="11" s="1"/>
  <c r="D42" i="11"/>
  <c r="AC5" i="11"/>
  <c r="O5" i="11"/>
  <c r="AQ5" i="11" s="1"/>
  <c r="D5" i="11"/>
  <c r="J7" i="11"/>
  <c r="O7" i="11" s="1"/>
  <c r="D7" i="11"/>
  <c r="J15" i="11"/>
  <c r="O15" i="11" s="1"/>
  <c r="AQ15" i="11" s="1"/>
  <c r="D15" i="11"/>
  <c r="AC33" i="11"/>
  <c r="J33" i="11"/>
  <c r="D33" i="11"/>
  <c r="AC34" i="11"/>
  <c r="J34" i="11"/>
  <c r="O34" i="11" s="1"/>
  <c r="D34" i="11"/>
  <c r="AC40" i="11"/>
  <c r="J40" i="11"/>
  <c r="O40" i="11" s="1"/>
  <c r="D40" i="11"/>
  <c r="J32" i="11"/>
  <c r="O32" i="11" s="1"/>
  <c r="AQ32" i="11" s="1"/>
  <c r="D32" i="11"/>
  <c r="O46" i="11"/>
  <c r="D46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G5" i="11" l="1"/>
  <c r="AG44" i="11"/>
  <c r="AW20" i="11"/>
  <c r="AX20" i="11" s="1"/>
  <c r="AZ20" i="11" s="1"/>
  <c r="AW24" i="11"/>
  <c r="AX24" i="11" s="1"/>
  <c r="AZ24" i="11" s="1"/>
  <c r="AG41" i="11"/>
  <c r="AG36" i="11"/>
  <c r="AW11" i="11"/>
  <c r="AX11" i="11" s="1"/>
  <c r="AZ11" i="11" s="1"/>
  <c r="AW3" i="11"/>
  <c r="AX3" i="11" s="1"/>
  <c r="AZ3" i="11" s="1"/>
  <c r="AW17" i="11"/>
  <c r="AX17" i="11" s="1"/>
  <c r="AZ17" i="11" s="1"/>
  <c r="AG13" i="11"/>
  <c r="AG34" i="11"/>
  <c r="AG22" i="11"/>
  <c r="AW9" i="11"/>
  <c r="AX9" i="11" s="1"/>
  <c r="AZ9" i="11" s="1"/>
  <c r="AW35" i="11"/>
  <c r="AW16" i="11"/>
  <c r="AW40" i="11"/>
  <c r="AW23" i="11"/>
  <c r="AW45" i="11"/>
  <c r="AW4" i="11"/>
  <c r="AW29" i="11"/>
  <c r="AW5" i="11"/>
  <c r="AW18" i="11"/>
  <c r="AX18" i="11" s="1"/>
  <c r="AZ18" i="11" s="1"/>
  <c r="AW31" i="11"/>
  <c r="AW41" i="11"/>
  <c r="AW12" i="11"/>
  <c r="AW25" i="11"/>
  <c r="AW36" i="11"/>
  <c r="AX36" i="11" s="1"/>
  <c r="AZ36" i="11" s="1"/>
  <c r="AW47" i="11"/>
  <c r="AW7" i="11"/>
  <c r="AW13" i="11"/>
  <c r="AW19" i="11"/>
  <c r="AW27" i="11"/>
  <c r="AW32" i="11"/>
  <c r="AW37" i="11"/>
  <c r="AW43" i="11"/>
  <c r="AW48" i="11"/>
  <c r="AG30" i="11"/>
  <c r="AW2" i="11"/>
  <c r="AX2" i="11" s="1"/>
  <c r="AZ2" i="11" s="1"/>
  <c r="AW8" i="11"/>
  <c r="AW14" i="11"/>
  <c r="AW22" i="11"/>
  <c r="AW28" i="11"/>
  <c r="AW33" i="11"/>
  <c r="AW39" i="11"/>
  <c r="AW44" i="11"/>
  <c r="AW49" i="11"/>
  <c r="AG33" i="11"/>
  <c r="AW6" i="11"/>
  <c r="AW10" i="11"/>
  <c r="AW15" i="11"/>
  <c r="AW21" i="11"/>
  <c r="AW26" i="11"/>
  <c r="AW30" i="11"/>
  <c r="AW34" i="11"/>
  <c r="AW38" i="11"/>
  <c r="AW42" i="11"/>
  <c r="AW46" i="11"/>
  <c r="AG47" i="11"/>
  <c r="AG25" i="11"/>
  <c r="H56" i="11"/>
  <c r="AG6" i="11"/>
  <c r="AG40" i="11"/>
  <c r="W51" i="11"/>
  <c r="AG15" i="11"/>
  <c r="AG37" i="11"/>
  <c r="AB68" i="11"/>
  <c r="AB56" i="11"/>
  <c r="AC56" i="11" s="1"/>
  <c r="AC67" i="11"/>
  <c r="AB60" i="11"/>
  <c r="AC60" i="11" s="1"/>
  <c r="AB52" i="11"/>
  <c r="AC52" i="11" s="1"/>
  <c r="AB54" i="11"/>
  <c r="AC54" i="11" s="1"/>
  <c r="F58" i="11"/>
  <c r="AB64" i="11"/>
  <c r="AC64" i="11" s="1"/>
  <c r="AB57" i="11"/>
  <c r="AC57" i="11" s="1"/>
  <c r="AB58" i="11"/>
  <c r="AC58" i="11" s="1"/>
  <c r="AB53" i="11"/>
  <c r="AC53" i="11" s="1"/>
  <c r="AB55" i="11"/>
  <c r="AC55" i="11" s="1"/>
  <c r="AB62" i="11"/>
  <c r="AC62" i="11" s="1"/>
  <c r="AB66" i="11"/>
  <c r="AC66" i="11" s="1"/>
  <c r="AQ39" i="11"/>
  <c r="G56" i="11"/>
  <c r="AL44" i="11"/>
  <c r="AL34" i="11"/>
  <c r="AQ34" i="11"/>
  <c r="AQ46" i="11"/>
  <c r="D51" i="11"/>
  <c r="Q17" i="11" s="1"/>
  <c r="S17" i="11" s="1"/>
  <c r="AQ40" i="11"/>
  <c r="AL40" i="11"/>
  <c r="O33" i="11"/>
  <c r="O51" i="11" s="1"/>
  <c r="AQ7" i="11"/>
  <c r="AL7" i="11"/>
  <c r="AQ27" i="11"/>
  <c r="AL27" i="11"/>
  <c r="AC51" i="11"/>
  <c r="AL46" i="11"/>
  <c r="AL37" i="11"/>
  <c r="AQ37" i="11"/>
  <c r="AL21" i="11"/>
  <c r="AQ21" i="11"/>
  <c r="AL29" i="11"/>
  <c r="AQ29" i="11"/>
  <c r="AL16" i="11"/>
  <c r="AQ16" i="11"/>
  <c r="AQ23" i="11"/>
  <c r="AL23" i="11"/>
  <c r="AQ35" i="11"/>
  <c r="AL35" i="11"/>
  <c r="AQ9" i="11"/>
  <c r="AL9" i="11"/>
  <c r="AQ49" i="11"/>
  <c r="AL49" i="11"/>
  <c r="AL38" i="11"/>
  <c r="AQ38" i="11"/>
  <c r="AL32" i="11"/>
  <c r="AL15" i="11"/>
  <c r="AL22" i="11"/>
  <c r="AQ18" i="11"/>
  <c r="AL18" i="11"/>
  <c r="AL5" i="11"/>
  <c r="AL42" i="11"/>
  <c r="AL14" i="11"/>
  <c r="AQ19" i="11"/>
  <c r="AL19" i="11"/>
  <c r="AQ47" i="11"/>
  <c r="AQ2" i="11"/>
  <c r="AL2" i="11"/>
  <c r="AQ28" i="11"/>
  <c r="AL28" i="11"/>
  <c r="AQ12" i="11"/>
  <c r="AL12" i="11"/>
  <c r="AQ50" i="11"/>
  <c r="AL50" i="11"/>
  <c r="AQ31" i="11"/>
  <c r="AL31" i="11"/>
  <c r="AQ48" i="11"/>
  <c r="AL48" i="11"/>
  <c r="AQ41" i="11"/>
  <c r="AL41" i="11"/>
  <c r="AL4" i="11"/>
  <c r="AL25" i="11"/>
  <c r="AL8" i="11"/>
  <c r="AQ43" i="11"/>
  <c r="AL43" i="11"/>
  <c r="AL6" i="11"/>
  <c r="AQ26" i="11"/>
  <c r="AL26" i="11"/>
  <c r="G57" i="11"/>
  <c r="AQ30" i="11"/>
  <c r="AL30" i="11"/>
  <c r="AQ36" i="11"/>
  <c r="AL36" i="11"/>
  <c r="AL45" i="11"/>
  <c r="AQ45" i="11"/>
  <c r="AB59" i="11"/>
  <c r="AC59" i="11" s="1"/>
  <c r="AB61" i="11"/>
  <c r="AC61" i="11" s="1"/>
  <c r="AB63" i="11"/>
  <c r="AC63" i="11" s="1"/>
  <c r="AB65" i="11"/>
  <c r="AC65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4" i="11" l="1"/>
  <c r="P20" i="11"/>
  <c r="Q20" i="11"/>
  <c r="S20" i="11" s="1"/>
  <c r="Q24" i="11"/>
  <c r="S24" i="11" s="1"/>
  <c r="P11" i="11"/>
  <c r="P17" i="11"/>
  <c r="P3" i="11"/>
  <c r="Q3" i="11"/>
  <c r="S3" i="11" s="1"/>
  <c r="Q5" i="11"/>
  <c r="S5" i="11" s="1"/>
  <c r="Q11" i="11"/>
  <c r="S11" i="11" s="1"/>
  <c r="AW51" i="11"/>
  <c r="F59" i="11"/>
  <c r="AG51" i="11"/>
  <c r="Q36" i="11"/>
  <c r="S36" i="11" s="1"/>
  <c r="Q13" i="11"/>
  <c r="S13" i="11" s="1"/>
  <c r="Q30" i="11"/>
  <c r="S30" i="11" s="1"/>
  <c r="Q45" i="11"/>
  <c r="S45" i="11" s="1"/>
  <c r="Q10" i="11"/>
  <c r="S10" i="11" s="1"/>
  <c r="Q26" i="11"/>
  <c r="S26" i="11" s="1"/>
  <c r="Q27" i="11"/>
  <c r="S27" i="11" s="1"/>
  <c r="Q8" i="11"/>
  <c r="S8" i="11" s="1"/>
  <c r="Q38" i="11"/>
  <c r="S38" i="11" s="1"/>
  <c r="Q16" i="11"/>
  <c r="S16" i="11" s="1"/>
  <c r="Q35" i="11"/>
  <c r="S35" i="11" s="1"/>
  <c r="Q9" i="11"/>
  <c r="S9" i="11" s="1"/>
  <c r="Q25" i="11"/>
  <c r="S25" i="11" s="1"/>
  <c r="G58" i="11"/>
  <c r="B45" i="8" s="1"/>
  <c r="Q2" i="11"/>
  <c r="S2" i="11" s="1"/>
  <c r="Q31" i="11"/>
  <c r="S31" i="11" s="1"/>
  <c r="Q12" i="11"/>
  <c r="S12" i="11" s="1"/>
  <c r="Q23" i="11"/>
  <c r="S23" i="11" s="1"/>
  <c r="Q19" i="11"/>
  <c r="S19" i="11" s="1"/>
  <c r="Q44" i="11"/>
  <c r="S44" i="11" s="1"/>
  <c r="Q6" i="11"/>
  <c r="S6" i="11" s="1"/>
  <c r="Q39" i="11"/>
  <c r="S39" i="11" s="1"/>
  <c r="Q50" i="11"/>
  <c r="S50" i="11" s="1"/>
  <c r="Q18" i="11"/>
  <c r="S18" i="11" s="1"/>
  <c r="P34" i="11"/>
  <c r="P38" i="11"/>
  <c r="Q37" i="11"/>
  <c r="S37" i="11" s="1"/>
  <c r="Q14" i="11"/>
  <c r="S14" i="11" s="1"/>
  <c r="Q7" i="11"/>
  <c r="S7" i="11" s="1"/>
  <c r="Q42" i="11"/>
  <c r="S42" i="11" s="1"/>
  <c r="P36" i="11"/>
  <c r="P45" i="11"/>
  <c r="P39" i="11"/>
  <c r="P31" i="11"/>
  <c r="P9" i="11"/>
  <c r="P30" i="11"/>
  <c r="P23" i="11"/>
  <c r="P2" i="11"/>
  <c r="P14" i="11"/>
  <c r="P6" i="11"/>
  <c r="P26" i="11"/>
  <c r="P25" i="11"/>
  <c r="P41" i="11"/>
  <c r="P12" i="11"/>
  <c r="P28" i="11"/>
  <c r="P47" i="11"/>
  <c r="P18" i="11"/>
  <c r="P42" i="11"/>
  <c r="P21" i="11"/>
  <c r="P46" i="11"/>
  <c r="P37" i="11"/>
  <c r="P16" i="11"/>
  <c r="P43" i="11"/>
  <c r="P48" i="11"/>
  <c r="P27" i="11"/>
  <c r="P8" i="11"/>
  <c r="P50" i="11"/>
  <c r="P5" i="11"/>
  <c r="Q43" i="11"/>
  <c r="Q41" i="11"/>
  <c r="Q48" i="11"/>
  <c r="Q28" i="11"/>
  <c r="Q4" i="11"/>
  <c r="Q49" i="11"/>
  <c r="Q46" i="11"/>
  <c r="Q33" i="11"/>
  <c r="Q34" i="11"/>
  <c r="P10" i="11"/>
  <c r="P13" i="11"/>
  <c r="P44" i="11"/>
  <c r="P19" i="11"/>
  <c r="P4" i="11"/>
  <c r="P22" i="11"/>
  <c r="P15" i="11"/>
  <c r="P32" i="11"/>
  <c r="Q32" i="11"/>
  <c r="P49" i="11"/>
  <c r="P35" i="11"/>
  <c r="P29" i="11"/>
  <c r="Q40" i="11"/>
  <c r="Q29" i="11"/>
  <c r="P40" i="11"/>
  <c r="Q47" i="11"/>
  <c r="Q21" i="11"/>
  <c r="P7" i="11"/>
  <c r="P33" i="11"/>
  <c r="AL33" i="11"/>
  <c r="AL51" i="11" s="1"/>
  <c r="AM20" i="11" s="1"/>
  <c r="AN20" i="11" s="1"/>
  <c r="AP20" i="11" s="1"/>
  <c r="AQ33" i="11"/>
  <c r="Q22" i="11"/>
  <c r="Q15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17" i="11" l="1"/>
  <c r="AN17" i="11" s="1"/>
  <c r="AP17" i="11" s="1"/>
  <c r="AM24" i="11"/>
  <c r="AN24" i="11" s="1"/>
  <c r="AP24" i="11" s="1"/>
  <c r="AM11" i="11"/>
  <c r="AN11" i="11" s="1"/>
  <c r="AP11" i="11" s="1"/>
  <c r="AM3" i="11"/>
  <c r="AN3" i="11" s="1"/>
  <c r="AP3" i="11" s="1"/>
  <c r="P51" i="11"/>
  <c r="AM44" i="11"/>
  <c r="AN44" i="11" s="1"/>
  <c r="AP44" i="11" s="1"/>
  <c r="AM47" i="11"/>
  <c r="AN47" i="11" s="1"/>
  <c r="AP47" i="11" s="1"/>
  <c r="AM10" i="11"/>
  <c r="AN10" i="11" s="1"/>
  <c r="AP10" i="11" s="1"/>
  <c r="AM39" i="11"/>
  <c r="AN39" i="11" s="1"/>
  <c r="AP39" i="11" s="1"/>
  <c r="AM6" i="11"/>
  <c r="AN6" i="11" s="1"/>
  <c r="AP6" i="11" s="1"/>
  <c r="AM35" i="11"/>
  <c r="AN35" i="11" s="1"/>
  <c r="AP35" i="11" s="1"/>
  <c r="AM46" i="11"/>
  <c r="AN46" i="11" s="1"/>
  <c r="AP46" i="11" s="1"/>
  <c r="AM36" i="11"/>
  <c r="AN36" i="11" s="1"/>
  <c r="AP36" i="11" s="1"/>
  <c r="AM8" i="11"/>
  <c r="AN8" i="11" s="1"/>
  <c r="AP8" i="11" s="1"/>
  <c r="AM4" i="11"/>
  <c r="AN4" i="11" s="1"/>
  <c r="AP4" i="11" s="1"/>
  <c r="AM13" i="11"/>
  <c r="AN13" i="11" s="1"/>
  <c r="AP13" i="11" s="1"/>
  <c r="AM43" i="11"/>
  <c r="AN43" i="11" s="1"/>
  <c r="AP43" i="11" s="1"/>
  <c r="AM16" i="11"/>
  <c r="AN16" i="11" s="1"/>
  <c r="AP16" i="11" s="1"/>
  <c r="AM19" i="11"/>
  <c r="AN19" i="11" s="1"/>
  <c r="AP19" i="11" s="1"/>
  <c r="AM38" i="11"/>
  <c r="AN38" i="11" s="1"/>
  <c r="AP38" i="11" s="1"/>
  <c r="AM29" i="11"/>
  <c r="AN29" i="11" s="1"/>
  <c r="AP29" i="11" s="1"/>
  <c r="AM27" i="11"/>
  <c r="AN27" i="11" s="1"/>
  <c r="AP27" i="11" s="1"/>
  <c r="AM48" i="11"/>
  <c r="AN48" i="11" s="1"/>
  <c r="AP48" i="11" s="1"/>
  <c r="AM2" i="11"/>
  <c r="AN2" i="11" s="1"/>
  <c r="AP2" i="11" s="1"/>
  <c r="AM32" i="11"/>
  <c r="AN32" i="11" s="1"/>
  <c r="AP32" i="11" s="1"/>
  <c r="AM41" i="11"/>
  <c r="AN41" i="11" s="1"/>
  <c r="AP41" i="11" s="1"/>
  <c r="AM21" i="11"/>
  <c r="AN21" i="11" s="1"/>
  <c r="AP21" i="11" s="1"/>
  <c r="AM45" i="11"/>
  <c r="AN45" i="11" s="1"/>
  <c r="AP45" i="11" s="1"/>
  <c r="AM42" i="11"/>
  <c r="AN42" i="11" s="1"/>
  <c r="AP42" i="11" s="1"/>
  <c r="AM30" i="11"/>
  <c r="AN30" i="11" s="1"/>
  <c r="AP30" i="11" s="1"/>
  <c r="AM15" i="11"/>
  <c r="AN15" i="11" s="1"/>
  <c r="AP15" i="11" s="1"/>
  <c r="AM37" i="11"/>
  <c r="AN37" i="11" s="1"/>
  <c r="AP37" i="11" s="1"/>
  <c r="AM7" i="11"/>
  <c r="AN7" i="11" s="1"/>
  <c r="AP7" i="11" s="1"/>
  <c r="AM34" i="11"/>
  <c r="AN34" i="11" s="1"/>
  <c r="AP34" i="11" s="1"/>
  <c r="AM18" i="11"/>
  <c r="AN18" i="11" s="1"/>
  <c r="AP18" i="11" s="1"/>
  <c r="AM49" i="11"/>
  <c r="AN49" i="11" s="1"/>
  <c r="AP49" i="11" s="1"/>
  <c r="AM28" i="11"/>
  <c r="AM14" i="11"/>
  <c r="AN14" i="11" s="1"/>
  <c r="AP14" i="11" s="1"/>
  <c r="AM26" i="11"/>
  <c r="AN26" i="11" s="1"/>
  <c r="AP26" i="11" s="1"/>
  <c r="AM31" i="11"/>
  <c r="AN31" i="11" s="1"/>
  <c r="AP31" i="11" s="1"/>
  <c r="AM5" i="11"/>
  <c r="AN5" i="11" s="1"/>
  <c r="AP5" i="11" s="1"/>
  <c r="AM9" i="11"/>
  <c r="AN9" i="11" s="1"/>
  <c r="AP9" i="11" s="1"/>
  <c r="AM40" i="11"/>
  <c r="AN40" i="11" s="1"/>
  <c r="AP40" i="11" s="1"/>
  <c r="AM25" i="11"/>
  <c r="AN25" i="11" s="1"/>
  <c r="AP25" i="11" s="1"/>
  <c r="AM12" i="11"/>
  <c r="AN12" i="11" s="1"/>
  <c r="AP12" i="11" s="1"/>
  <c r="AM23" i="11"/>
  <c r="AN23" i="11" s="1"/>
  <c r="AP23" i="11" s="1"/>
  <c r="AM50" i="11"/>
  <c r="AN50" i="11" s="1"/>
  <c r="AP50" i="11" s="1"/>
  <c r="AM22" i="11"/>
  <c r="AN22" i="11" s="1"/>
  <c r="AP22" i="11" s="1"/>
  <c r="S21" i="11"/>
  <c r="S40" i="11"/>
  <c r="S34" i="11"/>
  <c r="S4" i="11"/>
  <c r="S43" i="11"/>
  <c r="S15" i="11"/>
  <c r="AM33" i="11"/>
  <c r="AN33" i="11" s="1"/>
  <c r="AP33" i="11" s="1"/>
  <c r="S47" i="11"/>
  <c r="S33" i="11"/>
  <c r="S28" i="11"/>
  <c r="Q52" i="11"/>
  <c r="Q51" i="11"/>
  <c r="Q53" i="11"/>
  <c r="S46" i="11"/>
  <c r="S48" i="11"/>
  <c r="S22" i="11"/>
  <c r="S29" i="11"/>
  <c r="S32" i="11"/>
  <c r="S49" i="11"/>
  <c r="S41" i="11"/>
  <c r="AQ51" i="11"/>
  <c r="AR20" i="11" s="1"/>
  <c r="AS20" i="11" s="1"/>
  <c r="AU20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17" i="11" l="1"/>
  <c r="AS17" i="11" s="1"/>
  <c r="AU17" i="11" s="1"/>
  <c r="AR24" i="11"/>
  <c r="AS24" i="11" s="1"/>
  <c r="AU24" i="11" s="1"/>
  <c r="AR11" i="11"/>
  <c r="AS11" i="11" s="1"/>
  <c r="AU11" i="11" s="1"/>
  <c r="AR3" i="11"/>
  <c r="AS3" i="11" s="1"/>
  <c r="AU3" i="11" s="1"/>
  <c r="AN28" i="11"/>
  <c r="AP28" i="11" s="1"/>
  <c r="AR32" i="11"/>
  <c r="AS32" i="11" s="1"/>
  <c r="AU32" i="11" s="1"/>
  <c r="AR15" i="11"/>
  <c r="AS15" i="11" s="1"/>
  <c r="AU15" i="11" s="1"/>
  <c r="AR5" i="11"/>
  <c r="AS5" i="11" s="1"/>
  <c r="AU5" i="11" s="1"/>
  <c r="AR42" i="11"/>
  <c r="AS42" i="11" s="1"/>
  <c r="AU42" i="11" s="1"/>
  <c r="AR22" i="11"/>
  <c r="AS22" i="11" s="1"/>
  <c r="AU22" i="11" s="1"/>
  <c r="AR6" i="11"/>
  <c r="AS6" i="11" s="1"/>
  <c r="AU6" i="11" s="1"/>
  <c r="AR39" i="11"/>
  <c r="AS39" i="11" s="1"/>
  <c r="AU39" i="11" s="1"/>
  <c r="AR10" i="11"/>
  <c r="AS10" i="11" s="1"/>
  <c r="AU10" i="11" s="1"/>
  <c r="AR14" i="11"/>
  <c r="AS14" i="11" s="1"/>
  <c r="AU14" i="11" s="1"/>
  <c r="AR44" i="11"/>
  <c r="AS44" i="11" s="1"/>
  <c r="AU44" i="11" s="1"/>
  <c r="AR4" i="11"/>
  <c r="AS4" i="11" s="1"/>
  <c r="AU4" i="11" s="1"/>
  <c r="AR8" i="11"/>
  <c r="AS8" i="11" s="1"/>
  <c r="AU8" i="11" s="1"/>
  <c r="AR25" i="11"/>
  <c r="AS25" i="11" s="1"/>
  <c r="AU25" i="11" s="1"/>
  <c r="AR13" i="11"/>
  <c r="AS13" i="11" s="1"/>
  <c r="AU13" i="11" s="1"/>
  <c r="AR50" i="11"/>
  <c r="AS50" i="11" s="1"/>
  <c r="AU50" i="11" s="1"/>
  <c r="AR35" i="11"/>
  <c r="AS35" i="11" s="1"/>
  <c r="AU35" i="11" s="1"/>
  <c r="AR12" i="11"/>
  <c r="AS12" i="11" s="1"/>
  <c r="AU12" i="11" s="1"/>
  <c r="AR29" i="11"/>
  <c r="AS29" i="11" s="1"/>
  <c r="AU29" i="11" s="1"/>
  <c r="AR34" i="11"/>
  <c r="AS34" i="11" s="1"/>
  <c r="AU34" i="11" s="1"/>
  <c r="AR47" i="11"/>
  <c r="AS47" i="11" s="1"/>
  <c r="AU47" i="11" s="1"/>
  <c r="AR46" i="11"/>
  <c r="AS46" i="11" s="1"/>
  <c r="AU46" i="11" s="1"/>
  <c r="AR30" i="11"/>
  <c r="AS30" i="11" s="1"/>
  <c r="AU30" i="11" s="1"/>
  <c r="AR16" i="11"/>
  <c r="AS16" i="11" s="1"/>
  <c r="AU16" i="11" s="1"/>
  <c r="AR38" i="11"/>
  <c r="AS38" i="11" s="1"/>
  <c r="AU38" i="11" s="1"/>
  <c r="AR37" i="11"/>
  <c r="AS37" i="11" s="1"/>
  <c r="AU37" i="11" s="1"/>
  <c r="AR19" i="11"/>
  <c r="AS19" i="11" s="1"/>
  <c r="AU19" i="11" s="1"/>
  <c r="AR31" i="11"/>
  <c r="AS31" i="11" s="1"/>
  <c r="AU31" i="11" s="1"/>
  <c r="AR21" i="11"/>
  <c r="AS21" i="11" s="1"/>
  <c r="AU21" i="11" s="1"/>
  <c r="AR7" i="11"/>
  <c r="AS7" i="11" s="1"/>
  <c r="AU7" i="11" s="1"/>
  <c r="AR48" i="11"/>
  <c r="AS48" i="11" s="1"/>
  <c r="AU48" i="11" s="1"/>
  <c r="AR49" i="11"/>
  <c r="AS49" i="11" s="1"/>
  <c r="AU49" i="11" s="1"/>
  <c r="AR41" i="11"/>
  <c r="AS41" i="11" s="1"/>
  <c r="AU41" i="11" s="1"/>
  <c r="AR18" i="11"/>
  <c r="AS18" i="11" s="1"/>
  <c r="AU18" i="11" s="1"/>
  <c r="AR26" i="11"/>
  <c r="AS26" i="11" s="1"/>
  <c r="AU26" i="11" s="1"/>
  <c r="AR45" i="11"/>
  <c r="AS45" i="11" s="1"/>
  <c r="AU45" i="11" s="1"/>
  <c r="AR9" i="11"/>
  <c r="AS9" i="11" s="1"/>
  <c r="AU9" i="11" s="1"/>
  <c r="AR27" i="11"/>
  <c r="AS27" i="11" s="1"/>
  <c r="AU27" i="11" s="1"/>
  <c r="AR40" i="11"/>
  <c r="AS40" i="11" s="1"/>
  <c r="AU40" i="11" s="1"/>
  <c r="AR36" i="11"/>
  <c r="AS36" i="11" s="1"/>
  <c r="AU36" i="11" s="1"/>
  <c r="AR2" i="11"/>
  <c r="AS2" i="11" s="1"/>
  <c r="AU2" i="11" s="1"/>
  <c r="AR43" i="11"/>
  <c r="AS43" i="11" s="1"/>
  <c r="AU43" i="11" s="1"/>
  <c r="AR28" i="11"/>
  <c r="AS28" i="11" s="1"/>
  <c r="AU28" i="11" s="1"/>
  <c r="AR23" i="11"/>
  <c r="AS23" i="11" s="1"/>
  <c r="AU23" i="11" s="1"/>
  <c r="AR33" i="11"/>
  <c r="AS33" i="11" s="1"/>
  <c r="AU33" i="11" s="1"/>
  <c r="S51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24" i="11" l="1"/>
  <c r="U24" i="11" s="1"/>
  <c r="T20" i="11"/>
  <c r="U20" i="11" s="1"/>
  <c r="T11" i="11"/>
  <c r="U11" i="11" s="1"/>
  <c r="T17" i="11"/>
  <c r="U17" i="11" s="1"/>
  <c r="T29" i="11"/>
  <c r="U29" i="11" s="1"/>
  <c r="T3" i="11"/>
  <c r="U3" i="11" s="1"/>
  <c r="T46" i="11"/>
  <c r="U46" i="11" s="1"/>
  <c r="T32" i="11"/>
  <c r="U32" i="11" s="1"/>
  <c r="T33" i="11"/>
  <c r="U33" i="11" s="1"/>
  <c r="T48" i="11"/>
  <c r="U48" i="11" s="1"/>
  <c r="T43" i="11"/>
  <c r="U43" i="11" s="1"/>
  <c r="T34" i="11"/>
  <c r="U34" i="11" s="1"/>
  <c r="T47" i="11"/>
  <c r="U47" i="11" s="1"/>
  <c r="T22" i="11"/>
  <c r="U22" i="11" s="1"/>
  <c r="T4" i="11"/>
  <c r="U4" i="11" s="1"/>
  <c r="T40" i="11"/>
  <c r="U40" i="11" s="1"/>
  <c r="T37" i="11"/>
  <c r="U37" i="11" s="1"/>
  <c r="T10" i="11"/>
  <c r="U10" i="11" s="1"/>
  <c r="T23" i="11"/>
  <c r="U23" i="11" s="1"/>
  <c r="T7" i="11"/>
  <c r="U7" i="11" s="1"/>
  <c r="T9" i="11"/>
  <c r="U9" i="11" s="1"/>
  <c r="T5" i="11"/>
  <c r="U5" i="11" s="1"/>
  <c r="T44" i="11"/>
  <c r="U44" i="11" s="1"/>
  <c r="T18" i="11"/>
  <c r="U18" i="11" s="1"/>
  <c r="T27" i="11"/>
  <c r="U27" i="11" s="1"/>
  <c r="T25" i="11"/>
  <c r="U25" i="11" s="1"/>
  <c r="T12" i="11"/>
  <c r="U12" i="11" s="1"/>
  <c r="T14" i="11"/>
  <c r="U14" i="11" s="1"/>
  <c r="T13" i="11"/>
  <c r="U13" i="11" s="1"/>
  <c r="T31" i="11"/>
  <c r="U31" i="11" s="1"/>
  <c r="T30" i="11"/>
  <c r="U30" i="11" s="1"/>
  <c r="T45" i="11"/>
  <c r="U45" i="11" s="1"/>
  <c r="T26" i="11"/>
  <c r="U26" i="11" s="1"/>
  <c r="T39" i="11"/>
  <c r="U39" i="11" s="1"/>
  <c r="T35" i="11"/>
  <c r="U35" i="11" s="1"/>
  <c r="T38" i="11"/>
  <c r="U38" i="11" s="1"/>
  <c r="T8" i="11"/>
  <c r="U8" i="11" s="1"/>
  <c r="T19" i="11"/>
  <c r="U19" i="11" s="1"/>
  <c r="T2" i="11"/>
  <c r="U2" i="11" s="1"/>
  <c r="T36" i="11"/>
  <c r="U36" i="11" s="1"/>
  <c r="T16" i="11"/>
  <c r="U16" i="11" s="1"/>
  <c r="T6" i="11"/>
  <c r="U6" i="11" s="1"/>
  <c r="T42" i="11"/>
  <c r="U42" i="11" s="1"/>
  <c r="T50" i="11"/>
  <c r="U50" i="11" s="1"/>
  <c r="T28" i="11"/>
  <c r="U28" i="11" s="1"/>
  <c r="T21" i="11"/>
  <c r="U21" i="11" s="1"/>
  <c r="T49" i="11"/>
  <c r="U49" i="11" s="1"/>
  <c r="T15" i="11"/>
  <c r="U15" i="11" s="1"/>
  <c r="T41" i="11"/>
  <c r="U41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1" i="11" l="1"/>
  <c r="V20" i="11" s="1"/>
  <c r="T51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20" i="11" l="1"/>
  <c r="AD20" i="11"/>
  <c r="AE20" i="11" s="1"/>
  <c r="V17" i="11"/>
  <c r="AD17" i="11" s="1"/>
  <c r="AE17" i="11" s="1"/>
  <c r="V24" i="11"/>
  <c r="V29" i="11"/>
  <c r="AD29" i="11" s="1"/>
  <c r="V11" i="11"/>
  <c r="V3" i="11"/>
  <c r="V13" i="11"/>
  <c r="AD13" i="11" s="1"/>
  <c r="V41" i="11"/>
  <c r="AD41" i="11" s="1"/>
  <c r="V9" i="11"/>
  <c r="AD9" i="11" s="1"/>
  <c r="V48" i="11"/>
  <c r="AD48" i="11" s="1"/>
  <c r="V40" i="11"/>
  <c r="AD40" i="11" s="1"/>
  <c r="V26" i="11"/>
  <c r="AD26" i="11" s="1"/>
  <c r="V19" i="11"/>
  <c r="AD19" i="11" s="1"/>
  <c r="V37" i="11"/>
  <c r="AD37" i="11" s="1"/>
  <c r="V8" i="11"/>
  <c r="AD8" i="11" s="1"/>
  <c r="V25" i="11"/>
  <c r="AD25" i="11" s="1"/>
  <c r="AE25" i="11" s="1"/>
  <c r="V28" i="11"/>
  <c r="AD28" i="11" s="1"/>
  <c r="V31" i="11"/>
  <c r="V22" i="11"/>
  <c r="AD22" i="11" s="1"/>
  <c r="V6" i="11"/>
  <c r="AD6" i="11" s="1"/>
  <c r="V43" i="11"/>
  <c r="V27" i="11"/>
  <c r="AD27" i="11" s="1"/>
  <c r="V16" i="11"/>
  <c r="V15" i="11"/>
  <c r="AD15" i="11" s="1"/>
  <c r="V5" i="11"/>
  <c r="V21" i="11"/>
  <c r="V12" i="11"/>
  <c r="X26" i="11"/>
  <c r="Y26" i="11" s="1"/>
  <c r="V49" i="11"/>
  <c r="AD49" i="11" s="1"/>
  <c r="V42" i="11"/>
  <c r="AD42" i="11" s="1"/>
  <c r="V10" i="11"/>
  <c r="AD10" i="11" s="1"/>
  <c r="V39" i="11"/>
  <c r="AD39" i="11" s="1"/>
  <c r="V23" i="11"/>
  <c r="AD23" i="11" s="1"/>
  <c r="V2" i="11"/>
  <c r="AD2" i="11" s="1"/>
  <c r="V47" i="11"/>
  <c r="AD47" i="11" s="1"/>
  <c r="V44" i="11"/>
  <c r="AD44" i="11" s="1"/>
  <c r="V33" i="11"/>
  <c r="AD33" i="11" s="1"/>
  <c r="V14" i="11"/>
  <c r="AD14" i="11" s="1"/>
  <c r="V45" i="11"/>
  <c r="AD45" i="11" s="1"/>
  <c r="V32" i="11"/>
  <c r="AD32" i="11" s="1"/>
  <c r="V4" i="11"/>
  <c r="AD4" i="11" s="1"/>
  <c r="V35" i="11"/>
  <c r="AD35" i="11" s="1"/>
  <c r="V34" i="11"/>
  <c r="AD34" i="11" s="1"/>
  <c r="V50" i="11"/>
  <c r="AD50" i="11" s="1"/>
  <c r="V30" i="11"/>
  <c r="AD30" i="11" s="1"/>
  <c r="V46" i="11"/>
  <c r="AD46" i="11" s="1"/>
  <c r="V7" i="11"/>
  <c r="AD7" i="11" s="1"/>
  <c r="V38" i="11"/>
  <c r="AD38" i="11" s="1"/>
  <c r="V18" i="11"/>
  <c r="AD18" i="11" s="1"/>
  <c r="V36" i="11"/>
  <c r="AD36" i="11" s="1"/>
  <c r="X46" i="10"/>
  <c r="Y20" i="11" l="1"/>
  <c r="AF20" i="11" s="1"/>
  <c r="X17" i="11"/>
  <c r="Y17" i="11" s="1"/>
  <c r="AF17" i="11" s="1"/>
  <c r="X24" i="11"/>
  <c r="Y24" i="11" s="1"/>
  <c r="AD24" i="11"/>
  <c r="AE24" i="11" s="1"/>
  <c r="AD11" i="11"/>
  <c r="AE11" i="11" s="1"/>
  <c r="X11" i="11"/>
  <c r="Y11" i="11" s="1"/>
  <c r="AD3" i="11"/>
  <c r="AE3" i="11" s="1"/>
  <c r="X3" i="11"/>
  <c r="Y3" i="11" s="1"/>
  <c r="X29" i="11"/>
  <c r="Y29" i="11" s="1"/>
  <c r="X13" i="11"/>
  <c r="Y13" i="11" s="1"/>
  <c r="X8" i="11"/>
  <c r="Y8" i="11" s="1"/>
  <c r="X15" i="11"/>
  <c r="Y15" i="11" s="1"/>
  <c r="X25" i="11"/>
  <c r="Y25" i="11" s="1"/>
  <c r="AF25" i="11" s="1"/>
  <c r="X41" i="11"/>
  <c r="Y41" i="11" s="1"/>
  <c r="X28" i="11"/>
  <c r="Y28" i="11" s="1"/>
  <c r="X9" i="11"/>
  <c r="Y9" i="11" s="1"/>
  <c r="X19" i="11"/>
  <c r="Y19" i="11" s="1"/>
  <c r="X6" i="11"/>
  <c r="Y6" i="11" s="1"/>
  <c r="X27" i="11"/>
  <c r="Y27" i="11" s="1"/>
  <c r="X48" i="11"/>
  <c r="Y48" i="11" s="1"/>
  <c r="X22" i="11"/>
  <c r="Y22" i="11" s="1"/>
  <c r="X40" i="11"/>
  <c r="Y40" i="11" s="1"/>
  <c r="X21" i="11"/>
  <c r="Y21" i="11" s="1"/>
  <c r="AD21" i="11"/>
  <c r="AE21" i="11" s="1"/>
  <c r="X31" i="11"/>
  <c r="Y31" i="11" s="1"/>
  <c r="AD31" i="11"/>
  <c r="AE31" i="11" s="1"/>
  <c r="X5" i="11"/>
  <c r="Y5" i="11" s="1"/>
  <c r="AD5" i="11"/>
  <c r="AE5" i="11" s="1"/>
  <c r="X43" i="11"/>
  <c r="Y43" i="11" s="1"/>
  <c r="AD43" i="11"/>
  <c r="AE43" i="11" s="1"/>
  <c r="X12" i="11"/>
  <c r="Y12" i="11" s="1"/>
  <c r="AD12" i="11"/>
  <c r="AE12" i="11" s="1"/>
  <c r="X16" i="11"/>
  <c r="Y16" i="11" s="1"/>
  <c r="AD16" i="11"/>
  <c r="AE16" i="11" s="1"/>
  <c r="X37" i="11"/>
  <c r="Y37" i="11" s="1"/>
  <c r="X38" i="11"/>
  <c r="Y38" i="11" s="1"/>
  <c r="X50" i="11"/>
  <c r="Y50" i="11" s="1"/>
  <c r="X32" i="11"/>
  <c r="Y32" i="11" s="1"/>
  <c r="AE32" i="11"/>
  <c r="X44" i="11"/>
  <c r="Y44" i="11" s="1"/>
  <c r="AE44" i="11"/>
  <c r="X39" i="11"/>
  <c r="Y39" i="11" s="1"/>
  <c r="AE39" i="11"/>
  <c r="X36" i="11"/>
  <c r="Y36" i="11" s="1"/>
  <c r="X45" i="11"/>
  <c r="Y45" i="11" s="1"/>
  <c r="X47" i="11"/>
  <c r="Y47" i="11" s="1"/>
  <c r="X35" i="11"/>
  <c r="Y35" i="11" s="1"/>
  <c r="X14" i="11"/>
  <c r="Y14" i="11" s="1"/>
  <c r="X2" i="11"/>
  <c r="Y2" i="11" s="1"/>
  <c r="X42" i="11"/>
  <c r="Y42" i="11" s="1"/>
  <c r="X7" i="11"/>
  <c r="Y7" i="11" s="1"/>
  <c r="AE7" i="11"/>
  <c r="X34" i="11"/>
  <c r="Y34" i="11" s="1"/>
  <c r="X10" i="11"/>
  <c r="Y10" i="11" s="1"/>
  <c r="AE10" i="11"/>
  <c r="X18" i="11"/>
  <c r="Y18" i="11" s="1"/>
  <c r="X30" i="11"/>
  <c r="Y30" i="11" s="1"/>
  <c r="X4" i="11"/>
  <c r="Y4" i="11" s="1"/>
  <c r="X33" i="11"/>
  <c r="Y33" i="11" s="1"/>
  <c r="AE33" i="11"/>
  <c r="X23" i="11"/>
  <c r="Y23" i="11" s="1"/>
  <c r="X49" i="11"/>
  <c r="Y49" i="11" s="1"/>
  <c r="AE49" i="11"/>
  <c r="AE38" i="11"/>
  <c r="AE35" i="11"/>
  <c r="AE6" i="11"/>
  <c r="AE13" i="11"/>
  <c r="AE23" i="11"/>
  <c r="AE34" i="11"/>
  <c r="AE37" i="11"/>
  <c r="AE26" i="11"/>
  <c r="AF26" i="11" s="1"/>
  <c r="AE45" i="11"/>
  <c r="AE50" i="11"/>
  <c r="AE9" i="11"/>
  <c r="AE27" i="11"/>
  <c r="AE4" i="11"/>
  <c r="AE42" i="11"/>
  <c r="AE8" i="11"/>
  <c r="AE15" i="11"/>
  <c r="AE48" i="11"/>
  <c r="AE14" i="11"/>
  <c r="AE40" i="11"/>
  <c r="AE18" i="11"/>
  <c r="AE36" i="11"/>
  <c r="AE22" i="11"/>
  <c r="AE41" i="11"/>
  <c r="AE28" i="11"/>
  <c r="AE19" i="11"/>
  <c r="V51" i="11"/>
  <c r="X46" i="11"/>
  <c r="AE29" i="11"/>
  <c r="AE30" i="11"/>
  <c r="AE2" i="11"/>
  <c r="AE47" i="11"/>
  <c r="C45" i="8"/>
  <c r="AF24" i="11" l="1"/>
  <c r="AF3" i="11"/>
  <c r="AF11" i="11"/>
  <c r="AF29" i="11"/>
  <c r="AF10" i="11"/>
  <c r="AF13" i="11"/>
  <c r="AF19" i="11"/>
  <c r="AF15" i="11"/>
  <c r="AF14" i="11"/>
  <c r="AF8" i="11"/>
  <c r="AF43" i="11"/>
  <c r="AF9" i="11"/>
  <c r="AF37" i="11"/>
  <c r="AF48" i="11"/>
  <c r="AF41" i="11"/>
  <c r="AF28" i="11"/>
  <c r="AF27" i="11"/>
  <c r="AF5" i="11"/>
  <c r="AF31" i="11"/>
  <c r="AF49" i="11"/>
  <c r="AF39" i="11"/>
  <c r="AF21" i="11"/>
  <c r="AF2" i="11"/>
  <c r="AF16" i="11"/>
  <c r="AF6" i="11"/>
  <c r="AF22" i="11"/>
  <c r="AF40" i="11"/>
  <c r="AF47" i="11"/>
  <c r="AF35" i="11"/>
  <c r="AF12" i="11"/>
  <c r="AF45" i="11"/>
  <c r="AF33" i="11"/>
  <c r="AF50" i="11"/>
  <c r="AF34" i="11"/>
  <c r="AF30" i="11"/>
  <c r="AF7" i="11"/>
  <c r="AF32" i="11"/>
  <c r="AF18" i="11"/>
  <c r="AF4" i="11"/>
  <c r="AF44" i="11"/>
  <c r="AF23" i="11"/>
  <c r="AF42" i="11"/>
  <c r="X51" i="11"/>
  <c r="Y46" i="11"/>
  <c r="Y51" i="11" s="1"/>
  <c r="AF38" i="11"/>
  <c r="AF36" i="11"/>
  <c r="C28" i="8"/>
  <c r="C9" i="8"/>
  <c r="C13" i="8"/>
  <c r="C29" i="8"/>
  <c r="AH24" i="11" l="1"/>
  <c r="AI24" i="11" s="1"/>
  <c r="AK24" i="11" s="1"/>
  <c r="AH20" i="11"/>
  <c r="AI20" i="11" s="1"/>
  <c r="AK20" i="11" s="1"/>
  <c r="AH46" i="11"/>
  <c r="AI46" i="11" s="1"/>
  <c r="AK46" i="11" s="1"/>
  <c r="AH11" i="11"/>
  <c r="AI11" i="11" s="1"/>
  <c r="AK11" i="11" s="1"/>
  <c r="AH3" i="11"/>
  <c r="AI3" i="11" s="1"/>
  <c r="AK3" i="11" s="1"/>
  <c r="AH17" i="11"/>
  <c r="AI17" i="11" s="1"/>
  <c r="AK17" i="11" s="1"/>
  <c r="AD51" i="11"/>
  <c r="AE46" i="11"/>
  <c r="AH44" i="11"/>
  <c r="AI44" i="11" s="1"/>
  <c r="AK44" i="11" s="1"/>
  <c r="AH27" i="11"/>
  <c r="AI27" i="11" s="1"/>
  <c r="AK27" i="11" s="1"/>
  <c r="AH32" i="11"/>
  <c r="AI32" i="11" s="1"/>
  <c r="AK32" i="11" s="1"/>
  <c r="AH4" i="11"/>
  <c r="AI4" i="11" s="1"/>
  <c r="AK4" i="11" s="1"/>
  <c r="AH21" i="11"/>
  <c r="AI21" i="11" s="1"/>
  <c r="AK21" i="11" s="1"/>
  <c r="AH35" i="11"/>
  <c r="AI35" i="11" s="1"/>
  <c r="AK35" i="11" s="1"/>
  <c r="AH8" i="11"/>
  <c r="AI8" i="11" s="1"/>
  <c r="AK8" i="11" s="1"/>
  <c r="AH40" i="11"/>
  <c r="AI40" i="11" s="1"/>
  <c r="AK40" i="11" s="1"/>
  <c r="AH5" i="11"/>
  <c r="AI5" i="11" s="1"/>
  <c r="AK5" i="11" s="1"/>
  <c r="AH14" i="11"/>
  <c r="AI14" i="11" s="1"/>
  <c r="AK14" i="11" s="1"/>
  <c r="AH26" i="11"/>
  <c r="AI26" i="11" s="1"/>
  <c r="AK26" i="11" s="1"/>
  <c r="AH34" i="11"/>
  <c r="AI34" i="11" s="1"/>
  <c r="AK34" i="11" s="1"/>
  <c r="AH19" i="11"/>
  <c r="AI19" i="11" s="1"/>
  <c r="AK19" i="11" s="1"/>
  <c r="AH10" i="11"/>
  <c r="AI10" i="11" s="1"/>
  <c r="AK10" i="11" s="1"/>
  <c r="AH47" i="11"/>
  <c r="AI47" i="11" s="1"/>
  <c r="AK47" i="11" s="1"/>
  <c r="AH9" i="11"/>
  <c r="AI9" i="11" s="1"/>
  <c r="AK9" i="11" s="1"/>
  <c r="AH31" i="11"/>
  <c r="AI31" i="11" s="1"/>
  <c r="AK31" i="11" s="1"/>
  <c r="AH13" i="11"/>
  <c r="AI13" i="11" s="1"/>
  <c r="AK13" i="11" s="1"/>
  <c r="AH15" i="11"/>
  <c r="AI15" i="11" s="1"/>
  <c r="AK15" i="11" s="1"/>
  <c r="AH29" i="11"/>
  <c r="AI29" i="11" s="1"/>
  <c r="AK29" i="11" s="1"/>
  <c r="AH16" i="11"/>
  <c r="AI16" i="11" s="1"/>
  <c r="AK16" i="11" s="1"/>
  <c r="AH25" i="11"/>
  <c r="AI25" i="11" s="1"/>
  <c r="AK25" i="11" s="1"/>
  <c r="AH6" i="11"/>
  <c r="AI6" i="11" s="1"/>
  <c r="AK6" i="11" s="1"/>
  <c r="AH42" i="11"/>
  <c r="AI42" i="11" s="1"/>
  <c r="AK42" i="11" s="1"/>
  <c r="AH33" i="11"/>
  <c r="AI33" i="11" s="1"/>
  <c r="AK33" i="11" s="1"/>
  <c r="AH22" i="11"/>
  <c r="AI22" i="11" s="1"/>
  <c r="AK22" i="11" s="1"/>
  <c r="AH39" i="11"/>
  <c r="AI39" i="11" s="1"/>
  <c r="AK39" i="11" s="1"/>
  <c r="AH43" i="11"/>
  <c r="AI43" i="11" s="1"/>
  <c r="AK43" i="11" s="1"/>
  <c r="AH12" i="11"/>
  <c r="AI12" i="11" s="1"/>
  <c r="AK12" i="11" s="1"/>
  <c r="AH45" i="11"/>
  <c r="AI45" i="11" s="1"/>
  <c r="AK45" i="11" s="1"/>
  <c r="AH37" i="11"/>
  <c r="AI37" i="11" s="1"/>
  <c r="AK37" i="11" s="1"/>
  <c r="AH41" i="11"/>
  <c r="AI41" i="11" s="1"/>
  <c r="AK41" i="11" s="1"/>
  <c r="AH23" i="11"/>
  <c r="AI23" i="11" s="1"/>
  <c r="AK23" i="11" s="1"/>
  <c r="AH48" i="11"/>
  <c r="AI48" i="11" s="1"/>
  <c r="AK48" i="11" s="1"/>
  <c r="AH2" i="11"/>
  <c r="AI2" i="11" s="1"/>
  <c r="AK2" i="11" s="1"/>
  <c r="AH50" i="11"/>
  <c r="AI50" i="11" s="1"/>
  <c r="AK50" i="11" s="1"/>
  <c r="AH28" i="11"/>
  <c r="AI28" i="11" s="1"/>
  <c r="AK28" i="11" s="1"/>
  <c r="AH49" i="11"/>
  <c r="AI49" i="11" s="1"/>
  <c r="AK49" i="11" s="1"/>
  <c r="AH38" i="11"/>
  <c r="AI38" i="11" s="1"/>
  <c r="AK38" i="11" s="1"/>
  <c r="AH30" i="11"/>
  <c r="AI30" i="11" s="1"/>
  <c r="AK30" i="11" s="1"/>
  <c r="AH7" i="11"/>
  <c r="AI7" i="11" s="1"/>
  <c r="AK7" i="11" s="1"/>
  <c r="AH36" i="11"/>
  <c r="AI36" i="11" s="1"/>
  <c r="AK36" i="11" s="1"/>
  <c r="AH18" i="11"/>
  <c r="AI18" i="11" s="1"/>
  <c r="AK18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1" i="11" l="1"/>
  <c r="AF46" i="11"/>
  <c r="AF51" i="11" s="1"/>
  <c r="AH51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39" i="11" l="1"/>
  <c r="AX39" i="11" s="1"/>
  <c r="AZ39" i="11" s="1"/>
  <c r="AV37" i="11"/>
  <c r="AX37" i="11" s="1"/>
  <c r="AZ37" i="11" s="1"/>
  <c r="AV38" i="11" l="1"/>
  <c r="AX38" i="11" s="1"/>
  <c r="AZ38" i="11" s="1"/>
  <c r="AV4" i="11" l="1"/>
  <c r="AX4" i="11" s="1"/>
  <c r="AZ4" i="11" s="1"/>
  <c r="AV19" i="11"/>
  <c r="AX19" i="11" s="1"/>
  <c r="AZ19" i="11" s="1"/>
  <c r="AV6" i="11" l="1"/>
  <c r="AX6" i="11" s="1"/>
  <c r="AZ6" i="11" s="1"/>
  <c r="AV5" i="11"/>
  <c r="AX5" i="11" s="1"/>
  <c r="AZ5" i="11" s="1"/>
  <c r="AV21" i="11" l="1"/>
  <c r="AX21" i="11" s="1"/>
  <c r="AZ21" i="11" s="1"/>
  <c r="AV8" i="11"/>
  <c r="AX8" i="11" s="1"/>
  <c r="AZ8" i="11" s="1"/>
  <c r="AV7" i="11"/>
  <c r="AX7" i="11" s="1"/>
  <c r="AZ7" i="11" s="1"/>
  <c r="AV22" i="11" l="1"/>
  <c r="AX22" i="11" s="1"/>
  <c r="AZ22" i="11" s="1"/>
  <c r="AV23" i="11" l="1"/>
  <c r="AX23" i="11" s="1"/>
  <c r="AZ23" i="11" s="1"/>
  <c r="AV25" i="11" l="1"/>
  <c r="AX25" i="11" s="1"/>
  <c r="AZ25" i="11" s="1"/>
  <c r="AV26" i="11" l="1"/>
  <c r="AX26" i="11" s="1"/>
  <c r="AZ26" i="11" s="1"/>
  <c r="AV27" i="11"/>
  <c r="AX27" i="11" s="1"/>
  <c r="AZ27" i="11" s="1"/>
  <c r="AV16" i="11"/>
  <c r="AX16" i="11" s="1"/>
  <c r="AZ16" i="11" s="1"/>
  <c r="AV45" i="11"/>
  <c r="AX45" i="11" s="1"/>
  <c r="AZ45" i="11" s="1"/>
  <c r="AV41" i="11"/>
  <c r="AX41" i="11" s="1"/>
  <c r="AZ41" i="11" s="1"/>
  <c r="AV15" i="11"/>
  <c r="AX15" i="11" s="1"/>
  <c r="AZ15" i="11" s="1"/>
  <c r="AV48" i="11"/>
  <c r="AX48" i="11" s="1"/>
  <c r="AZ48" i="11" s="1"/>
  <c r="AV35" i="11"/>
  <c r="AX35" i="11" s="1"/>
  <c r="AZ35" i="11" s="1"/>
  <c r="AV34" i="11"/>
  <c r="AX34" i="11" s="1"/>
  <c r="AZ34" i="11" s="1"/>
  <c r="AV42" i="11"/>
  <c r="AX42" i="11" s="1"/>
  <c r="AZ42" i="11" s="1"/>
  <c r="AV33" i="11"/>
  <c r="AX33" i="11" s="1"/>
  <c r="AZ33" i="11" s="1"/>
  <c r="AV31" i="11"/>
  <c r="AX31" i="11" s="1"/>
  <c r="AZ31" i="11" s="1"/>
  <c r="AV32" i="11"/>
  <c r="AX32" i="11" s="1"/>
  <c r="AZ32" i="11" s="1"/>
  <c r="AV14" i="11"/>
  <c r="AX14" i="11" s="1"/>
  <c r="AZ14" i="11" s="1"/>
  <c r="AV30" i="11"/>
  <c r="AX30" i="11" s="1"/>
  <c r="AV12" i="11"/>
  <c r="AX12" i="11" s="1"/>
  <c r="AZ12" i="11" s="1"/>
  <c r="AV40" i="11"/>
  <c r="AX40" i="11" s="1"/>
  <c r="AZ40" i="11" s="1"/>
  <c r="AV50" i="11"/>
  <c r="AX50" i="11" s="1"/>
  <c r="AZ50" i="11" s="1"/>
  <c r="AV13" i="11"/>
  <c r="AX13" i="11" s="1"/>
  <c r="AZ13" i="11" s="1"/>
  <c r="AV49" i="11"/>
  <c r="AX49" i="11" s="1"/>
  <c r="AZ49" i="11" s="1"/>
  <c r="AV47" i="11"/>
  <c r="AX47" i="11" s="1"/>
  <c r="AZ47" i="11" s="1"/>
  <c r="AV46" i="11"/>
  <c r="AX46" i="11" s="1"/>
  <c r="AZ46" i="11" s="1"/>
  <c r="AV44" i="11"/>
  <c r="AX44" i="11" s="1"/>
  <c r="AZ44" i="11" s="1"/>
  <c r="AV43" i="11"/>
  <c r="AX43" i="11" s="1"/>
  <c r="AZ43" i="11" s="1"/>
  <c r="AV29" i="11"/>
  <c r="AX29" i="11" s="1"/>
  <c r="AZ29" i="11" s="1"/>
  <c r="AV28" i="11"/>
  <c r="AX28" i="11" s="1"/>
  <c r="AZ28" i="11" s="1"/>
  <c r="AZ30" i="11" l="1"/>
  <c r="AX53" i="11"/>
  <c r="C51" i="11"/>
</calcChain>
</file>

<file path=xl/sharedStrings.xml><?xml version="1.0" encoding="utf-8"?>
<sst xmlns="http://schemas.openxmlformats.org/spreadsheetml/2006/main" count="344" uniqueCount="150">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</sst>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1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RowHeight="16" x14ac:dyDescent="0.2"/>
  <cols>
    <col min="3" max="3" width="7.6640625" customWidth="1"/>
    <col min="4" max="4" width="10" hidden="1" customWidth="1"/>
    <col min="5" max="5" width="10" customWidth="1"/>
    <col min="6" max="8" width="10.83203125" customWidth="1"/>
    <col min="14" max="14" width="10.5" customWidth="1"/>
    <col min="15" max="15" width="10.1640625" customWidth="1"/>
    <col min="16" max="20" width="10.1640625" hidden="1" customWidth="1"/>
    <col min="21" max="21" width="8" hidden="1" customWidth="1"/>
    <col min="22" max="22" width="10.1640625" hidden="1" customWidth="1"/>
    <col min="23" max="23" width="10.1640625" customWidth="1"/>
    <col min="40" max="40" width="12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5726</v>
      </c>
      <c r="D2" s="21">
        <f>10000-C2</f>
        <v>4274</v>
      </c>
      <c r="E2" s="21">
        <v>0.43180000000000002</v>
      </c>
      <c r="F2" s="21">
        <v>0.99280000000000002</v>
      </c>
      <c r="G2" s="21">
        <v>0.99399999999999999</v>
      </c>
      <c r="H2" s="21">
        <v>0.13969999999999999</v>
      </c>
      <c r="I2" s="24">
        <v>0.9</v>
      </c>
      <c r="J2" s="21">
        <v>0</v>
      </c>
      <c r="K2" s="21">
        <v>0</v>
      </c>
      <c r="L2" s="21">
        <v>0</v>
      </c>
      <c r="M2" s="21">
        <v>1</v>
      </c>
      <c r="N2" s="24">
        <v>1</v>
      </c>
      <c r="O2" s="63">
        <f>(SUM(I2:L2) / M2) *((R2 + 1) * N2 / 3)</f>
        <v>0.9</v>
      </c>
      <c r="P2" s="75">
        <f>O2/$O$51</f>
        <v>4.7530057650268676E-3</v>
      </c>
      <c r="Q2" s="75">
        <f>D2/$D$51</f>
        <v>2.3307938550806834E-2</v>
      </c>
      <c r="R2" s="41">
        <v>2</v>
      </c>
      <c r="S2" s="4">
        <f>Q2^R2</f>
        <v>5.4325999948818735E-4</v>
      </c>
      <c r="T2" s="4">
        <f>S2/$S$51</f>
        <v>2.4701873314421426E-2</v>
      </c>
      <c r="U2" s="4">
        <f>T2*P2</f>
        <v>1.1740814627040837E-4</v>
      </c>
      <c r="V2" s="28">
        <f>U2/$U$51</f>
        <v>6.9714743589179597E-3</v>
      </c>
      <c r="W2" s="79">
        <v>311</v>
      </c>
      <c r="X2" s="46">
        <f>$F$57*V2</f>
        <v>436.70709679133881</v>
      </c>
      <c r="Y2" s="86">
        <f>X2-W2</f>
        <v>125.70709679133881</v>
      </c>
      <c r="Z2" s="79">
        <v>0</v>
      </c>
      <c r="AA2" s="79">
        <v>311</v>
      </c>
      <c r="AB2" s="79">
        <v>0</v>
      </c>
      <c r="AC2" s="34">
        <f>SUM(Z2:AB2)</f>
        <v>311</v>
      </c>
      <c r="AD2" s="46">
        <f>V2*$F$56</f>
        <v>520.7063913419413</v>
      </c>
      <c r="AE2" s="12">
        <f>AD2-AC2</f>
        <v>209.7063913419413</v>
      </c>
      <c r="AF2" s="12">
        <f>AE2+Y2</f>
        <v>335.41348813328011</v>
      </c>
      <c r="AG2" s="55">
        <f>W2+AC2</f>
        <v>622</v>
      </c>
      <c r="AH2">
        <f>X2/$X$51</f>
        <v>6.9714743589179614E-3</v>
      </c>
      <c r="AI2" s="1">
        <f>AH2*$AI$51</f>
        <v>746.24055832729641</v>
      </c>
      <c r="AJ2" s="2">
        <v>3312</v>
      </c>
      <c r="AK2" s="1">
        <f>AI2-AJ2</f>
        <v>-2565.7594416727034</v>
      </c>
      <c r="AL2">
        <f>B2*O2</f>
        <v>0.9</v>
      </c>
      <c r="AM2">
        <f>AL2/$AL$51</f>
        <v>4.9957296924307342E-3</v>
      </c>
      <c r="AN2" s="1">
        <f>AM2*$AN$51</f>
        <v>517.82736553921529</v>
      </c>
      <c r="AO2" s="8">
        <v>0</v>
      </c>
      <c r="AP2" s="1">
        <f>AN2-AO2</f>
        <v>517.82736553921529</v>
      </c>
      <c r="AQ2" s="69">
        <f>O2</f>
        <v>0.9</v>
      </c>
      <c r="AR2">
        <f>AQ2/$AQ$51</f>
        <v>4.7530057650268676E-3</v>
      </c>
      <c r="AS2" s="1">
        <f>AR2*$AS$51*$B$51</f>
        <v>423.3361584738833</v>
      </c>
      <c r="AT2" s="8">
        <v>0</v>
      </c>
      <c r="AU2" s="1">
        <f>AS2-AT2</f>
        <v>423.3361584738833</v>
      </c>
      <c r="AV2" s="82">
        <f>AVERAGE(F2:H2)</f>
        <v>0.70883333333333332</v>
      </c>
      <c r="AW2" s="82">
        <f>E2/$E$51</f>
        <v>1.4827278346267425E-2</v>
      </c>
      <c r="AX2" s="49">
        <f>AV2*$AX$51*AW2</f>
        <v>1020.2964914337384</v>
      </c>
      <c r="AY2" s="8">
        <v>623</v>
      </c>
      <c r="AZ2" s="1">
        <f>AX2-AY2</f>
        <v>397.29649143373842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5033</v>
      </c>
      <c r="D3" s="21">
        <f>10000-C3</f>
        <v>4967</v>
      </c>
      <c r="E3" s="21">
        <v>0.95889999999999997</v>
      </c>
      <c r="F3" s="21">
        <v>0.99280000000000002</v>
      </c>
      <c r="G3" s="21">
        <v>0.99399999999999999</v>
      </c>
      <c r="H3" s="21">
        <v>0.13969999999999999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N3" s="24">
        <v>1</v>
      </c>
      <c r="O3" s="63">
        <v>1</v>
      </c>
      <c r="P3" s="75">
        <f>O3/$O$51</f>
        <v>5.281117516696519E-3</v>
      </c>
      <c r="Q3" s="75">
        <f>D3/$D$51</f>
        <v>2.7087162092151975E-2</v>
      </c>
      <c r="R3" s="41">
        <v>2</v>
      </c>
      <c r="S3" s="4">
        <f>Q3^R3</f>
        <v>7.3371435020651494E-4</v>
      </c>
      <c r="T3" s="4">
        <f>S3/$S$51</f>
        <v>3.3361776948145176E-2</v>
      </c>
      <c r="U3" s="4">
        <f>T3*P3</f>
        <v>1.7618746462897162E-4</v>
      </c>
      <c r="V3" s="28">
        <f>U3/$U$51</f>
        <v>1.046167945786926E-2</v>
      </c>
      <c r="W3" s="80">
        <v>0</v>
      </c>
      <c r="X3" s="46">
        <f>$F$57*V3</f>
        <v>655.34052459984616</v>
      </c>
      <c r="Y3" s="86">
        <f>X3-W3</f>
        <v>655.34052459984616</v>
      </c>
      <c r="Z3" s="80">
        <v>0</v>
      </c>
      <c r="AA3" s="80">
        <v>599</v>
      </c>
      <c r="AB3" s="80">
        <v>0</v>
      </c>
      <c r="AC3" s="34">
        <f>SUM(Z3:AB3)</f>
        <v>599</v>
      </c>
      <c r="AD3" s="46">
        <f>V3*$F$56</f>
        <v>781.39330038771288</v>
      </c>
      <c r="AE3" s="22">
        <f>AD3-AC3</f>
        <v>182.39330038771288</v>
      </c>
      <c r="AF3" s="22">
        <f>AE3+Y3</f>
        <v>837.73382498755905</v>
      </c>
      <c r="AG3" s="55">
        <f>W3+AC3</f>
        <v>599</v>
      </c>
      <c r="AH3">
        <f>X3/$X$51</f>
        <v>1.0461679457869261E-2</v>
      </c>
      <c r="AI3" s="1">
        <f>AH3*$AI$51</f>
        <v>1119.8390925292415</v>
      </c>
      <c r="AJ3" s="2">
        <v>0</v>
      </c>
      <c r="AK3" s="1">
        <f>AI3-AJ3</f>
        <v>1119.8390925292415</v>
      </c>
      <c r="AL3">
        <f>B3*O3</f>
        <v>0</v>
      </c>
      <c r="AM3">
        <f>AL3/$AL$51</f>
        <v>0</v>
      </c>
      <c r="AN3" s="1">
        <f>AM3*$AN$51</f>
        <v>0</v>
      </c>
      <c r="AO3" s="8">
        <v>0</v>
      </c>
      <c r="AP3" s="1">
        <f>AN3-AO3</f>
        <v>0</v>
      </c>
      <c r="AQ3" s="69">
        <f>O3</f>
        <v>1</v>
      </c>
      <c r="AR3">
        <f>AQ3/$AQ$51</f>
        <v>5.281117516696519E-3</v>
      </c>
      <c r="AS3" s="1">
        <f>AR3*$AS$51*$B$51</f>
        <v>470.37350941542587</v>
      </c>
      <c r="AT3" s="8">
        <v>0</v>
      </c>
      <c r="AU3" s="1">
        <f>AS3-AT3</f>
        <v>470.37350941542587</v>
      </c>
      <c r="AV3" s="82">
        <f>AVERAGE(F3:H3)</f>
        <v>0.70883333333333332</v>
      </c>
      <c r="AW3" s="82">
        <f>E3/$E$51</f>
        <v>3.2926996772199707E-2</v>
      </c>
      <c r="AX3" s="49">
        <f>AV3*$AX$51*AW3</f>
        <v>2265.7765299578782</v>
      </c>
      <c r="AY3" s="8">
        <v>2095</v>
      </c>
      <c r="AZ3" s="1">
        <f>AX3-AY3</f>
        <v>170.77652995787821</v>
      </c>
      <c r="BA3" s="68">
        <v>0.59</v>
      </c>
    </row>
    <row r="4" spans="1:53" x14ac:dyDescent="0.2">
      <c r="A4" s="42" t="s">
        <v>11</v>
      </c>
      <c r="B4" s="21">
        <v>1</v>
      </c>
      <c r="C4" s="21">
        <v>5957</v>
      </c>
      <c r="D4" s="21">
        <f>10000-C4</f>
        <v>4043</v>
      </c>
      <c r="E4" s="21">
        <v>0.99380000000000002</v>
      </c>
      <c r="F4" s="21">
        <v>0.99280000000000002</v>
      </c>
      <c r="G4" s="21">
        <v>0.99399999999999999</v>
      </c>
      <c r="H4" s="21">
        <v>0.13969999999999999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>(SUM(I4:L4) / M4) *((R4 + 1) * N4 / 3)</f>
        <v>1.0029999999999999</v>
      </c>
      <c r="P4" s="44">
        <f>O4/$O$51</f>
        <v>5.2969608692466077E-3</v>
      </c>
      <c r="Q4" s="44">
        <f>D4/$D$51</f>
        <v>2.2048197370358454E-2</v>
      </c>
      <c r="R4" s="41">
        <v>2</v>
      </c>
      <c r="S4" s="13">
        <f>Q4^R4</f>
        <v>4.8612300728228147E-4</v>
      </c>
      <c r="T4" s="13">
        <f>S4/$S$51</f>
        <v>2.2103870987051358E-2</v>
      </c>
      <c r="U4" s="13">
        <f>T4*P4</f>
        <v>1.1708333967728644E-4</v>
      </c>
      <c r="V4" s="31">
        <f>U4/$U$51</f>
        <v>6.9521879558233921E-3</v>
      </c>
      <c r="W4" s="80">
        <v>0</v>
      </c>
      <c r="X4" s="46">
        <f>$F$57*V4</f>
        <v>435.49895792868892</v>
      </c>
      <c r="Y4" s="86">
        <f>X4-W4</f>
        <v>435.49895792868892</v>
      </c>
      <c r="Z4" s="80">
        <v>0</v>
      </c>
      <c r="AA4" s="80">
        <v>362</v>
      </c>
      <c r="AB4" s="80">
        <v>0</v>
      </c>
      <c r="AC4" s="26">
        <f>SUM(Z4:AB4)</f>
        <v>362</v>
      </c>
      <c r="AD4" s="46">
        <f>V4*$F$56</f>
        <v>519.26587060840495</v>
      </c>
      <c r="AE4" s="22">
        <f>AD4-AC4</f>
        <v>157.26587060840495</v>
      </c>
      <c r="AF4" s="22">
        <f>AE4+Y4</f>
        <v>592.76482853709388</v>
      </c>
      <c r="AG4" s="55">
        <f>W4+AC4</f>
        <v>362</v>
      </c>
      <c r="AH4">
        <f>X4/$X$51</f>
        <v>6.9521879558233938E-3</v>
      </c>
      <c r="AI4" s="1">
        <f>AH4*$AI$51</f>
        <v>744.17610316724767</v>
      </c>
      <c r="AJ4" s="2">
        <v>362</v>
      </c>
      <c r="AK4" s="1">
        <f>AI4-AJ4</f>
        <v>382.17610316724767</v>
      </c>
      <c r="AL4">
        <f>B4*O4</f>
        <v>1.0029999999999999</v>
      </c>
      <c r="AM4">
        <f>AL4/$AL$51</f>
        <v>5.5674632016755841E-3</v>
      </c>
      <c r="AN4" s="1">
        <f>AM4*$AN$51</f>
        <v>577.08983070648105</v>
      </c>
      <c r="AO4" s="8">
        <v>724</v>
      </c>
      <c r="AP4" s="1">
        <f>AN4-AO4</f>
        <v>-146.91016929351895</v>
      </c>
      <c r="AQ4" s="69">
        <f>O4</f>
        <v>1.0029999999999999</v>
      </c>
      <c r="AR4">
        <f>AQ4/$AQ$51</f>
        <v>5.2969608692466077E-3</v>
      </c>
      <c r="AS4" s="1">
        <f>AR4*$AS$51*$B$51</f>
        <v>471.78462994367209</v>
      </c>
      <c r="AT4" s="8">
        <v>0</v>
      </c>
      <c r="AU4" s="1">
        <f>AS4-AT4</f>
        <v>471.78462994367209</v>
      </c>
      <c r="AV4" s="82">
        <f>AVERAGE(F4:H4)</f>
        <v>0.70883333333333332</v>
      </c>
      <c r="AW4" s="82">
        <f>E4/$E$51</f>
        <v>3.4125403475036051E-2</v>
      </c>
      <c r="AX4" s="49">
        <f>AV4*$AX$51*AW4</f>
        <v>2348.2414385985389</v>
      </c>
      <c r="AY4" s="8">
        <v>2535</v>
      </c>
      <c r="AZ4" s="1">
        <f>AX4-AY4</f>
        <v>-186.75856140146107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4231</v>
      </c>
      <c r="D5" s="21">
        <f>10000-C5</f>
        <v>5769</v>
      </c>
      <c r="E5" s="21">
        <v>0.99880000000000002</v>
      </c>
      <c r="F5" s="21">
        <v>0.99280000000000002</v>
      </c>
      <c r="G5" s="21">
        <v>0.99399999999999999</v>
      </c>
      <c r="H5" s="21">
        <v>0.13969999999999999</v>
      </c>
      <c r="I5" s="21">
        <v>0</v>
      </c>
      <c r="J5" s="21">
        <v>0</v>
      </c>
      <c r="K5" s="24">
        <v>2.4</v>
      </c>
      <c r="L5" s="21">
        <v>0</v>
      </c>
      <c r="M5" s="21">
        <v>1</v>
      </c>
      <c r="N5" s="24">
        <v>1.21</v>
      </c>
      <c r="O5" s="63">
        <f>(SUM(I5:L5) / M5) *((R5 + 1) * N5 / 3)</f>
        <v>2.9039999999999999</v>
      </c>
      <c r="P5" s="44">
        <f>O5/$O$51</f>
        <v>1.5336365268486691E-2</v>
      </c>
      <c r="Q5" s="44">
        <f>D5/$D$51</f>
        <v>3.1460808961067996E-2</v>
      </c>
      <c r="R5" s="41">
        <v>2</v>
      </c>
      <c r="S5" s="13">
        <f>Q5^R5</f>
        <v>9.8978250048481638E-4</v>
      </c>
      <c r="T5" s="13">
        <f>S5/$S$51</f>
        <v>4.5005120860805853E-2</v>
      </c>
      <c r="U5" s="13">
        <f>T5*P5</f>
        <v>6.9021497247370874E-4</v>
      </c>
      <c r="V5" s="31">
        <f>U5/$U$51</f>
        <v>4.0983663703022789E-2</v>
      </c>
      <c r="W5" s="80">
        <f>738+554</f>
        <v>1292</v>
      </c>
      <c r="X5" s="46">
        <f>$F$57*V5</f>
        <v>2567.2986616847534</v>
      </c>
      <c r="Y5" s="86">
        <f>X5-W5</f>
        <v>1275.2986616847534</v>
      </c>
      <c r="Z5" s="80">
        <v>277</v>
      </c>
      <c r="AA5" s="80">
        <v>2307</v>
      </c>
      <c r="AB5" s="80">
        <v>0</v>
      </c>
      <c r="AC5" s="26">
        <f>SUM(Z5:AB5)</f>
        <v>2584</v>
      </c>
      <c r="AD5" s="46">
        <f>V5*$F$56</f>
        <v>3061.110825642475</v>
      </c>
      <c r="AE5" s="22">
        <f>AD5-AC5</f>
        <v>477.11082564247499</v>
      </c>
      <c r="AF5" s="22">
        <f>AE5+Y5</f>
        <v>1752.4094873272284</v>
      </c>
      <c r="AG5" s="55">
        <f>W5+AC5</f>
        <v>3876</v>
      </c>
      <c r="AH5">
        <f>X5/$X$51</f>
        <v>4.0983663703022796E-2</v>
      </c>
      <c r="AI5" s="1">
        <f>AH5*$AI$51</f>
        <v>4386.9733300989665</v>
      </c>
      <c r="AJ5" s="2">
        <v>1107</v>
      </c>
      <c r="AK5" s="1">
        <f>AI5-AJ5</f>
        <v>3279.9733300989665</v>
      </c>
      <c r="AL5">
        <f>B5*O5</f>
        <v>0</v>
      </c>
      <c r="AM5">
        <f>AL5/$AL$51</f>
        <v>0</v>
      </c>
      <c r="AN5" s="1">
        <f>AM5*$AN$51</f>
        <v>0</v>
      </c>
      <c r="AO5" s="8">
        <v>0</v>
      </c>
      <c r="AP5" s="1">
        <f>AN5-AO5</f>
        <v>0</v>
      </c>
      <c r="AQ5" s="69">
        <f>O5</f>
        <v>2.9039999999999999</v>
      </c>
      <c r="AR5">
        <f>AQ5/$AQ$51</f>
        <v>1.5336365268486691E-2</v>
      </c>
      <c r="AS5" s="1">
        <f>AR5*$AS$51*$B$51</f>
        <v>1365.9646713423965</v>
      </c>
      <c r="AT5" s="8">
        <v>1015</v>
      </c>
      <c r="AU5" s="1">
        <f>AS5-AT5</f>
        <v>350.96467134239651</v>
      </c>
      <c r="AV5" s="82">
        <f>AVERAGE(F5:H5)</f>
        <v>0.70883333333333332</v>
      </c>
      <c r="AW5" s="82">
        <f>E5/$E$51</f>
        <v>3.42970949797404E-2</v>
      </c>
      <c r="AX5" s="49">
        <f>AV5*$AX$51*AW5</f>
        <v>2360.0558954238491</v>
      </c>
      <c r="AY5" s="8">
        <v>1845</v>
      </c>
      <c r="AZ5" s="1">
        <f>AX5-AY5</f>
        <v>515.05589542384905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7450</v>
      </c>
      <c r="D6" s="21">
        <f>10000-C6</f>
        <v>2550</v>
      </c>
      <c r="E6" s="21">
        <v>2.8E-3</v>
      </c>
      <c r="F6" s="21">
        <v>0.99280000000000002</v>
      </c>
      <c r="G6" s="21">
        <v>0.99399999999999999</v>
      </c>
      <c r="H6" s="21">
        <v>0.13969999999999999</v>
      </c>
      <c r="I6" s="24">
        <v>3.7</v>
      </c>
      <c r="J6" s="66">
        <f>$AD$52</f>
        <v>2.4048096192384767</v>
      </c>
      <c r="K6" s="24">
        <v>3.5</v>
      </c>
      <c r="L6" s="24">
        <v>5.7</v>
      </c>
      <c r="M6" s="21">
        <v>3</v>
      </c>
      <c r="N6" s="24">
        <v>0.65600000000000003</v>
      </c>
      <c r="O6" s="63">
        <f>(SUM(I6:L6) / M6) *((R6 + 1) * N6 / 3)</f>
        <v>3.3466517034068137</v>
      </c>
      <c r="P6" s="44">
        <f>O6/$O$51</f>
        <v>1.7674060933143967E-2</v>
      </c>
      <c r="Q6" s="44">
        <f>D6/$D$51</f>
        <v>1.3906233810144461E-2</v>
      </c>
      <c r="R6" s="41">
        <v>2</v>
      </c>
      <c r="S6" s="13">
        <f>Q6^R6</f>
        <v>1.9338333878240492E-4</v>
      </c>
      <c r="T6" s="13">
        <f>S6/$S$51</f>
        <v>8.7930838644906997E-3</v>
      </c>
      <c r="U6" s="13">
        <f>T6*P6</f>
        <v>1.5540950001125366E-4</v>
      </c>
      <c r="V6" s="31">
        <f>U6/$U$51</f>
        <v>9.227923094581595E-3</v>
      </c>
      <c r="W6" s="80">
        <v>344</v>
      </c>
      <c r="X6" s="46">
        <f>$F$57*V6</f>
        <v>578.0555584907803</v>
      </c>
      <c r="Y6" s="86">
        <f>X6-W6</f>
        <v>234.0555584907803</v>
      </c>
      <c r="Z6" s="80">
        <v>0</v>
      </c>
      <c r="AA6" s="80">
        <v>1205</v>
      </c>
      <c r="AB6" s="80">
        <v>0</v>
      </c>
      <c r="AC6" s="26">
        <f>SUM(Z6:AB6)</f>
        <v>1205</v>
      </c>
      <c r="AD6" s="46">
        <f>V6*$F$56</f>
        <v>689.24280385739394</v>
      </c>
      <c r="AE6" s="22">
        <f>AD6-AC6</f>
        <v>-515.75719614260606</v>
      </c>
      <c r="AF6" s="22">
        <f>AE6+Y6</f>
        <v>-281.70163765182576</v>
      </c>
      <c r="AG6" s="55">
        <f>W6+AC6</f>
        <v>1549</v>
      </c>
      <c r="AH6">
        <f>X6/$X$51</f>
        <v>9.2279230945815967E-3</v>
      </c>
      <c r="AI6" s="1">
        <f>AH6*$AI$51</f>
        <v>987.77534389020332</v>
      </c>
      <c r="AJ6" s="2">
        <v>1550</v>
      </c>
      <c r="AK6" s="1">
        <f>AI6-AJ6</f>
        <v>-562.22465610979668</v>
      </c>
      <c r="AL6">
        <f>B6*O6</f>
        <v>3.3466517034068137</v>
      </c>
      <c r="AM6">
        <f>AL6/$AL$51</f>
        <v>1.8576630316592572E-2</v>
      </c>
      <c r="AN6" s="1">
        <f>AM6*$AN$51</f>
        <v>1925.5420388360865</v>
      </c>
      <c r="AO6" s="73">
        <v>0</v>
      </c>
      <c r="AP6" s="1">
        <f>AN6-AO6</f>
        <v>1925.5420388360865</v>
      </c>
      <c r="AQ6" s="69">
        <f>O6</f>
        <v>3.3466517034068137</v>
      </c>
      <c r="AR6">
        <f>AQ6/$AQ$51</f>
        <v>1.7674060933143967E-2</v>
      </c>
      <c r="AS6" s="1">
        <f>AR6*$AS$51*$B$51</f>
        <v>1574.1763065225759</v>
      </c>
      <c r="AT6" s="8">
        <v>2583</v>
      </c>
      <c r="AU6" s="74">
        <f>AS6-AT6</f>
        <v>-1008.8236934774241</v>
      </c>
      <c r="AV6" s="82">
        <f>AVERAGE(F6:H6)</f>
        <v>0.70883333333333332</v>
      </c>
      <c r="AW6" s="82">
        <f>E6/$E$51</f>
        <v>9.6147242634434435E-5</v>
      </c>
      <c r="AX6" s="49">
        <f>AV6*$AX$51*AW6</f>
        <v>6.616095822173385</v>
      </c>
      <c r="AY6" s="8">
        <v>0</v>
      </c>
      <c r="AZ6" s="1">
        <f>AX6-AY6</f>
        <v>6.616095822173385</v>
      </c>
      <c r="BA6" s="68">
        <v>0.59</v>
      </c>
    </row>
    <row r="7" spans="1:53" x14ac:dyDescent="0.2">
      <c r="A7" s="42" t="s">
        <v>26</v>
      </c>
      <c r="B7" s="21">
        <v>1</v>
      </c>
      <c r="C7" s="21">
        <v>7133</v>
      </c>
      <c r="D7" s="21">
        <f>10000-C7</f>
        <v>2867</v>
      </c>
      <c r="E7" s="21">
        <v>0.99950000000000006</v>
      </c>
      <c r="F7" s="21">
        <v>0.99280000000000002</v>
      </c>
      <c r="G7" s="21">
        <v>0.99399999999999999</v>
      </c>
      <c r="H7" s="21">
        <v>0.13969999999999999</v>
      </c>
      <c r="I7" s="24">
        <v>2.4</v>
      </c>
      <c r="J7" s="66">
        <f>$AD$53</f>
        <v>1.5364061456245823</v>
      </c>
      <c r="K7" s="24">
        <v>2.6</v>
      </c>
      <c r="L7" s="21">
        <v>0</v>
      </c>
      <c r="M7" s="21">
        <v>2</v>
      </c>
      <c r="N7" s="24">
        <v>1.611</v>
      </c>
      <c r="O7" s="63">
        <f>(SUM(I7:L7) / M7) *((R7 + 1) * N7 / 3)</f>
        <v>5.2650751503006008</v>
      </c>
      <c r="P7" s="44">
        <f>O7/$O$51</f>
        <v>2.7805480602976062E-2</v>
      </c>
      <c r="Q7" s="44">
        <f>D7/$D$51</f>
        <v>1.5634969542621242E-2</v>
      </c>
      <c r="R7" s="41">
        <v>2</v>
      </c>
      <c r="S7" s="13">
        <f>Q7^R7</f>
        <v>2.4445227259869387E-4</v>
      </c>
      <c r="T7" s="13">
        <f>S7/$S$51</f>
        <v>1.1115173351331286E-2</v>
      </c>
      <c r="U7" s="13">
        <f>T7*P7</f>
        <v>3.0906273701915852E-4</v>
      </c>
      <c r="V7" s="31">
        <f>U7/$U$51</f>
        <v>1.8351562603361883E-2</v>
      </c>
      <c r="W7" s="80">
        <v>1520</v>
      </c>
      <c r="X7" s="46">
        <f>$F$57*V7</f>
        <v>1149.578584599795</v>
      </c>
      <c r="Y7" s="86">
        <f>X7-W7</f>
        <v>-370.42141540020498</v>
      </c>
      <c r="Z7" s="80">
        <v>0</v>
      </c>
      <c r="AA7" s="80">
        <f>984-894</f>
        <v>90</v>
      </c>
      <c r="AB7" s="80">
        <v>894</v>
      </c>
      <c r="AC7" s="26">
        <f>SUM(Z7:AB7)</f>
        <v>984</v>
      </c>
      <c r="AD7" s="46">
        <f>V7*$F$56</f>
        <v>1370.6965624077025</v>
      </c>
      <c r="AE7" s="22">
        <f>AD7-AC7</f>
        <v>386.69656240770246</v>
      </c>
      <c r="AF7" s="22">
        <f>AE7+Y7</f>
        <v>16.27514700749748</v>
      </c>
      <c r="AG7" s="55">
        <f>W7+AC7</f>
        <v>2504</v>
      </c>
      <c r="AH7">
        <f>X7/$X$51</f>
        <v>1.8351562603361887E-2</v>
      </c>
      <c r="AI7" s="1">
        <f>AH7*$AI$51</f>
        <v>1964.387964189063</v>
      </c>
      <c r="AJ7" s="2">
        <v>2503</v>
      </c>
      <c r="AK7" s="49">
        <f>AI7-AJ7</f>
        <v>-538.61203581093696</v>
      </c>
      <c r="AL7">
        <f>B7*O7</f>
        <v>5.2650751503006008</v>
      </c>
      <c r="AM7">
        <f>AL7/$AL$51</f>
        <v>2.9225435845817691E-2</v>
      </c>
      <c r="AN7" s="1">
        <f>AM7*$AN$51</f>
        <v>3029.3333271623869</v>
      </c>
      <c r="AO7" s="8">
        <v>3755</v>
      </c>
      <c r="AP7" s="49">
        <f>AN7-AO7</f>
        <v>-725.66667283761308</v>
      </c>
      <c r="AQ7" s="69">
        <f>O7</f>
        <v>5.2650751503006008</v>
      </c>
      <c r="AR7">
        <f>AQ7/$AQ$51</f>
        <v>2.7805480602976062E-2</v>
      </c>
      <c r="AS7" s="1">
        <f>AR7*$AS$51*$B$51</f>
        <v>2476.5518757828445</v>
      </c>
      <c r="AT7" s="8">
        <v>2235</v>
      </c>
      <c r="AU7" s="1">
        <f>AS7-AT7</f>
        <v>241.55187578284449</v>
      </c>
      <c r="AV7" s="82">
        <f>AVERAGE(F7:H7)</f>
        <v>0.70883333333333332</v>
      </c>
      <c r="AW7" s="82">
        <f>E7/$E$51</f>
        <v>3.4321131790399008E-2</v>
      </c>
      <c r="AX7" s="49">
        <f>AV7*$AX$51*AW7</f>
        <v>2361.7099193793924</v>
      </c>
      <c r="AY7" s="8">
        <v>2235</v>
      </c>
      <c r="AZ7" s="1">
        <f>AX7-AY7</f>
        <v>126.70991937939243</v>
      </c>
      <c r="BA7" s="68">
        <v>0.59</v>
      </c>
    </row>
    <row r="8" spans="1:53" x14ac:dyDescent="0.2">
      <c r="A8" s="42" t="s">
        <v>125</v>
      </c>
      <c r="B8" s="21">
        <v>1</v>
      </c>
      <c r="C8" s="21">
        <v>6437</v>
      </c>
      <c r="D8" s="21">
        <f>10000-C8</f>
        <v>3563</v>
      </c>
      <c r="E8" s="21">
        <v>2.5000000000000001E-3</v>
      </c>
      <c r="F8" s="21">
        <v>0.99280000000000002</v>
      </c>
      <c r="G8" s="21">
        <v>0.99399999999999999</v>
      </c>
      <c r="H8" s="21">
        <v>0.13969999999999999</v>
      </c>
      <c r="I8" s="21">
        <v>0</v>
      </c>
      <c r="J8" s="21">
        <v>0</v>
      </c>
      <c r="K8" s="21">
        <v>0</v>
      </c>
      <c r="L8" s="24">
        <v>5.7</v>
      </c>
      <c r="M8" s="21">
        <v>1</v>
      </c>
      <c r="N8" s="24">
        <v>1.1000000000000001</v>
      </c>
      <c r="O8" s="63">
        <f>(SUM(I8:L8) / M8) *((R8 + 1) * N8 / 3)</f>
        <v>6.2700000000000005</v>
      </c>
      <c r="P8" s="44">
        <f>O8/$O$51</f>
        <v>3.3112606829687176E-2</v>
      </c>
      <c r="Q8" s="44">
        <f>D8/$D$51</f>
        <v>1.9430553359037143E-2</v>
      </c>
      <c r="R8" s="41">
        <v>2</v>
      </c>
      <c r="S8" s="13">
        <f>Q8^R8</f>
        <v>3.7754640383838963E-4</v>
      </c>
      <c r="T8" s="13">
        <f>S8/$S$51</f>
        <v>1.7166924578871149E-2</v>
      </c>
      <c r="U8" s="13">
        <f>T8*P8</f>
        <v>5.6844162405505344E-4</v>
      </c>
      <c r="V8" s="31">
        <f>U8/$U$51</f>
        <v>3.3752991870891105E-2</v>
      </c>
      <c r="W8" s="80">
        <v>2116</v>
      </c>
      <c r="X8" s="46">
        <f>$F$57*V8</f>
        <v>2114.3549167763608</v>
      </c>
      <c r="Y8" s="86">
        <f>X8-W8</f>
        <v>-1.6450832236391761</v>
      </c>
      <c r="Z8" s="80">
        <v>1493</v>
      </c>
      <c r="AA8" s="80">
        <v>1369</v>
      </c>
      <c r="AB8" s="80">
        <v>0</v>
      </c>
      <c r="AC8" s="26">
        <f>SUM(Z8:AB8)</f>
        <v>2862</v>
      </c>
      <c r="AD8" s="46">
        <f>V8*$F$56</f>
        <v>2521.0447158287275</v>
      </c>
      <c r="AE8" s="22">
        <f>AD8-AC8</f>
        <v>-340.95528417127252</v>
      </c>
      <c r="AF8" s="22">
        <f>AE8+Y8</f>
        <v>-342.6003673949117</v>
      </c>
      <c r="AG8" s="55">
        <f>W8+AC8</f>
        <v>4978</v>
      </c>
      <c r="AH8">
        <f>X8/$X$51</f>
        <v>3.3752991870891119E-2</v>
      </c>
      <c r="AI8" s="1">
        <f>AH8*$AI$51</f>
        <v>3612.9877558439271</v>
      </c>
      <c r="AJ8" s="2">
        <v>2862</v>
      </c>
      <c r="AK8" s="49">
        <f>AI8-AJ8</f>
        <v>750.98775584392706</v>
      </c>
      <c r="AL8">
        <f>B8*O8</f>
        <v>6.2700000000000005</v>
      </c>
      <c r="AM8">
        <f>AL8/$AL$51</f>
        <v>3.4803583523934117E-2</v>
      </c>
      <c r="AN8" s="1">
        <f>AM8*$AN$51</f>
        <v>3607.530646589867</v>
      </c>
      <c r="AO8" s="8">
        <v>4605</v>
      </c>
      <c r="AP8" s="1">
        <f>AN8-AO8</f>
        <v>-997.46935341013295</v>
      </c>
      <c r="AQ8" s="69">
        <f>O8</f>
        <v>6.2700000000000005</v>
      </c>
      <c r="AR8">
        <f>AQ8/$AQ$51</f>
        <v>3.3112606829687176E-2</v>
      </c>
      <c r="AS8" s="1">
        <f>AR8*$AS$51*$B$51</f>
        <v>2949.2419040347199</v>
      </c>
      <c r="AT8" s="8">
        <v>2738</v>
      </c>
      <c r="AU8" s="49">
        <f>AS8-AT8</f>
        <v>211.24190403471994</v>
      </c>
      <c r="AV8" s="82">
        <f>AVERAGE(F8:H8)</f>
        <v>0.70883333333333332</v>
      </c>
      <c r="AW8" s="82">
        <f>E8/$E$51</f>
        <v>8.5845752352173605E-5</v>
      </c>
      <c r="AX8" s="49">
        <f>AV8*$AX$51*AW8</f>
        <v>5.907228412654808</v>
      </c>
      <c r="AY8" s="8">
        <v>0</v>
      </c>
      <c r="AZ8" s="1">
        <f>AX8-AY8</f>
        <v>5.907228412654808</v>
      </c>
      <c r="BA8" s="68">
        <v>0.59</v>
      </c>
    </row>
    <row r="9" spans="1:53" x14ac:dyDescent="0.2">
      <c r="A9" s="48" t="s">
        <v>68</v>
      </c>
      <c r="B9" s="21">
        <v>1</v>
      </c>
      <c r="C9" s="21">
        <v>5749</v>
      </c>
      <c r="D9" s="21">
        <f>10000-C9</f>
        <v>4251</v>
      </c>
      <c r="E9" s="21">
        <v>0.81269999999999998</v>
      </c>
      <c r="F9" s="21">
        <v>0.99280000000000002</v>
      </c>
      <c r="G9" s="21">
        <v>0.99399999999999999</v>
      </c>
      <c r="H9" s="21">
        <v>0.13969999999999999</v>
      </c>
      <c r="I9" s="21">
        <v>0</v>
      </c>
      <c r="J9" s="66">
        <f>$AD$54</f>
        <v>1.6032064128256511</v>
      </c>
      <c r="K9" s="21">
        <v>0</v>
      </c>
      <c r="L9" s="21">
        <v>0</v>
      </c>
      <c r="M9" s="21">
        <v>1</v>
      </c>
      <c r="N9" s="24">
        <v>1.331</v>
      </c>
      <c r="O9" s="63">
        <f>(SUM(I9:L9) / M9) *((R9 + 1) * N9 / 3)</f>
        <v>2.1338677354709414</v>
      </c>
      <c r="P9" s="21">
        <f>O9/$O$51</f>
        <v>1.1269206276109124E-2</v>
      </c>
      <c r="Q9" s="21">
        <f>D9/$D$51</f>
        <v>2.3182509775264353E-2</v>
      </c>
      <c r="R9" s="41">
        <v>2</v>
      </c>
      <c r="S9" s="13">
        <f>Q9^R9</f>
        <v>5.3742875948022725E-4</v>
      </c>
      <c r="T9" s="13">
        <f>S9/$S$51</f>
        <v>2.4436728536454483E-2</v>
      </c>
      <c r="U9" s="13">
        <f>T9*P9</f>
        <v>2.7538253459058779E-4</v>
      </c>
      <c r="V9" s="31">
        <f>U9/$U$51</f>
        <v>1.6351695685327367E-2</v>
      </c>
      <c r="W9" s="80">
        <v>0</v>
      </c>
      <c r="X9" s="46">
        <f>$F$57*V9</f>
        <v>1024.302921120277</v>
      </c>
      <c r="Y9" s="86">
        <f>X9-W9</f>
        <v>1024.302921120277</v>
      </c>
      <c r="Z9" s="80">
        <v>592</v>
      </c>
      <c r="AA9" s="80">
        <v>0</v>
      </c>
      <c r="AB9" s="80">
        <v>0</v>
      </c>
      <c r="AC9" s="26">
        <f>SUM(Z9:AB9)</f>
        <v>592</v>
      </c>
      <c r="AD9" s="46">
        <f>V9*$F$56</f>
        <v>1221.3245024327864</v>
      </c>
      <c r="AE9" s="22">
        <f>AD9-AC9</f>
        <v>629.3245024327864</v>
      </c>
      <c r="AF9" s="22">
        <f>AE9+Y9</f>
        <v>1653.6274235530634</v>
      </c>
      <c r="AG9" s="55">
        <f>W9+AC9</f>
        <v>592</v>
      </c>
      <c r="AH9">
        <f>X9/$X$51</f>
        <v>1.6351695685327371E-2</v>
      </c>
      <c r="AI9" s="1">
        <f>AH9*$AI$51</f>
        <v>1750.3182095488123</v>
      </c>
      <c r="AJ9" s="2">
        <v>592</v>
      </c>
      <c r="AK9" s="1">
        <f>AI9-AJ9</f>
        <v>1158.3182095488123</v>
      </c>
      <c r="AL9">
        <f>B9*O9</f>
        <v>2.1338677354709414</v>
      </c>
      <c r="AM9">
        <f>AL9/$AL$51</f>
        <v>1.1844696006457904E-2</v>
      </c>
      <c r="AN9" s="1">
        <f>AM9*$AN$51</f>
        <v>1227.7501198533876</v>
      </c>
      <c r="AO9" s="8">
        <v>1628</v>
      </c>
      <c r="AP9" s="1">
        <f>AN9-AO9</f>
        <v>-400.24988014661244</v>
      </c>
      <c r="AQ9" s="69">
        <f>O9</f>
        <v>2.1338677354709414</v>
      </c>
      <c r="AR9">
        <f>AQ9/$AQ$51</f>
        <v>1.1269206276109124E-2</v>
      </c>
      <c r="AS9" s="1">
        <f>AR9*$AS$51*$B$51</f>
        <v>1003.7148553618144</v>
      </c>
      <c r="AT9" s="8">
        <v>888</v>
      </c>
      <c r="AU9" s="1">
        <f>AS9-AT9</f>
        <v>115.71485536181444</v>
      </c>
      <c r="AV9" s="82">
        <f>AVERAGE(F9:H9)</f>
        <v>0.70883333333333332</v>
      </c>
      <c r="AW9" s="82">
        <f>E9/$E$51</f>
        <v>2.7906737174644595E-2</v>
      </c>
      <c r="AX9" s="49">
        <f>AV9*$AX$51*AW9</f>
        <v>1920.3218123858248</v>
      </c>
      <c r="AY9" s="8">
        <v>2664</v>
      </c>
      <c r="AZ9" s="1">
        <f>AX9-AY9</f>
        <v>-743.67818761417516</v>
      </c>
      <c r="BA9" s="68">
        <v>0.59</v>
      </c>
    </row>
    <row r="10" spans="1:53" x14ac:dyDescent="0.2">
      <c r="A10" s="48" t="s">
        <v>130</v>
      </c>
      <c r="B10" s="21">
        <v>1</v>
      </c>
      <c r="C10" s="21">
        <v>5269</v>
      </c>
      <c r="D10" s="21">
        <f>10000-C10</f>
        <v>4731</v>
      </c>
      <c r="E10" s="21">
        <v>8.5000000000000006E-3</v>
      </c>
      <c r="F10" s="21">
        <v>0.99280000000000002</v>
      </c>
      <c r="G10" s="21">
        <v>0.99399999999999999</v>
      </c>
      <c r="H10" s="21">
        <v>0.13969999999999999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>O10/$O$51</f>
        <v>5.281117516696519E-3</v>
      </c>
      <c r="Q10" s="44">
        <f>D10/$D$51</f>
        <v>2.5800153786585664E-2</v>
      </c>
      <c r="R10" s="41">
        <v>2</v>
      </c>
      <c r="S10" s="13">
        <f>Q10^R10</f>
        <v>6.6564793541147062E-4</v>
      </c>
      <c r="T10" s="13">
        <f>S10/$S$51</f>
        <v>3.0266816971673348E-2</v>
      </c>
      <c r="U10" s="13">
        <f>T10*P10</f>
        <v>1.5984261728375161E-4</v>
      </c>
      <c r="V10" s="31">
        <f>U10/$U$51</f>
        <v>9.4911532398231028E-3</v>
      </c>
      <c r="W10" s="80">
        <v>0</v>
      </c>
      <c r="X10" s="46">
        <f>$F$57*V10</f>
        <v>594.5448212489988</v>
      </c>
      <c r="Y10" s="86">
        <f>X10-W10</f>
        <v>594.5448212489988</v>
      </c>
      <c r="Z10" s="80">
        <v>0</v>
      </c>
      <c r="AA10" s="80">
        <v>426</v>
      </c>
      <c r="AB10" s="80">
        <v>0</v>
      </c>
      <c r="AC10" s="26">
        <f>SUM(Z10:AB10)</f>
        <v>426</v>
      </c>
      <c r="AD10" s="46">
        <f>V10*$F$56</f>
        <v>708.90372663562732</v>
      </c>
      <c r="AE10" s="22">
        <f>AD10-AC10</f>
        <v>282.90372663562732</v>
      </c>
      <c r="AF10" s="22">
        <f>AE10+Y10</f>
        <v>877.44854788462612</v>
      </c>
      <c r="AG10" s="55">
        <f>W10+AC10</f>
        <v>426</v>
      </c>
      <c r="AH10">
        <f>X10/$X$51</f>
        <v>9.4911532398231045E-3</v>
      </c>
      <c r="AI10" s="1">
        <f>AH10*$AI$51</f>
        <v>1015.9520250971448</v>
      </c>
      <c r="AJ10" s="2">
        <v>0</v>
      </c>
      <c r="AK10" s="1">
        <f>AI10-AJ10</f>
        <v>1015.9520250971448</v>
      </c>
      <c r="AL10">
        <f>B10*O10</f>
        <v>1</v>
      </c>
      <c r="AM10">
        <f>AL10/$AL$51</f>
        <v>5.5508107693674827E-3</v>
      </c>
      <c r="AN10" s="1">
        <f>AM10*$AN$51</f>
        <v>575.36373948801702</v>
      </c>
      <c r="AO10" s="8">
        <v>724</v>
      </c>
      <c r="AP10" s="1">
        <f>AN10-AO10</f>
        <v>-148.63626051198298</v>
      </c>
      <c r="AQ10" s="69">
        <f>O10</f>
        <v>1</v>
      </c>
      <c r="AR10">
        <f>AQ10/$AQ$51</f>
        <v>5.281117516696519E-3</v>
      </c>
      <c r="AS10" s="1">
        <f>AR10*$AS$51*$B$51</f>
        <v>470.37350941542587</v>
      </c>
      <c r="AT10" s="8">
        <v>0</v>
      </c>
      <c r="AU10" s="1">
        <f>AS10-AT10</f>
        <v>470.37350941542587</v>
      </c>
      <c r="AV10" s="82">
        <f>AVERAGE(F10:H10)</f>
        <v>0.70883333333333332</v>
      </c>
      <c r="AW10" s="82">
        <f>E10/$E$51</f>
        <v>2.918755579973903E-4</v>
      </c>
      <c r="AX10" s="49">
        <f>AV10*$AX$51*AW10</f>
        <v>20.084576603026349</v>
      </c>
      <c r="AY10" s="8">
        <v>1617</v>
      </c>
      <c r="AZ10" s="49">
        <f>AX10-AY10</f>
        <v>-1596.9154233969737</v>
      </c>
      <c r="BA10" s="68">
        <v>0.59</v>
      </c>
    </row>
    <row r="11" spans="1:53" x14ac:dyDescent="0.2">
      <c r="A11" s="48" t="s">
        <v>146</v>
      </c>
      <c r="B11" s="21">
        <v>0</v>
      </c>
      <c r="C11" s="21">
        <v>4094</v>
      </c>
      <c r="D11" s="21">
        <f>10000-C11</f>
        <v>5906</v>
      </c>
      <c r="E11" s="21">
        <v>0.16289999999999999</v>
      </c>
      <c r="F11" s="21">
        <v>0.99280000000000002</v>
      </c>
      <c r="G11" s="21">
        <v>0.99399999999999999</v>
      </c>
      <c r="H11" s="21">
        <v>0.13969999999999999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>O11/$O$51</f>
        <v>5.281117516696519E-3</v>
      </c>
      <c r="Q11" s="44">
        <f>D11/$D$51</f>
        <v>3.2207928189299288E-2</v>
      </c>
      <c r="R11" s="41">
        <v>2</v>
      </c>
      <c r="S11" s="4">
        <f>Q11^R11</f>
        <v>1.0373506382470598E-3</v>
      </c>
      <c r="T11" s="4">
        <f>S11/$S$51</f>
        <v>4.716803017478606E-2</v>
      </c>
      <c r="U11" s="4">
        <f>T11*P11</f>
        <v>2.4909991038413263E-4</v>
      </c>
      <c r="V11" s="28">
        <f>U11/$U$51</f>
        <v>1.4791083014394159E-2</v>
      </c>
      <c r="W11" s="80">
        <v>0</v>
      </c>
      <c r="X11" s="46">
        <f>$F$57*V11</f>
        <v>926.54302218767896</v>
      </c>
      <c r="Y11" s="86">
        <f>X11-W11</f>
        <v>926.54302218767896</v>
      </c>
      <c r="Z11" s="80">
        <v>0</v>
      </c>
      <c r="AA11" s="80">
        <v>711</v>
      </c>
      <c r="AB11" s="80">
        <v>0</v>
      </c>
      <c r="AC11" s="26">
        <f>SUM(Z11:AB11)</f>
        <v>711</v>
      </c>
      <c r="AD11" s="46">
        <f>V11*$F$56</f>
        <v>1104.7607814281141</v>
      </c>
      <c r="AE11" s="22">
        <f>AD11-AC11</f>
        <v>393.76078142811411</v>
      </c>
      <c r="AF11" s="22">
        <f>AE11+Y11</f>
        <v>1320.3038036157932</v>
      </c>
      <c r="AG11" s="55">
        <f>W11+AC11</f>
        <v>711</v>
      </c>
      <c r="AH11">
        <f>X11/$X$51</f>
        <v>1.4791083014394163E-2</v>
      </c>
      <c r="AI11" s="1">
        <f>AH11*$AI$51</f>
        <v>1583.2671080267801</v>
      </c>
      <c r="AJ11" s="2">
        <v>0</v>
      </c>
      <c r="AK11" s="1">
        <f>AI11-AJ11</f>
        <v>1583.2671080267801</v>
      </c>
      <c r="AL11">
        <f>B11*O11</f>
        <v>0</v>
      </c>
      <c r="AM11">
        <f>AL11/$AL$51</f>
        <v>0</v>
      </c>
      <c r="AN11" s="1">
        <f>AM11*$AN$51</f>
        <v>0</v>
      </c>
      <c r="AO11" s="8">
        <v>0</v>
      </c>
      <c r="AP11" s="1">
        <f>AN11-AO11</f>
        <v>0</v>
      </c>
      <c r="AQ11" s="69">
        <f>O11</f>
        <v>1</v>
      </c>
      <c r="AR11">
        <f>AQ11/$AQ$51</f>
        <v>5.281117516696519E-3</v>
      </c>
      <c r="AS11" s="1">
        <f>AR11*$AS$51*$B$51</f>
        <v>470.37350941542587</v>
      </c>
      <c r="AT11" s="8">
        <v>0</v>
      </c>
      <c r="AU11" s="1">
        <f>AS11-AT11</f>
        <v>470.37350941542587</v>
      </c>
      <c r="AV11" s="82">
        <f>AVERAGE(F11:H11)</f>
        <v>0.70883333333333332</v>
      </c>
      <c r="AW11" s="82">
        <f>E11/$E$51</f>
        <v>5.5937092232676315E-3</v>
      </c>
      <c r="AX11" s="49">
        <f>AV11*$AX$51*AW11</f>
        <v>384.91500336858724</v>
      </c>
      <c r="AY11" s="8">
        <v>0</v>
      </c>
      <c r="AZ11" s="1">
        <f>AX11-AY11</f>
        <v>384.91500336858724</v>
      </c>
      <c r="BA11" s="68">
        <v>0.59</v>
      </c>
    </row>
    <row r="12" spans="1:53" x14ac:dyDescent="0.2">
      <c r="A12" s="48" t="s">
        <v>19</v>
      </c>
      <c r="B12" s="21">
        <v>1</v>
      </c>
      <c r="C12" s="21">
        <v>7405</v>
      </c>
      <c r="D12" s="21">
        <f>10000-C12</f>
        <v>2595</v>
      </c>
      <c r="E12" s="21">
        <v>0.27650000000000002</v>
      </c>
      <c r="F12" s="21">
        <v>0.99280000000000002</v>
      </c>
      <c r="G12" s="21">
        <v>0.99399999999999999</v>
      </c>
      <c r="H12" s="21">
        <v>0.13969999999999999</v>
      </c>
      <c r="I12" s="21">
        <v>0</v>
      </c>
      <c r="J12" s="66">
        <f>$AD$55</f>
        <v>4.8096192384769534</v>
      </c>
      <c r="K12" s="24">
        <v>5.3</v>
      </c>
      <c r="L12" s="24">
        <v>5.3</v>
      </c>
      <c r="M12" s="21">
        <v>3</v>
      </c>
      <c r="N12" s="24">
        <v>1</v>
      </c>
      <c r="O12" s="63">
        <f>(SUM(I12:L12) / M12) *((R12 + 1) * N12 / 3)</f>
        <v>5.1365397461589843</v>
      </c>
      <c r="P12" s="13">
        <f>O12/$O$51</f>
        <v>2.7126670028648103E-2</v>
      </c>
      <c r="Q12" s="13">
        <f>D12/$D$51</f>
        <v>1.4151637936205833E-2</v>
      </c>
      <c r="R12" s="41">
        <v>2</v>
      </c>
      <c r="S12" s="13">
        <f>Q12^R12</f>
        <v>2.002688562774601E-4</v>
      </c>
      <c r="T12" s="13">
        <f>S12/$S$51</f>
        <v>9.1061663314997293E-3</v>
      </c>
      <c r="U12" s="13">
        <f>T12*P12</f>
        <v>2.4701996930057813E-4</v>
      </c>
      <c r="V12" s="31">
        <f>U12/$U$51</f>
        <v>1.4667580034467503E-2</v>
      </c>
      <c r="W12" s="80">
        <v>955</v>
      </c>
      <c r="X12" s="46">
        <f>$F$57*V12</f>
        <v>918.80654851911333</v>
      </c>
      <c r="Y12" s="86">
        <f>X12-W12</f>
        <v>-36.193451480886665</v>
      </c>
      <c r="Z12" s="80">
        <v>0</v>
      </c>
      <c r="AA12" s="80">
        <f>1697-636</f>
        <v>1061</v>
      </c>
      <c r="AB12" s="80">
        <v>0</v>
      </c>
      <c r="AC12" s="26">
        <f>SUM(Z12:AB12)</f>
        <v>1061</v>
      </c>
      <c r="AD12" s="46">
        <f>V12*$F$56</f>
        <v>1095.5362203544123</v>
      </c>
      <c r="AE12" s="22">
        <f>AD12-AC12</f>
        <v>34.536220354412308</v>
      </c>
      <c r="AF12" s="22">
        <f>AE12+Y12</f>
        <v>-1.6572311264743576</v>
      </c>
      <c r="AG12" s="55">
        <f>W12+AC12</f>
        <v>2016</v>
      </c>
      <c r="AH12">
        <f>X12/$X$51</f>
        <v>1.4667580034467506E-2</v>
      </c>
      <c r="AI12" s="1">
        <f>AH12*$AI$51</f>
        <v>1570.0471020494708</v>
      </c>
      <c r="AJ12" s="2">
        <v>2015</v>
      </c>
      <c r="AK12" s="1">
        <f>AI12-AJ12</f>
        <v>-444.95289795052918</v>
      </c>
      <c r="AL12">
        <f>B12*O12</f>
        <v>5.1365397461589843</v>
      </c>
      <c r="AM12">
        <f>AL12/$AL$51</f>
        <v>2.8511960140263404E-2</v>
      </c>
      <c r="AN12" s="1">
        <f>AM12*$AN$51</f>
        <v>2955.3787163788629</v>
      </c>
      <c r="AO12" s="8">
        <v>3712</v>
      </c>
      <c r="AP12" s="1">
        <f>AN12-AO12</f>
        <v>-756.62128362113708</v>
      </c>
      <c r="AQ12" s="69">
        <f>O12</f>
        <v>5.1365397461589843</v>
      </c>
      <c r="AR12">
        <f>AQ12/$AQ$51</f>
        <v>2.7126670028648103E-2</v>
      </c>
      <c r="AS12" s="1">
        <f>AR12*$AS$51*$B$51</f>
        <v>2416.0922266526222</v>
      </c>
      <c r="AT12" s="8">
        <v>2227</v>
      </c>
      <c r="AU12" s="1">
        <f>AS12-AT12</f>
        <v>189.09222665262223</v>
      </c>
      <c r="AV12" s="82">
        <f>AVERAGE(F12:H12)</f>
        <v>0.70883333333333332</v>
      </c>
      <c r="AW12" s="82">
        <f>E12/$E$51</f>
        <v>9.4945402101504015E-3</v>
      </c>
      <c r="AX12" s="49">
        <f>AV12*$AX$51*AW12</f>
        <v>653.3394624396218</v>
      </c>
      <c r="AY12" s="8">
        <v>742</v>
      </c>
      <c r="AZ12" s="1">
        <f>AX12-AY12</f>
        <v>-88.660537560378202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7502</v>
      </c>
      <c r="D13" s="21">
        <f>10000-C13</f>
        <v>2498</v>
      </c>
      <c r="E13" s="21">
        <v>0.99780000000000002</v>
      </c>
      <c r="F13" s="21">
        <v>0.99280000000000002</v>
      </c>
      <c r="G13" s="21">
        <v>0.99399999999999999</v>
      </c>
      <c r="H13" s="21">
        <v>0.13969999999999999</v>
      </c>
      <c r="I13" s="21">
        <v>0</v>
      </c>
      <c r="J13" s="66">
        <f>$AD$56</f>
        <v>3.2064128256513023</v>
      </c>
      <c r="K13" s="24">
        <v>1.1000000000000001</v>
      </c>
      <c r="L13" s="24">
        <v>5.6</v>
      </c>
      <c r="M13" s="21">
        <v>3</v>
      </c>
      <c r="N13" s="24">
        <v>0.65600000000000003</v>
      </c>
      <c r="O13" s="63">
        <f>(SUM(I13:L13) / M13) *((R13 + 1) * N13 / 3)</f>
        <v>2.1662022712090847</v>
      </c>
      <c r="P13" s="13">
        <f>O13/$O$51</f>
        <v>1.1439968759190081E-2</v>
      </c>
      <c r="Q13" s="13">
        <f>D13/$D$51</f>
        <v>1.3622655708917986E-2</v>
      </c>
      <c r="R13" s="41">
        <v>2</v>
      </c>
      <c r="S13" s="13">
        <f>Q13^R13</f>
        <v>1.855767485637158E-4</v>
      </c>
      <c r="T13" s="13">
        <f>S13/$S$51</f>
        <v>8.4381204900818817E-3</v>
      </c>
      <c r="U13" s="13">
        <f>T13*P13</f>
        <v>9.6531834792818423E-5</v>
      </c>
      <c r="V13" s="31">
        <f>U13/$U$51</f>
        <v>5.7318783445187045E-3</v>
      </c>
      <c r="W13" s="80">
        <v>0</v>
      </c>
      <c r="X13" s="46">
        <f>$F$57*V13</f>
        <v>359.05632325734069</v>
      </c>
      <c r="Y13" s="86">
        <f>X13-W13</f>
        <v>359.05632325734069</v>
      </c>
      <c r="Z13" s="80">
        <v>0</v>
      </c>
      <c r="AA13" s="80">
        <v>558</v>
      </c>
      <c r="AB13" s="80">
        <v>0</v>
      </c>
      <c r="AC13" s="26">
        <f>SUM(Z13:AB13)</f>
        <v>558</v>
      </c>
      <c r="AD13" s="46">
        <f>V13*$F$56</f>
        <v>428.11972543044658</v>
      </c>
      <c r="AE13" s="22">
        <f>AD13-AC13</f>
        <v>-129.88027456955342</v>
      </c>
      <c r="AF13" s="22">
        <f>AE13+Y13</f>
        <v>229.17604868778727</v>
      </c>
      <c r="AG13" s="55">
        <f>W13+AC13</f>
        <v>558</v>
      </c>
      <c r="AH13">
        <f>X13/$X$51</f>
        <v>5.7318783445187062E-3</v>
      </c>
      <c r="AI13" s="1">
        <f>AH13*$AI$51</f>
        <v>613.55172175397138</v>
      </c>
      <c r="AJ13" s="2">
        <v>558</v>
      </c>
      <c r="AK13" s="1">
        <f>AI13-AJ13</f>
        <v>55.551721753971378</v>
      </c>
      <c r="AL13">
        <f>B13*O13</f>
        <v>2.1662022712090847</v>
      </c>
      <c r="AM13">
        <f>AL13/$AL$51</f>
        <v>1.2024178895655687E-2</v>
      </c>
      <c r="AN13" s="1">
        <f>AM13*$AN$51</f>
        <v>1246.3542392502945</v>
      </c>
      <c r="AO13" s="8">
        <v>1396</v>
      </c>
      <c r="AP13" s="1">
        <f>AN13-AO13</f>
        <v>-149.64576074970546</v>
      </c>
      <c r="AQ13" s="69">
        <f>O13</f>
        <v>2.1662022712090847</v>
      </c>
      <c r="AR13">
        <f>AQ13/$AQ$51</f>
        <v>1.1439968759190081E-2</v>
      </c>
      <c r="AS13" s="1">
        <f>AR13*$AS$51*$B$51</f>
        <v>1018.9241644122833</v>
      </c>
      <c r="AT13" s="8">
        <v>1396</v>
      </c>
      <c r="AU13" s="1">
        <f>AS13-AT13</f>
        <v>-377.07583558771671</v>
      </c>
      <c r="AV13" s="82">
        <f>AVERAGE(F13:H13)</f>
        <v>0.70883333333333332</v>
      </c>
      <c r="AW13" s="82">
        <f>E13/$E$51</f>
        <v>3.4262756678799529E-2</v>
      </c>
      <c r="AX13" s="49">
        <f>AV13*$AX$51*AW13</f>
        <v>2357.6930040587868</v>
      </c>
      <c r="AY13" s="8">
        <v>3071</v>
      </c>
      <c r="AZ13" s="1">
        <f>AX13-AY13</f>
        <v>-713.30699594121324</v>
      </c>
      <c r="BA13" s="68">
        <v>0.59</v>
      </c>
    </row>
    <row r="14" spans="1:53" x14ac:dyDescent="0.2">
      <c r="A14" s="48" t="s">
        <v>104</v>
      </c>
      <c r="B14" s="3">
        <v>1</v>
      </c>
      <c r="C14" s="21">
        <v>6876</v>
      </c>
      <c r="D14" s="21">
        <f>10000-C14</f>
        <v>3124</v>
      </c>
      <c r="E14" s="21">
        <v>1.1000000000000001E-3</v>
      </c>
      <c r="F14" s="21">
        <v>0.99280000000000002</v>
      </c>
      <c r="G14" s="21">
        <v>0.99399999999999999</v>
      </c>
      <c r="H14" s="21">
        <v>0.13969999999999999</v>
      </c>
      <c r="I14" s="24">
        <v>1.6</v>
      </c>
      <c r="J14" s="21">
        <v>0</v>
      </c>
      <c r="K14" s="21">
        <v>0</v>
      </c>
      <c r="L14" s="21">
        <v>0</v>
      </c>
      <c r="M14" s="21">
        <v>1</v>
      </c>
      <c r="N14" s="24">
        <v>1.611</v>
      </c>
      <c r="O14" s="63">
        <f>(SUM(I14:L14) / M14) *((R14 + 1) * N14 / 3)</f>
        <v>2.5776000000000003</v>
      </c>
      <c r="P14" s="13">
        <f>O14/$O$51</f>
        <v>1.3612608511036949E-2</v>
      </c>
      <c r="Q14" s="13">
        <f>D14/$D$51</f>
        <v>1.7036499773682861E-2</v>
      </c>
      <c r="R14" s="41">
        <v>2</v>
      </c>
      <c r="S14" s="13">
        <f>Q14^R14</f>
        <v>2.9024232453869617E-4</v>
      </c>
      <c r="T14" s="13">
        <f>S14/$S$51</f>
        <v>1.3197233622929303E-2</v>
      </c>
      <c r="U14" s="13">
        <f>T14*P14</f>
        <v>1.7964877473763041E-4</v>
      </c>
      <c r="V14" s="31">
        <f>U14/$U$51</f>
        <v>1.0667205526011093E-2</v>
      </c>
      <c r="W14" s="80">
        <v>921</v>
      </c>
      <c r="X14" s="46">
        <f>$F$57*V14</f>
        <v>668.2150885603869</v>
      </c>
      <c r="Y14" s="86">
        <f>X14-W14</f>
        <v>-252.7849114396131</v>
      </c>
      <c r="Z14" s="80">
        <v>0</v>
      </c>
      <c r="AA14" s="80">
        <v>544</v>
      </c>
      <c r="AB14" s="80">
        <v>754</v>
      </c>
      <c r="AC14" s="26">
        <f>SUM(Z14:AB14)</f>
        <v>1298</v>
      </c>
      <c r="AD14" s="46">
        <f>V14*$F$56</f>
        <v>796.74424794329457</v>
      </c>
      <c r="AE14" s="22">
        <f>AD14-AC14</f>
        <v>-501.25575205670543</v>
      </c>
      <c r="AF14" s="22">
        <f>AE14+Y14</f>
        <v>-754.04066349631853</v>
      </c>
      <c r="AG14" s="55">
        <f>W14+AC14</f>
        <v>2219</v>
      </c>
      <c r="AH14">
        <f>X14/$X$51</f>
        <v>1.0667205526011097E-2</v>
      </c>
      <c r="AI14" s="1">
        <f>AH14*$AI$51</f>
        <v>1141.8390139152798</v>
      </c>
      <c r="AJ14" s="2">
        <v>1215</v>
      </c>
      <c r="AK14" s="49">
        <f>AI14-AJ14</f>
        <v>-73.160986084720207</v>
      </c>
      <c r="AL14">
        <f>B14*O14</f>
        <v>2.5776000000000003</v>
      </c>
      <c r="AM14">
        <f>AL14/$AL$51</f>
        <v>1.4307769839121624E-2</v>
      </c>
      <c r="AN14" s="1">
        <f>AM14*$AN$51</f>
        <v>1483.0575749043128</v>
      </c>
      <c r="AO14" s="8">
        <v>1926</v>
      </c>
      <c r="AP14" s="1">
        <f>AN14-AO14</f>
        <v>-442.94242509568721</v>
      </c>
      <c r="AQ14" s="69">
        <f>O14</f>
        <v>2.5776000000000003</v>
      </c>
      <c r="AR14">
        <f>AQ14/$AQ$51</f>
        <v>1.3612608511036949E-2</v>
      </c>
      <c r="AS14" s="1">
        <f>AR14*$AS$51*$B$51</f>
        <v>1212.4347578692018</v>
      </c>
      <c r="AT14" s="8">
        <v>1089</v>
      </c>
      <c r="AU14" s="1">
        <f>AS14-AT14</f>
        <v>123.4347578692018</v>
      </c>
      <c r="AV14" s="82">
        <f>AVERAGE(F14:H14)</f>
        <v>0.70883333333333332</v>
      </c>
      <c r="AW14" s="82">
        <f>E14/$E$51</f>
        <v>3.7772131034956388E-5</v>
      </c>
      <c r="AX14" s="49">
        <f>AV14*$AX$51*AW14</f>
        <v>2.5991805015681155</v>
      </c>
      <c r="AY14" s="8">
        <v>0</v>
      </c>
      <c r="AZ14" s="1">
        <f>AX14-AY14</f>
        <v>2.5991805015681155</v>
      </c>
      <c r="BA14" s="68">
        <v>0.59</v>
      </c>
    </row>
    <row r="15" spans="1:53" x14ac:dyDescent="0.2">
      <c r="A15" s="48" t="s">
        <v>20</v>
      </c>
      <c r="B15" s="21">
        <v>1</v>
      </c>
      <c r="C15" s="21">
        <v>6299</v>
      </c>
      <c r="D15" s="21">
        <f>10000-C15</f>
        <v>3701</v>
      </c>
      <c r="E15" s="21">
        <v>7.4000000000000003E-3</v>
      </c>
      <c r="F15" s="21">
        <v>0.99280000000000002</v>
      </c>
      <c r="G15" s="21">
        <v>0.99399999999999999</v>
      </c>
      <c r="H15" s="21">
        <v>0.13969999999999999</v>
      </c>
      <c r="I15" s="24">
        <v>3</v>
      </c>
      <c r="J15" s="66">
        <f>$AD$57</f>
        <v>7.0808283233132929</v>
      </c>
      <c r="K15" s="24">
        <v>13.8</v>
      </c>
      <c r="L15" s="24">
        <v>4.5999999999999996</v>
      </c>
      <c r="M15" s="21">
        <v>3</v>
      </c>
      <c r="N15" s="24">
        <v>1</v>
      </c>
      <c r="O15" s="63">
        <f>(SUM(I15:L15) / M15) *((R15 + 1) * N15 / 3)</f>
        <v>9.4936094411044323</v>
      </c>
      <c r="P15" s="13">
        <f>O15/$O$51</f>
        <v>5.0136867116092068E-2</v>
      </c>
      <c r="Q15" s="13">
        <f>D15/$D$51</f>
        <v>2.0183126012292021E-2</v>
      </c>
      <c r="R15" s="41">
        <v>2</v>
      </c>
      <c r="S15" s="13">
        <f>Q15^R15</f>
        <v>4.0735857562805881E-4</v>
      </c>
      <c r="T15" s="13">
        <f>S15/$S$51</f>
        <v>1.8522475312350448E-2</v>
      </c>
      <c r="U15" s="13">
        <f>T15*P15</f>
        <v>9.2865888339641034E-4</v>
      </c>
      <c r="V15" s="31">
        <f>U15/$U$51</f>
        <v>5.5142013560699581E-2</v>
      </c>
      <c r="W15" s="80">
        <v>3511</v>
      </c>
      <c r="X15" s="46">
        <f>$F$57*V15</f>
        <v>3454.2060134693429</v>
      </c>
      <c r="Y15" s="86">
        <f>X15-W15</f>
        <v>-56.793986530657094</v>
      </c>
      <c r="Z15" s="80">
        <v>2957</v>
      </c>
      <c r="AA15" s="80">
        <v>4990</v>
      </c>
      <c r="AB15" s="80">
        <v>0</v>
      </c>
      <c r="AC15" s="26">
        <f>SUM(Z15:AB15)</f>
        <v>7947</v>
      </c>
      <c r="AD15" s="46">
        <f>V15*$F$56</f>
        <v>4118.6121348622128</v>
      </c>
      <c r="AE15" s="22">
        <f>AD15-AC15</f>
        <v>-3828.3878651377872</v>
      </c>
      <c r="AF15" s="22">
        <f>AE15+Y15</f>
        <v>-3885.1818516684443</v>
      </c>
      <c r="AG15" s="55">
        <f>W15+AC15</f>
        <v>11458</v>
      </c>
      <c r="AH15">
        <f>X15/$X$51</f>
        <v>5.5142013560699588E-2</v>
      </c>
      <c r="AI15" s="1">
        <f>AH15*$AI$51</f>
        <v>5902.5114155644051</v>
      </c>
      <c r="AJ15" s="2">
        <v>8870</v>
      </c>
      <c r="AK15" s="49">
        <f>AI15-AJ15</f>
        <v>-2967.4885844355949</v>
      </c>
      <c r="AL15">
        <f>B15*O15</f>
        <v>9.4936094411044323</v>
      </c>
      <c r="AM15">
        <f>AL15/$AL$51</f>
        <v>5.2697229525851284E-2</v>
      </c>
      <c r="AN15" s="1">
        <f>AM15*$AN$51</f>
        <v>5462.2786292725887</v>
      </c>
      <c r="AO15" s="8">
        <v>5174</v>
      </c>
      <c r="AP15" s="49">
        <f>AN15-AO15</f>
        <v>288.27862927258866</v>
      </c>
      <c r="AQ15" s="69">
        <f>O15</f>
        <v>9.4936094411044323</v>
      </c>
      <c r="AR15">
        <f>AQ15/$AQ$51</f>
        <v>5.0136867116092068E-2</v>
      </c>
      <c r="AS15" s="1">
        <f>AR15*$AS$51*$B$51</f>
        <v>4465.5423898317122</v>
      </c>
      <c r="AT15" s="8">
        <v>4805</v>
      </c>
      <c r="AU15" s="49">
        <f>AS15-AT15</f>
        <v>-339.45761016828783</v>
      </c>
      <c r="AV15" s="82">
        <f>AVERAGE(F15:H15)</f>
        <v>0.70883333333333332</v>
      </c>
      <c r="AW15" s="82">
        <f>E15/$E$51</f>
        <v>2.5410342696243388E-4</v>
      </c>
      <c r="AX15" s="49">
        <f>AV15*$AX$51*AW15</f>
        <v>17.485396101458232</v>
      </c>
      <c r="AY15" s="8">
        <v>185</v>
      </c>
      <c r="AZ15" s="49">
        <f>AX15-AY15</f>
        <v>-167.51460389854176</v>
      </c>
      <c r="BA15" s="68">
        <v>0.59</v>
      </c>
    </row>
    <row r="16" spans="1:53" x14ac:dyDescent="0.2">
      <c r="A16" s="24" t="s">
        <v>17</v>
      </c>
      <c r="B16" s="21">
        <v>1</v>
      </c>
      <c r="C16" s="21">
        <v>6522</v>
      </c>
      <c r="D16" s="21">
        <f>10000-C16</f>
        <v>3478</v>
      </c>
      <c r="E16" s="21">
        <v>0.93140000000000001</v>
      </c>
      <c r="F16" s="21">
        <v>0.99280000000000002</v>
      </c>
      <c r="G16" s="21">
        <v>0.99399999999999999</v>
      </c>
      <c r="H16" s="21">
        <v>0.13969999999999999</v>
      </c>
      <c r="I16" s="24">
        <v>1.7</v>
      </c>
      <c r="J16" s="21">
        <v>0</v>
      </c>
      <c r="K16" s="21">
        <v>0</v>
      </c>
      <c r="L16" s="21">
        <v>0</v>
      </c>
      <c r="M16" s="21">
        <v>1</v>
      </c>
      <c r="N16" s="24">
        <v>1.21</v>
      </c>
      <c r="O16" s="63">
        <f>(SUM(I16:L16) / M16) *((R16 + 1) * N16 / 3)</f>
        <v>2.0569999999999999</v>
      </c>
      <c r="P16" s="75">
        <f>O16/$O$51</f>
        <v>1.086325873184474E-2</v>
      </c>
      <c r="Q16" s="75">
        <f>D16/$D$51</f>
        <v>1.8967012232032329E-2</v>
      </c>
      <c r="R16" s="41">
        <v>2</v>
      </c>
      <c r="S16" s="4">
        <f>Q16^R16</f>
        <v>3.5974755301006401E-4</v>
      </c>
      <c r="T16" s="4">
        <f>S16/$S$51</f>
        <v>1.6357616036519793E-2</v>
      </c>
      <c r="U16" s="4">
        <f>T16*P16</f>
        <v>1.7769701524088718E-4</v>
      </c>
      <c r="V16" s="28">
        <f>U16/$U$51</f>
        <v>1.0551313727029939E-2</v>
      </c>
      <c r="W16" s="80">
        <v>424</v>
      </c>
      <c r="X16" s="46">
        <f>$F$57*V16</f>
        <v>660.9553944886095</v>
      </c>
      <c r="Y16" s="86">
        <f>X16-W16</f>
        <v>236.9553944886095</v>
      </c>
      <c r="Z16" s="80">
        <v>0</v>
      </c>
      <c r="AA16" s="80">
        <v>546</v>
      </c>
      <c r="AB16" s="80">
        <v>424</v>
      </c>
      <c r="AC16" s="26">
        <f>SUM(Z16:AB16)</f>
        <v>970</v>
      </c>
      <c r="AD16" s="46">
        <f>V16*$F$56</f>
        <v>788.08817358559315</v>
      </c>
      <c r="AE16" s="22">
        <f>AD16-AC16</f>
        <v>-181.91182641440685</v>
      </c>
      <c r="AF16" s="22">
        <f>AE16+Y16</f>
        <v>55.043568074202653</v>
      </c>
      <c r="AG16" s="55">
        <f>W16+AC16</f>
        <v>1394</v>
      </c>
      <c r="AH16">
        <f>X16/$X$51</f>
        <v>1.0551313727029943E-2</v>
      </c>
      <c r="AI16" s="1">
        <f>AH16*$AI$51</f>
        <v>1129.4337239687391</v>
      </c>
      <c r="AJ16" s="2">
        <v>1213</v>
      </c>
      <c r="AK16" s="1">
        <f>AI16-AJ16</f>
        <v>-83.566276031260941</v>
      </c>
      <c r="AL16">
        <f>B16*O16</f>
        <v>2.0569999999999999</v>
      </c>
      <c r="AM16">
        <f>AL16/$AL$51</f>
        <v>1.141801775258891E-2</v>
      </c>
      <c r="AN16" s="1">
        <f>AM16*$AN$51</f>
        <v>1183.5232121268509</v>
      </c>
      <c r="AO16" s="8">
        <v>1637</v>
      </c>
      <c r="AP16" s="1">
        <f>AN16-AO16</f>
        <v>-453.47678787314908</v>
      </c>
      <c r="AQ16" s="69">
        <f>O16</f>
        <v>2.0569999999999999</v>
      </c>
      <c r="AR16">
        <f>AQ16/$AQ$51</f>
        <v>1.086325873184474E-2</v>
      </c>
      <c r="AS16" s="1">
        <f>AR16*$AS$51*$B$51</f>
        <v>967.55830886753108</v>
      </c>
      <c r="AT16" s="8">
        <v>546</v>
      </c>
      <c r="AU16" s="1">
        <f>AS16-AT16</f>
        <v>421.55830886753108</v>
      </c>
      <c r="AV16" s="82">
        <f>AVERAGE(F16:H16)</f>
        <v>0.70883333333333332</v>
      </c>
      <c r="AW16" s="82">
        <f>E16/$E$51</f>
        <v>3.1982693496325799E-2</v>
      </c>
      <c r="AX16" s="49">
        <f>AV16*$AX$51*AW16</f>
        <v>2200.7970174186753</v>
      </c>
      <c r="AY16" s="8">
        <v>2304</v>
      </c>
      <c r="AZ16" s="1">
        <f>AX16-AY16</f>
        <v>-103.2029825813247</v>
      </c>
      <c r="BA16" s="68">
        <v>0.59</v>
      </c>
    </row>
    <row r="17" spans="1:53" x14ac:dyDescent="0.2">
      <c r="A17" s="48" t="s">
        <v>145</v>
      </c>
      <c r="B17" s="21">
        <v>1</v>
      </c>
      <c r="C17" s="21">
        <v>6348</v>
      </c>
      <c r="D17" s="21">
        <f>10000-C17</f>
        <v>3652</v>
      </c>
      <c r="E17" s="21">
        <v>9.3600000000000003E-2</v>
      </c>
      <c r="F17" s="21">
        <v>0.99280000000000002</v>
      </c>
      <c r="G17" s="21">
        <v>0.99399999999999999</v>
      </c>
      <c r="H17" s="21">
        <v>0.13969999999999999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4">
        <v>1</v>
      </c>
      <c r="O17" s="63">
        <v>1</v>
      </c>
      <c r="P17" s="44">
        <f>O17/$O$51</f>
        <v>5.281117516696519E-3</v>
      </c>
      <c r="Q17" s="44">
        <f>D17/$D$51</f>
        <v>1.9915908186136304E-2</v>
      </c>
      <c r="R17" s="41">
        <v>2</v>
      </c>
      <c r="S17" s="13">
        <f>Q17^R17</f>
        <v>3.9664339887861104E-4</v>
      </c>
      <c r="T17" s="13">
        <f>S17/$S$51</f>
        <v>1.803525935892878E-2</v>
      </c>
      <c r="U17" s="13">
        <f>T17*P17</f>
        <v>9.5246324118603609E-5</v>
      </c>
      <c r="V17" s="31">
        <f>U17/$U$51</f>
        <v>5.6555471444436831E-3</v>
      </c>
      <c r="W17" s="80">
        <v>0</v>
      </c>
      <c r="X17" s="46">
        <f>$F$57*V17</f>
        <v>354.27478422224118</v>
      </c>
      <c r="Y17" s="86">
        <f>X17-W17</f>
        <v>354.27478422224118</v>
      </c>
      <c r="Z17" s="80">
        <v>0</v>
      </c>
      <c r="AA17" s="80">
        <v>297</v>
      </c>
      <c r="AB17" s="80">
        <v>0</v>
      </c>
      <c r="AC17" s="26">
        <f>SUM(Z17:AB17)</f>
        <v>297</v>
      </c>
      <c r="AD17" s="46">
        <f>V17*$F$56</f>
        <v>422.41847176564312</v>
      </c>
      <c r="AE17" s="22">
        <f>AD17-AC17</f>
        <v>125.41847176564312</v>
      </c>
      <c r="AF17" s="22">
        <f>AE17+Y17</f>
        <v>479.6932559878843</v>
      </c>
      <c r="AG17" s="55">
        <f>W17+AC17</f>
        <v>297</v>
      </c>
      <c r="AH17">
        <f>X17/$X$51</f>
        <v>5.6555471444436839E-3</v>
      </c>
      <c r="AI17" s="1">
        <f>AH17*$AI$51</f>
        <v>605.38107743554076</v>
      </c>
      <c r="AJ17" s="2">
        <v>0</v>
      </c>
      <c r="AK17" s="1">
        <f>AI17-AJ17</f>
        <v>605.38107743554076</v>
      </c>
      <c r="AL17">
        <f>B17*O17</f>
        <v>1</v>
      </c>
      <c r="AM17">
        <f>AL17/$AL$51</f>
        <v>5.5508107693674827E-3</v>
      </c>
      <c r="AN17" s="1">
        <f>AM17*$AN$51</f>
        <v>575.36373948801702</v>
      </c>
      <c r="AO17" s="8">
        <v>0</v>
      </c>
      <c r="AP17" s="1">
        <f>AN17-AO17</f>
        <v>575.36373948801702</v>
      </c>
      <c r="AQ17" s="69">
        <f>O17</f>
        <v>1</v>
      </c>
      <c r="AR17">
        <f>AQ17/$AQ$51</f>
        <v>5.281117516696519E-3</v>
      </c>
      <c r="AS17" s="1">
        <f>AR17*$AS$51*$B$51</f>
        <v>470.37350941542587</v>
      </c>
      <c r="AT17" s="8">
        <v>0</v>
      </c>
      <c r="AU17" s="1">
        <f>AS17-AT17</f>
        <v>470.37350941542587</v>
      </c>
      <c r="AV17" s="82">
        <f>AVERAGE(F17:H17)</f>
        <v>0.70883333333333332</v>
      </c>
      <c r="AW17" s="82">
        <f>E17/$E$51</f>
        <v>3.21406496806538E-3</v>
      </c>
      <c r="AX17" s="49">
        <f>AV17*$AX$51*AW17</f>
        <v>221.16663176979603</v>
      </c>
      <c r="AY17" s="8">
        <v>0</v>
      </c>
      <c r="AZ17" s="1">
        <f>AX17-AY17</f>
        <v>221.16663176979603</v>
      </c>
      <c r="BA17" s="68">
        <v>0.59</v>
      </c>
    </row>
    <row r="18" spans="1:53" x14ac:dyDescent="0.2">
      <c r="A18" s="24" t="s">
        <v>8</v>
      </c>
      <c r="B18" s="3">
        <v>1</v>
      </c>
      <c r="C18" s="21">
        <v>4979</v>
      </c>
      <c r="D18" s="21">
        <f>10000-C18</f>
        <v>5021</v>
      </c>
      <c r="E18" s="21">
        <v>1.6999999999999999E-3</v>
      </c>
      <c r="F18" s="21">
        <v>0.99280000000000002</v>
      </c>
      <c r="G18" s="21">
        <v>0.99399999999999999</v>
      </c>
      <c r="H18" s="21">
        <v>0.13969999999999999</v>
      </c>
      <c r="I18" s="24">
        <v>1.6</v>
      </c>
      <c r="J18" s="21">
        <v>0</v>
      </c>
      <c r="K18" s="21">
        <v>0</v>
      </c>
      <c r="L18" s="21">
        <v>0</v>
      </c>
      <c r="M18" s="21">
        <v>1</v>
      </c>
      <c r="N18" s="24">
        <v>0.9</v>
      </c>
      <c r="O18" s="63">
        <f>(SUM(I18:L18) / M18) *((R18 + 1) * N18 / 3)</f>
        <v>1.4400000000000002</v>
      </c>
      <c r="P18" s="44">
        <f>O18/$O$51</f>
        <v>7.6048092240429887E-3</v>
      </c>
      <c r="Q18" s="44">
        <f>D18/$D$51</f>
        <v>2.7381647043425623E-2</v>
      </c>
      <c r="R18" s="41">
        <v>2</v>
      </c>
      <c r="S18" s="13">
        <f>Q18^R18</f>
        <v>7.4975459481073912E-4</v>
      </c>
      <c r="T18" s="13">
        <f>S18/$S$51</f>
        <v>3.4091122179745449E-2</v>
      </c>
      <c r="U18" s="13">
        <f>T18*P18</f>
        <v>2.592564804105047E-4</v>
      </c>
      <c r="V18" s="31">
        <f>U18/$U$51</f>
        <v>1.5394160992904528E-2</v>
      </c>
      <c r="W18" s="80">
        <v>493</v>
      </c>
      <c r="X18" s="46">
        <f>$F$57*V18</f>
        <v>964.32103291752549</v>
      </c>
      <c r="Y18" s="86">
        <f>X18-W18</f>
        <v>471.32103291752549</v>
      </c>
      <c r="Z18" s="80">
        <v>0</v>
      </c>
      <c r="AA18" s="80">
        <v>1232</v>
      </c>
      <c r="AB18" s="80">
        <v>0</v>
      </c>
      <c r="AC18" s="26">
        <f>SUM(Z18:AB18)</f>
        <v>1232</v>
      </c>
      <c r="AD18" s="46">
        <f>V18*$F$56</f>
        <v>1149.8052787210322</v>
      </c>
      <c r="AE18" s="22">
        <f>AD18-AC18</f>
        <v>-82.194721278967791</v>
      </c>
      <c r="AF18" s="22">
        <f>AE18+Y18</f>
        <v>389.1263116385577</v>
      </c>
      <c r="AG18" s="55">
        <f>W18+AC18</f>
        <v>1725</v>
      </c>
      <c r="AH18">
        <f>X18/$X$51</f>
        <v>1.5394160992904532E-2</v>
      </c>
      <c r="AI18" s="1">
        <f>AH18*$AI$51</f>
        <v>1647.8217810024869</v>
      </c>
      <c r="AJ18" s="2">
        <v>1232</v>
      </c>
      <c r="AK18" s="1">
        <f>AI18-AJ18</f>
        <v>415.82178100248689</v>
      </c>
      <c r="AL18">
        <f>B18*O18</f>
        <v>1.4400000000000002</v>
      </c>
      <c r="AM18">
        <f>AL18/$AL$51</f>
        <v>7.9931675078891758E-3</v>
      </c>
      <c r="AN18" s="1">
        <f>AM18*$AN$51</f>
        <v>828.52378486274461</v>
      </c>
      <c r="AO18" s="8">
        <v>0</v>
      </c>
      <c r="AP18" s="1">
        <f>AN18-AO18</f>
        <v>828.52378486274461</v>
      </c>
      <c r="AQ18" s="69">
        <f>O18</f>
        <v>1.4400000000000002</v>
      </c>
      <c r="AR18">
        <f>AQ18/$AQ$51</f>
        <v>7.6048092240429887E-3</v>
      </c>
      <c r="AS18" s="1">
        <f>AR18*$AS$51*$B$51</f>
        <v>677.3378535582134</v>
      </c>
      <c r="AT18" s="8">
        <v>493</v>
      </c>
      <c r="AU18" s="1">
        <f>AS18-AT18</f>
        <v>184.3378535582134</v>
      </c>
      <c r="AV18" s="82">
        <f>AVERAGE(F18:H18)</f>
        <v>0.70883333333333332</v>
      </c>
      <c r="AW18" s="82">
        <f>E18/$E$51</f>
        <v>5.8375111599478047E-5</v>
      </c>
      <c r="AX18" s="49">
        <f>AV18*$AX$51*AW18</f>
        <v>4.0169153206052695</v>
      </c>
      <c r="AY18" s="8">
        <v>123</v>
      </c>
      <c r="AZ18" s="1">
        <f>AX18-AY18</f>
        <v>-118.98308467939474</v>
      </c>
      <c r="BA18" s="68">
        <f t="shared" ref="BA18:BA25" si="0">BA19*0.9</f>
        <v>0.53100000000000003</v>
      </c>
    </row>
    <row r="19" spans="1:53" x14ac:dyDescent="0.2">
      <c r="A19" s="2" t="s">
        <v>80</v>
      </c>
      <c r="B19" s="3">
        <v>1</v>
      </c>
      <c r="C19" s="3">
        <v>7038</v>
      </c>
      <c r="D19" s="21">
        <f>10000-C19</f>
        <v>2962</v>
      </c>
      <c r="E19" s="21">
        <v>0.9929</v>
      </c>
      <c r="F19" s="21">
        <v>0.99280000000000002</v>
      </c>
      <c r="G19" s="21">
        <v>0.99399999999999999</v>
      </c>
      <c r="H19" s="21">
        <v>0.13969999999999999</v>
      </c>
      <c r="I19" s="21">
        <v>0</v>
      </c>
      <c r="J19" s="21">
        <v>0</v>
      </c>
      <c r="K19" s="24">
        <v>1.2</v>
      </c>
      <c r="L19" s="21">
        <v>0</v>
      </c>
      <c r="M19" s="21">
        <v>1</v>
      </c>
      <c r="N19" s="24">
        <v>0.59</v>
      </c>
      <c r="O19" s="63">
        <f>(SUM(I19:L19) / M19) *((R19 + 1) * N19 / 3)</f>
        <v>0.70799999999999996</v>
      </c>
      <c r="P19" s="45">
        <f>O19/$O$51</f>
        <v>3.7390312018211352E-3</v>
      </c>
      <c r="Q19" s="44">
        <f>D19/$D$51</f>
        <v>1.6153044919861918E-2</v>
      </c>
      <c r="R19" s="41">
        <v>2</v>
      </c>
      <c r="S19" s="13">
        <f>Q19^R19</f>
        <v>2.6092086018307688E-4</v>
      </c>
      <c r="T19" s="13">
        <f>S19/$S$51</f>
        <v>1.1863995212981581E-2</v>
      </c>
      <c r="U19" s="13">
        <f>T19*P19</f>
        <v>4.4359848279594713E-5</v>
      </c>
      <c r="V19" s="31">
        <f>U19/$U$51</f>
        <v>2.6340041527819435E-3</v>
      </c>
      <c r="W19" s="81">
        <v>0</v>
      </c>
      <c r="X19" s="46">
        <f>$F$57*V19</f>
        <v>164.9992881385665</v>
      </c>
      <c r="Y19" s="86">
        <f>X19-W19</f>
        <v>164.9992881385665</v>
      </c>
      <c r="Z19" s="80">
        <v>155</v>
      </c>
      <c r="AA19" s="81">
        <v>0</v>
      </c>
      <c r="AB19" s="81">
        <v>0</v>
      </c>
      <c r="AC19" s="7">
        <f>SUM(Z19:AB19)</f>
        <v>155</v>
      </c>
      <c r="AD19" s="46">
        <f>V19*$F$56</f>
        <v>196.73640417543615</v>
      </c>
      <c r="AE19" s="22">
        <f>AD19-AC19</f>
        <v>41.736404175436149</v>
      </c>
      <c r="AF19" s="22">
        <f>AE19+Y19</f>
        <v>206.73569231400265</v>
      </c>
      <c r="AG19" s="55">
        <f>W19+AC19</f>
        <v>155</v>
      </c>
      <c r="AH19">
        <f>X19/$X$51</f>
        <v>2.6340041527819439E-3</v>
      </c>
      <c r="AI19" s="1">
        <f>AH19*$AI$51</f>
        <v>281.94907252208486</v>
      </c>
      <c r="AJ19" s="2">
        <v>542</v>
      </c>
      <c r="AK19" s="1">
        <f>AI19-AJ19</f>
        <v>-260.05092747791514</v>
      </c>
      <c r="AL19">
        <f>B19*O19</f>
        <v>0.70799999999999996</v>
      </c>
      <c r="AM19">
        <f>AL19/$AL$51</f>
        <v>3.9299740247121769E-3</v>
      </c>
      <c r="AN19" s="1">
        <f>AM19*$AN$51</f>
        <v>407.35752755751599</v>
      </c>
      <c r="AO19" s="8">
        <v>0</v>
      </c>
      <c r="AP19" s="1">
        <f>AN19-AO19</f>
        <v>407.35752755751599</v>
      </c>
      <c r="AQ19" s="69">
        <f>O19</f>
        <v>0.70799999999999996</v>
      </c>
      <c r="AR19">
        <f>AQ19/$AQ$51</f>
        <v>3.7390312018211352E-3</v>
      </c>
      <c r="AS19" s="1">
        <f>AR19*$AS$51*$B$51</f>
        <v>333.0244446661215</v>
      </c>
      <c r="AT19" s="8">
        <v>0</v>
      </c>
      <c r="AU19" s="1">
        <f>AS19-AT19</f>
        <v>333.0244446661215</v>
      </c>
      <c r="AV19" s="82">
        <f>AVERAGE(F19:H19)</f>
        <v>0.70883333333333332</v>
      </c>
      <c r="AW19" s="82">
        <f>E19/$E$51</f>
        <v>3.4094499004189267E-2</v>
      </c>
      <c r="AX19" s="49">
        <f>AV19*$AX$51*AW19</f>
        <v>2346.1148363699835</v>
      </c>
      <c r="AY19" s="8">
        <v>3176</v>
      </c>
      <c r="AZ19" s="1">
        <f>AX19-AY19</f>
        <v>-829.88516363001645</v>
      </c>
      <c r="BA19" s="68">
        <v>0.59</v>
      </c>
    </row>
    <row r="20" spans="1:53" x14ac:dyDescent="0.2">
      <c r="A20" s="2" t="s">
        <v>149</v>
      </c>
      <c r="B20" s="3">
        <v>1</v>
      </c>
      <c r="C20" s="3">
        <v>7000</v>
      </c>
      <c r="D20" s="21">
        <f>10000-C20</f>
        <v>3000</v>
      </c>
      <c r="E20" s="21">
        <v>0.5</v>
      </c>
      <c r="F20" s="21">
        <v>0.99280000000000002</v>
      </c>
      <c r="G20" s="21">
        <v>0.99399999999999999</v>
      </c>
      <c r="H20" s="21">
        <v>0.13969999999999999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24">
        <v>1</v>
      </c>
      <c r="O20" s="63">
        <v>1</v>
      </c>
      <c r="P20" s="45">
        <f>O20/$O$51</f>
        <v>5.281117516696519E-3</v>
      </c>
      <c r="Q20" s="44">
        <f>D20/$D$51</f>
        <v>1.6360275070758188E-2</v>
      </c>
      <c r="R20" s="41">
        <v>2</v>
      </c>
      <c r="S20" s="13">
        <f>Q20^R20</f>
        <v>2.6765860039087183E-4</v>
      </c>
      <c r="T20" s="13">
        <f>S20/$S$51</f>
        <v>1.2170358289952525E-2</v>
      </c>
      <c r="U20" s="13">
        <f>T20*P20</f>
        <v>6.4273092349540978E-5</v>
      </c>
      <c r="V20" s="31">
        <f>U20/$U$51</f>
        <v>3.8164150403260811E-3</v>
      </c>
      <c r="W20" s="81">
        <v>0</v>
      </c>
      <c r="X20" s="46">
        <f>$F$57*V20</f>
        <v>239.06787095610636</v>
      </c>
      <c r="Y20" s="86">
        <f>X20-W20</f>
        <v>239.06787095610636</v>
      </c>
      <c r="Z20" s="80">
        <v>0</v>
      </c>
      <c r="AA20" s="81">
        <v>542</v>
      </c>
      <c r="AB20" s="81">
        <v>0</v>
      </c>
      <c r="AC20" s="7">
        <f>SUM(Z20:AB20)</f>
        <v>542</v>
      </c>
      <c r="AD20" s="46">
        <f>V20*$F$56</f>
        <v>285.0518557769953</v>
      </c>
      <c r="AE20" s="22">
        <f>AD20-AC20</f>
        <v>-256.9481442230047</v>
      </c>
      <c r="AF20" s="22">
        <f>AE20+Y20</f>
        <v>-17.880273266898342</v>
      </c>
      <c r="AG20" s="55">
        <f>W20+AC20</f>
        <v>542</v>
      </c>
      <c r="AH20">
        <f>X20/$X$51</f>
        <v>3.816415040326082E-3</v>
      </c>
      <c r="AI20" s="1">
        <f>AH20*$AI$51</f>
        <v>408.51669874658444</v>
      </c>
      <c r="AJ20" s="2">
        <v>0</v>
      </c>
      <c r="AK20" s="1">
        <f>AI20-AJ20</f>
        <v>408.51669874658444</v>
      </c>
      <c r="AL20">
        <f>B20*O20</f>
        <v>1</v>
      </c>
      <c r="AM20">
        <f>AL20/$AL$51</f>
        <v>5.5508107693674827E-3</v>
      </c>
      <c r="AN20" s="1">
        <f>AM20*$AN$51</f>
        <v>575.36373948801702</v>
      </c>
      <c r="AO20" s="8">
        <v>0</v>
      </c>
      <c r="AP20" s="1">
        <f>AN20-AO20</f>
        <v>575.36373948801702</v>
      </c>
      <c r="AQ20" s="69">
        <f>O20</f>
        <v>1</v>
      </c>
      <c r="AR20">
        <f>AQ20/$AQ$51</f>
        <v>5.281117516696519E-3</v>
      </c>
      <c r="AS20" s="1">
        <f>AR20*$AS$51*$B$51</f>
        <v>470.37350941542587</v>
      </c>
      <c r="AT20" s="8">
        <v>0</v>
      </c>
      <c r="AU20" s="1">
        <f>AS20-AT20</f>
        <v>470.37350941542587</v>
      </c>
      <c r="AV20" s="82">
        <f>AVERAGE(F20:H20)</f>
        <v>0.70883333333333332</v>
      </c>
      <c r="AW20" s="82">
        <f>E20/$E$51</f>
        <v>1.716915047043472E-2</v>
      </c>
      <c r="AX20" s="49">
        <f>AV20*$AX$51*AW20</f>
        <v>1181.4456825309614</v>
      </c>
      <c r="AY20" s="8">
        <v>0</v>
      </c>
      <c r="AZ20" s="1">
        <f>AX20-AY20</f>
        <v>1181.4456825309614</v>
      </c>
      <c r="BA20" s="68">
        <v>0.65600000000000003</v>
      </c>
    </row>
    <row r="21" spans="1:53" x14ac:dyDescent="0.2">
      <c r="A21" s="24" t="s">
        <v>105</v>
      </c>
      <c r="B21" s="21">
        <v>1</v>
      </c>
      <c r="C21" s="21">
        <v>7243</v>
      </c>
      <c r="D21" s="21">
        <f>10000-C21</f>
        <v>2757</v>
      </c>
      <c r="E21" s="21">
        <v>0.99780000000000002</v>
      </c>
      <c r="F21" s="21">
        <v>0.99280000000000002</v>
      </c>
      <c r="G21" s="21">
        <v>0.99399999999999999</v>
      </c>
      <c r="H21" s="21">
        <v>0.13969999999999999</v>
      </c>
      <c r="I21" s="24">
        <v>1.8</v>
      </c>
      <c r="J21" s="21">
        <v>0</v>
      </c>
      <c r="K21" s="24">
        <v>2.8</v>
      </c>
      <c r="L21" s="21">
        <v>0</v>
      </c>
      <c r="M21" s="21">
        <v>2</v>
      </c>
      <c r="N21" s="24">
        <v>0.65600000000000003</v>
      </c>
      <c r="O21" s="63">
        <f>(SUM(I21:L21) / M21) *((R21 + 1) * N21 / 3)</f>
        <v>1.5087999999999999</v>
      </c>
      <c r="P21" s="44">
        <f>O21/$O$51</f>
        <v>7.968150109191708E-3</v>
      </c>
      <c r="Q21" s="44">
        <f>D21/$D$51</f>
        <v>1.5035092790026777E-2</v>
      </c>
      <c r="R21" s="41">
        <v>2</v>
      </c>
      <c r="S21" s="13">
        <f>Q21^R21</f>
        <v>2.2605401520471515E-4</v>
      </c>
      <c r="T21" s="13">
        <f>S21/$S$51</f>
        <v>1.0278609967720596E-2</v>
      </c>
      <c r="U21" s="13">
        <f>T21*P21</f>
        <v>8.1901507136631843E-5</v>
      </c>
      <c r="V21" s="31">
        <f>U21/$U$51</f>
        <v>4.8631570729745343E-3</v>
      </c>
      <c r="W21" s="80">
        <v>0</v>
      </c>
      <c r="X21" s="46">
        <f>$F$57*V21</f>
        <v>304.63788536527079</v>
      </c>
      <c r="Y21" s="86">
        <f>X21-W21</f>
        <v>304.63788536527079</v>
      </c>
      <c r="Z21" s="80">
        <v>0</v>
      </c>
      <c r="AA21" s="80">
        <v>908</v>
      </c>
      <c r="AB21" s="80">
        <v>0</v>
      </c>
      <c r="AC21" s="26">
        <f>SUM(Z21:AB21)</f>
        <v>908</v>
      </c>
      <c r="AD21" s="46">
        <f>V21*$F$56</f>
        <v>363.23406493754095</v>
      </c>
      <c r="AE21" s="22">
        <f>AD21-AC21</f>
        <v>-544.76593506245899</v>
      </c>
      <c r="AF21" s="22">
        <f>AE21+Y21</f>
        <v>-240.1280496971882</v>
      </c>
      <c r="AG21" s="55">
        <f>W21+AC21</f>
        <v>908</v>
      </c>
      <c r="AH21">
        <f>X21/$X$51</f>
        <v>4.863157072974536E-3</v>
      </c>
      <c r="AI21" s="1">
        <f>AH21*$AI$51</f>
        <v>520.56205940534028</v>
      </c>
      <c r="AJ21" s="2">
        <v>908</v>
      </c>
      <c r="AK21" s="1">
        <f>AI21-AJ21</f>
        <v>-387.43794059465972</v>
      </c>
      <c r="AL21">
        <f>B21*O21</f>
        <v>1.5087999999999999</v>
      </c>
      <c r="AM21">
        <f>AL21/$AL$51</f>
        <v>8.3750632888216561E-3</v>
      </c>
      <c r="AN21" s="1">
        <f>AM21*$AN$51</f>
        <v>868.10881013951996</v>
      </c>
      <c r="AO21" s="8">
        <v>0</v>
      </c>
      <c r="AP21" s="49">
        <f>AN21-AO21</f>
        <v>868.10881013951996</v>
      </c>
      <c r="AQ21" s="69">
        <f>O21</f>
        <v>1.5087999999999999</v>
      </c>
      <c r="AR21">
        <f>AQ21/$AQ$51</f>
        <v>7.968150109191708E-3</v>
      </c>
      <c r="AS21" s="1">
        <f>AR21*$AS$51*$B$51</f>
        <v>709.69955100599452</v>
      </c>
      <c r="AT21" s="8">
        <v>908</v>
      </c>
      <c r="AU21" s="49">
        <f>AS21-AT21</f>
        <v>-198.30044899400548</v>
      </c>
      <c r="AV21" s="82">
        <f>AVERAGE(F21:H21)</f>
        <v>0.70883333333333332</v>
      </c>
      <c r="AW21" s="82">
        <f>E21/$E$51</f>
        <v>3.4262756678799529E-2</v>
      </c>
      <c r="AX21" s="49">
        <f>AV21*$AX$51*AW21</f>
        <v>2357.6930040587868</v>
      </c>
      <c r="AY21" s="8">
        <v>2725</v>
      </c>
      <c r="AZ21" s="1">
        <f>AX21-AY21</f>
        <v>-367.30699594121324</v>
      </c>
      <c r="BA21" s="68">
        <f t="shared" si="0"/>
        <v>0.72900000000000009</v>
      </c>
    </row>
    <row r="22" spans="1:53" x14ac:dyDescent="0.2">
      <c r="A22" s="24" t="s">
        <v>66</v>
      </c>
      <c r="B22" s="21">
        <v>1</v>
      </c>
      <c r="C22" s="21">
        <v>6363</v>
      </c>
      <c r="D22" s="21">
        <f>10000-C22</f>
        <v>3637</v>
      </c>
      <c r="E22" s="21">
        <v>2.3E-3</v>
      </c>
      <c r="F22" s="21">
        <v>0.99280000000000002</v>
      </c>
      <c r="G22" s="21">
        <v>0.99399999999999999</v>
      </c>
      <c r="H22" s="21">
        <v>0.13969999999999999</v>
      </c>
      <c r="I22" s="21">
        <v>0</v>
      </c>
      <c r="J22" s="66">
        <f>$AD$58</f>
        <v>1.7368069472277889</v>
      </c>
      <c r="K22" s="21">
        <v>0</v>
      </c>
      <c r="L22" s="21">
        <v>0</v>
      </c>
      <c r="M22" s="21">
        <v>1</v>
      </c>
      <c r="N22" s="24">
        <v>1.464</v>
      </c>
      <c r="O22" s="63">
        <f>(SUM(I22:L22) / M22) *((R22 + 1) * N22 / 3)</f>
        <v>2.5426853707414825</v>
      </c>
      <c r="P22" s="44">
        <f>O22/$O$51</f>
        <v>1.3428220250870827E-2</v>
      </c>
      <c r="Q22" s="44">
        <f>D22/$D$51</f>
        <v>1.9834106810782511E-2</v>
      </c>
      <c r="R22" s="41">
        <v>2</v>
      </c>
      <c r="S22" s="13">
        <f>Q22^R22</f>
        <v>3.9339179298152922E-4</v>
      </c>
      <c r="T22" s="13">
        <f>S22/$S$51</f>
        <v>1.7887409789636339E-2</v>
      </c>
      <c r="U22" s="13">
        <f>T22*P22</f>
        <v>2.4019607837281977E-4</v>
      </c>
      <c r="V22" s="31">
        <f>U22/$U$51</f>
        <v>1.4262390257249203E-2</v>
      </c>
      <c r="W22" s="80">
        <v>2034</v>
      </c>
      <c r="X22" s="46">
        <f>$F$57*V22</f>
        <v>893.42465049460452</v>
      </c>
      <c r="Y22" s="86">
        <f>X22-W22</f>
        <v>-1140.5753495053955</v>
      </c>
      <c r="Z22" s="80">
        <v>313</v>
      </c>
      <c r="AA22" s="80">
        <v>1017</v>
      </c>
      <c r="AB22" s="80">
        <v>0</v>
      </c>
      <c r="AC22" s="26">
        <f>SUM(Z22:AB22)</f>
        <v>1330</v>
      </c>
      <c r="AD22" s="46">
        <f>V22*$F$56</f>
        <v>1065.2721907042003</v>
      </c>
      <c r="AE22" s="22">
        <f>AD22-AC22</f>
        <v>-264.72780929579972</v>
      </c>
      <c r="AF22" s="22">
        <f>AE22+Y22</f>
        <v>-1405.3031588011952</v>
      </c>
      <c r="AG22" s="55">
        <f>W22+AC22</f>
        <v>3364</v>
      </c>
      <c r="AH22">
        <f>X22/$X$51</f>
        <v>1.4262390257249206E-2</v>
      </c>
      <c r="AI22" s="1">
        <f>AH22*$AI$51</f>
        <v>1526.6747779164696</v>
      </c>
      <c r="AJ22" s="2">
        <v>2660</v>
      </c>
      <c r="AK22" s="1">
        <f>AI22-AJ22</f>
        <v>-1133.3252220835304</v>
      </c>
      <c r="AL22">
        <f>B22*O22</f>
        <v>2.5426853707414825</v>
      </c>
      <c r="AM22">
        <f>AL22/$AL$51</f>
        <v>1.411396533902497E-2</v>
      </c>
      <c r="AN22" s="1">
        <f>AM22*$AN$51</f>
        <v>1462.9689632512943</v>
      </c>
      <c r="AO22" s="8">
        <v>1643</v>
      </c>
      <c r="AP22" s="1">
        <f>AN22-AO22</f>
        <v>-180.03103674870567</v>
      </c>
      <c r="AQ22" s="69">
        <f>O22</f>
        <v>2.5426853707414825</v>
      </c>
      <c r="AR22">
        <f>AQ22/$AQ$51</f>
        <v>1.3428220250870827E-2</v>
      </c>
      <c r="AS22" s="1">
        <f>AR22*$AS$51*$B$51</f>
        <v>1196.0118411749343</v>
      </c>
      <c r="AT22" s="8">
        <v>704</v>
      </c>
      <c r="AU22" s="1">
        <f>AS22-AT22</f>
        <v>492.01184117493426</v>
      </c>
      <c r="AV22" s="82">
        <f>AVERAGE(F22:H22)</f>
        <v>0.70883333333333332</v>
      </c>
      <c r="AW22" s="82">
        <f>E22/$E$51</f>
        <v>7.8978092163999714E-5</v>
      </c>
      <c r="AX22" s="49">
        <f>AV22*$AX$51*AW22</f>
        <v>5.4346501396424234</v>
      </c>
      <c r="AY22" s="8">
        <v>0</v>
      </c>
      <c r="AZ22" s="1">
        <f>AX22-AY22</f>
        <v>5.4346501396424234</v>
      </c>
      <c r="BA22" s="68">
        <f>BA25*0.9</f>
        <v>0.81</v>
      </c>
    </row>
    <row r="23" spans="1:53" x14ac:dyDescent="0.2">
      <c r="A23" s="24" t="s">
        <v>126</v>
      </c>
      <c r="B23" s="21">
        <v>1</v>
      </c>
      <c r="C23" s="21">
        <v>7334</v>
      </c>
      <c r="D23" s="21">
        <f>10000-C23</f>
        <v>2666</v>
      </c>
      <c r="E23" s="21">
        <v>0.996</v>
      </c>
      <c r="F23" s="21">
        <v>0.99280000000000002</v>
      </c>
      <c r="G23" s="21">
        <v>0.99399999999999999</v>
      </c>
      <c r="H23" s="21">
        <v>0.13969999999999999</v>
      </c>
      <c r="I23" s="21">
        <v>0</v>
      </c>
      <c r="J23" s="21">
        <v>0</v>
      </c>
      <c r="K23" s="21">
        <v>0</v>
      </c>
      <c r="L23" s="24">
        <v>5.8</v>
      </c>
      <c r="M23" s="21">
        <v>1</v>
      </c>
      <c r="N23" s="24">
        <v>1</v>
      </c>
      <c r="O23" s="63">
        <f>(SUM(I23:L23) / M23) *((R23 + 1) * N23 / 3)</f>
        <v>5.8</v>
      </c>
      <c r="P23" s="44">
        <f>O23/$O$51</f>
        <v>3.0630481596839811E-2</v>
      </c>
      <c r="Q23" s="44">
        <f>D23/$D$51</f>
        <v>1.4538831112880445E-2</v>
      </c>
      <c r="R23" s="41">
        <v>2</v>
      </c>
      <c r="S23" s="13">
        <f>Q23^R23</f>
        <v>2.1137761012886044E-4</v>
      </c>
      <c r="T23" s="13">
        <f>S23/$S$51</f>
        <v>9.6112781206557588E-3</v>
      </c>
      <c r="U23" s="13">
        <f>T23*P23</f>
        <v>2.9439807759685534E-4</v>
      </c>
      <c r="V23" s="31">
        <f>U23/$U$51</f>
        <v>1.748080277627637E-2</v>
      </c>
      <c r="W23" s="80">
        <v>1455</v>
      </c>
      <c r="X23" s="46">
        <f>$F$57*V23</f>
        <v>1095.0324475115044</v>
      </c>
      <c r="Y23" s="86">
        <f>X23-W23</f>
        <v>-359.96755248849558</v>
      </c>
      <c r="Z23" s="80">
        <v>364</v>
      </c>
      <c r="AA23" s="80">
        <v>1091</v>
      </c>
      <c r="AB23" s="80">
        <v>0</v>
      </c>
      <c r="AC23" s="26">
        <f>SUM(Z23:AB23)</f>
        <v>1455</v>
      </c>
      <c r="AD23" s="46">
        <f>V23*$F$56</f>
        <v>1305.6586401628583</v>
      </c>
      <c r="AE23" s="22">
        <f>AD23-AC23</f>
        <v>-149.34135983714168</v>
      </c>
      <c r="AF23" s="22">
        <f>AE23+Y23</f>
        <v>-509.30891232563727</v>
      </c>
      <c r="AG23" s="55">
        <f>W23+AC23</f>
        <v>2910</v>
      </c>
      <c r="AH23">
        <f>X23/$X$51</f>
        <v>1.7480802776276373E-2</v>
      </c>
      <c r="AI23" s="1">
        <f>AH23*$AI$51</f>
        <v>1871.1800907781756</v>
      </c>
      <c r="AJ23" s="2">
        <v>2182</v>
      </c>
      <c r="AK23" s="49">
        <f>AI23-AJ23</f>
        <v>-310.81990922182445</v>
      </c>
      <c r="AL23">
        <f>B23*O23</f>
        <v>5.8</v>
      </c>
      <c r="AM23">
        <f>AL23/$AL$51</f>
        <v>3.2194702462331394E-2</v>
      </c>
      <c r="AN23" s="1">
        <f>AM23*$AN$51</f>
        <v>3337.1096890304984</v>
      </c>
      <c r="AO23" s="8">
        <v>4364</v>
      </c>
      <c r="AP23" s="49">
        <f>AN23-AO23</f>
        <v>-1026.8903109695016</v>
      </c>
      <c r="AQ23" s="69">
        <f>O23</f>
        <v>5.8</v>
      </c>
      <c r="AR23">
        <f>AQ23/$AQ$51</f>
        <v>3.0630481596839811E-2</v>
      </c>
      <c r="AS23" s="1">
        <f>AR23*$AS$51*$B$51</f>
        <v>2728.1663546094701</v>
      </c>
      <c r="AT23" s="8">
        <v>2546</v>
      </c>
      <c r="AU23" s="1">
        <f>AS23-AT23</f>
        <v>182.16635460947009</v>
      </c>
      <c r="AV23" s="82">
        <f>AVERAGE(F23:H23)</f>
        <v>0.70883333333333332</v>
      </c>
      <c r="AW23" s="82">
        <f>E23/$E$51</f>
        <v>3.4200947737105962E-2</v>
      </c>
      <c r="AX23" s="49">
        <f>AV23*$AX$51*AW23</f>
        <v>2353.4397996016751</v>
      </c>
      <c r="AY23" s="8">
        <v>2182</v>
      </c>
      <c r="AZ23" s="49">
        <f>AX23-AY23</f>
        <v>171.43979960167508</v>
      </c>
      <c r="BA23" s="68">
        <f>BA26*0.9</f>
        <v>0.9</v>
      </c>
    </row>
    <row r="24" spans="1:53" x14ac:dyDescent="0.2">
      <c r="A24" s="24" t="s">
        <v>148</v>
      </c>
      <c r="B24" s="21">
        <v>0</v>
      </c>
      <c r="C24" s="21">
        <v>2973</v>
      </c>
      <c r="D24" s="21">
        <f>10000-C24</f>
        <v>7027</v>
      </c>
      <c r="E24" s="21">
        <v>0.24940000000000001</v>
      </c>
      <c r="F24" s="21">
        <v>0.99280000000000002</v>
      </c>
      <c r="G24" s="21">
        <v>0.99399999999999999</v>
      </c>
      <c r="H24" s="21">
        <v>0.13969999999999999</v>
      </c>
      <c r="I24" s="21">
        <v>0</v>
      </c>
      <c r="J24" s="21">
        <v>0</v>
      </c>
      <c r="K24" s="21">
        <v>0</v>
      </c>
      <c r="L24" s="21">
        <v>0</v>
      </c>
      <c r="M24" s="21">
        <v>1</v>
      </c>
      <c r="N24" s="24">
        <v>1.21</v>
      </c>
      <c r="O24" s="63">
        <v>1</v>
      </c>
      <c r="P24" s="44">
        <f>O24/$O$51</f>
        <v>5.281117516696519E-3</v>
      </c>
      <c r="Q24" s="44">
        <f>D24/$D$51</f>
        <v>3.8321217640739265E-2</v>
      </c>
      <c r="R24" s="41">
        <v>2</v>
      </c>
      <c r="S24" s="21">
        <f>Q24^R24</f>
        <v>1.4685157214689062E-3</v>
      </c>
      <c r="T24" s="21">
        <f>S24/$S$51</f>
        <v>6.6772980425829909E-2</v>
      </c>
      <c r="U24" s="21">
        <f>T24*P24</f>
        <v>3.5263595656888412E-4</v>
      </c>
      <c r="V24" s="31">
        <f>U24/$U$51</f>
        <v>2.0938858225309515E-2</v>
      </c>
      <c r="W24" s="80">
        <v>0</v>
      </c>
      <c r="X24" s="46">
        <f>$F$57*V24</f>
        <v>1311.6519569498387</v>
      </c>
      <c r="Y24" s="86">
        <f>X24-W24</f>
        <v>1311.6519569498387</v>
      </c>
      <c r="Z24" s="80">
        <v>0</v>
      </c>
      <c r="AA24" s="80">
        <v>2891</v>
      </c>
      <c r="AB24" s="80">
        <v>0</v>
      </c>
      <c r="AC24" s="26">
        <f>SUM(Z24:AB24)</f>
        <v>2891</v>
      </c>
      <c r="AD24" s="46">
        <f>V24*$F$56</f>
        <v>1563.9442597065929</v>
      </c>
      <c r="AE24" s="22">
        <f>AD24-AC24</f>
        <v>-1327.0557402934071</v>
      </c>
      <c r="AF24" s="22">
        <f>AE24+Y24</f>
        <v>-15.403783343568421</v>
      </c>
      <c r="AG24" s="55">
        <f>W24+AC24</f>
        <v>2891</v>
      </c>
      <c r="AH24">
        <f>X24/$X$51</f>
        <v>2.0938858225309522E-2</v>
      </c>
      <c r="AI24" s="1">
        <f>AH24*$AI$51</f>
        <v>2241.3372621535818</v>
      </c>
      <c r="AJ24" s="2">
        <v>0</v>
      </c>
      <c r="AK24" s="49">
        <f>AI24-AJ24</f>
        <v>2241.3372621535818</v>
      </c>
      <c r="AL24">
        <f>B24*O24</f>
        <v>0</v>
      </c>
      <c r="AM24">
        <f>AL24/$AL$51</f>
        <v>0</v>
      </c>
      <c r="AN24" s="1">
        <f>AM24*$AN$51</f>
        <v>0</v>
      </c>
      <c r="AO24" s="8">
        <v>0</v>
      </c>
      <c r="AP24" s="49">
        <f>AN24-AO24</f>
        <v>0</v>
      </c>
      <c r="AQ24" s="69">
        <f>O24</f>
        <v>1</v>
      </c>
      <c r="AR24">
        <f>AQ24/$AQ$51</f>
        <v>5.281117516696519E-3</v>
      </c>
      <c r="AS24" s="1">
        <f>AR24*$AS$51*$B$51</f>
        <v>470.37350941542587</v>
      </c>
      <c r="AT24" s="8">
        <v>0</v>
      </c>
      <c r="AU24" s="1">
        <f>AS24-AT24</f>
        <v>470.37350941542587</v>
      </c>
      <c r="AV24" s="82">
        <f>AVERAGE(F24:H24)</f>
        <v>0.70883333333333332</v>
      </c>
      <c r="AW24" s="82">
        <f>E24/$E$51</f>
        <v>8.5639722546528383E-3</v>
      </c>
      <c r="AX24" s="49">
        <f>AV24*$AX$51*AW24</f>
        <v>589.30510644644357</v>
      </c>
      <c r="AY24" s="8">
        <v>1091</v>
      </c>
      <c r="AZ24" s="49">
        <f>AX24-AY24</f>
        <v>-501.69489355355643</v>
      </c>
      <c r="BA24" s="68">
        <v>0.9</v>
      </c>
    </row>
    <row r="25" spans="1:53" x14ac:dyDescent="0.2">
      <c r="A25" s="39" t="s">
        <v>15</v>
      </c>
      <c r="B25" s="21">
        <v>1</v>
      </c>
      <c r="C25" s="21">
        <v>7201</v>
      </c>
      <c r="D25" s="21">
        <f>10000-C25</f>
        <v>2799</v>
      </c>
      <c r="E25" s="21">
        <v>0.99490000000000001</v>
      </c>
      <c r="F25" s="21">
        <v>0.99280000000000002</v>
      </c>
      <c r="G25" s="21">
        <v>0.99399999999999999</v>
      </c>
      <c r="H25" s="21">
        <v>0.13969999999999999</v>
      </c>
      <c r="I25" s="24">
        <v>7</v>
      </c>
      <c r="J25" s="21">
        <v>0</v>
      </c>
      <c r="K25" s="21">
        <v>0</v>
      </c>
      <c r="L25" s="21">
        <v>0</v>
      </c>
      <c r="M25" s="21">
        <v>1</v>
      </c>
      <c r="N25" s="24">
        <v>1</v>
      </c>
      <c r="O25" s="63">
        <f>(SUM(I25:L25) / M25) *((R25 + 1) * N25 / 3)</f>
        <v>7</v>
      </c>
      <c r="P25" s="13">
        <f>O25/$O$51</f>
        <v>3.6967822616875631E-2</v>
      </c>
      <c r="Q25" s="13">
        <f>D25/$D$51</f>
        <v>1.5264136641017391E-2</v>
      </c>
      <c r="R25" s="41">
        <v>2</v>
      </c>
      <c r="S25" s="13">
        <f>Q25^R25</f>
        <v>2.3299386739564969E-4</v>
      </c>
      <c r="T25" s="13">
        <f>S25/$S$51</f>
        <v>1.0594163017462485E-2</v>
      </c>
      <c r="U25" s="13">
        <f>T25*P25</f>
        <v>3.9164313920381704E-4</v>
      </c>
      <c r="V25" s="31">
        <f>U25/$U$51</f>
        <v>2.3255031184268873E-2</v>
      </c>
      <c r="W25" s="80">
        <v>1896</v>
      </c>
      <c r="X25" s="46">
        <f>$F$57*V25</f>
        <v>1456.7416634449708</v>
      </c>
      <c r="Y25" s="86">
        <f>X25-W25</f>
        <v>-439.25833655502925</v>
      </c>
      <c r="Z25" s="80">
        <v>0</v>
      </c>
      <c r="AA25" s="80">
        <v>1138</v>
      </c>
      <c r="AB25" s="80">
        <v>0</v>
      </c>
      <c r="AC25" s="26">
        <f>SUM(Z25:AB25)</f>
        <v>1138</v>
      </c>
      <c r="AD25" s="46">
        <f>V25*$F$56</f>
        <v>1736.9415341842264</v>
      </c>
      <c r="AE25" s="22">
        <f>AD25-AC25</f>
        <v>598.94153418422638</v>
      </c>
      <c r="AF25" s="22">
        <f>AE25+Y25</f>
        <v>159.68319762919714</v>
      </c>
      <c r="AG25" s="55">
        <f>W25+AC25</f>
        <v>3034</v>
      </c>
      <c r="AH25">
        <f>X25/$X$51</f>
        <v>2.3255031184268877E-2</v>
      </c>
      <c r="AI25" s="1">
        <f>AH25*$AI$51</f>
        <v>2489.2650480265092</v>
      </c>
      <c r="AJ25" s="2">
        <v>1896</v>
      </c>
      <c r="AK25" s="49">
        <f>AI25-AJ25</f>
        <v>593.26504802650925</v>
      </c>
      <c r="AL25">
        <f>B25*O25</f>
        <v>7</v>
      </c>
      <c r="AM25">
        <f>AL25/$AL$51</f>
        <v>3.8855675385572379E-2</v>
      </c>
      <c r="AN25" s="1">
        <f>AM25*$AN$51</f>
        <v>4027.5461764161196</v>
      </c>
      <c r="AO25" s="8">
        <v>4930</v>
      </c>
      <c r="AP25" s="1">
        <f>AN25-AO25</f>
        <v>-902.45382358388042</v>
      </c>
      <c r="AQ25" s="69">
        <f>O25</f>
        <v>7</v>
      </c>
      <c r="AR25">
        <f>AQ25/$AQ$51</f>
        <v>3.6967822616875631E-2</v>
      </c>
      <c r="AS25" s="1">
        <f>AR25*$AS$51*$B$51</f>
        <v>3292.6145659079812</v>
      </c>
      <c r="AT25" s="8">
        <v>3034</v>
      </c>
      <c r="AU25" s="1">
        <f>AS25-AT25</f>
        <v>258.61456590798116</v>
      </c>
      <c r="AV25" s="82">
        <f>AVERAGE(F25:H25)</f>
        <v>0.70883333333333332</v>
      </c>
      <c r="AW25" s="82">
        <f>E25/$E$51</f>
        <v>3.416317560607101E-2</v>
      </c>
      <c r="AX25" s="49">
        <f>AV25*$AX$51*AW25</f>
        <v>2350.8406191001072</v>
      </c>
      <c r="AY25" s="8">
        <v>1517</v>
      </c>
      <c r="AZ25" s="1">
        <f>AX25-AY25</f>
        <v>833.84061910010723</v>
      </c>
      <c r="BA25" s="68">
        <f t="shared" si="0"/>
        <v>0.9</v>
      </c>
    </row>
    <row r="26" spans="1:53" x14ac:dyDescent="0.2">
      <c r="A26" s="39" t="s">
        <v>27</v>
      </c>
      <c r="B26" s="21">
        <v>1</v>
      </c>
      <c r="C26" s="21">
        <v>6981</v>
      </c>
      <c r="D26" s="21">
        <f>10000-C26</f>
        <v>3019</v>
      </c>
      <c r="E26" s="21">
        <v>8.2100000000000006E-2</v>
      </c>
      <c r="F26" s="21">
        <v>0.99280000000000002</v>
      </c>
      <c r="G26" s="21">
        <v>0.99399999999999999</v>
      </c>
      <c r="H26" s="21">
        <v>0.13969999999999999</v>
      </c>
      <c r="I26" s="24">
        <v>7.3</v>
      </c>
      <c r="J26" s="66">
        <f>$AD$59</f>
        <v>5.0768203072812286</v>
      </c>
      <c r="K26" s="24">
        <v>5.9</v>
      </c>
      <c r="L26" s="24">
        <v>9.3000000000000007</v>
      </c>
      <c r="M26" s="21">
        <v>3</v>
      </c>
      <c r="N26" s="24">
        <v>1.21</v>
      </c>
      <c r="O26" s="63">
        <f>(SUM(I26:L26) / M26) *((R26 + 1) * N26 / 3)</f>
        <v>11.122650857270095</v>
      </c>
      <c r="P26" s="13">
        <f>O26/$O$51</f>
        <v>5.8740026274428654E-2</v>
      </c>
      <c r="Q26" s="13">
        <f>D26/$D$51</f>
        <v>1.6463890146206323E-2</v>
      </c>
      <c r="R26" s="41">
        <v>2</v>
      </c>
      <c r="S26" s="13">
        <f>Q26^R26</f>
        <v>2.7105967874634969E-4</v>
      </c>
      <c r="T26" s="13">
        <f>S26/$S$51</f>
        <v>1.2325004328218888E-2</v>
      </c>
      <c r="U26" s="13">
        <f>T26*P26</f>
        <v>7.2397107807202433E-4</v>
      </c>
      <c r="V26" s="31">
        <f>U26/$U$51</f>
        <v>4.298803760816549E-2</v>
      </c>
      <c r="W26" s="80">
        <v>3083</v>
      </c>
      <c r="X26" s="46">
        <f>$F$57*V26</f>
        <v>2692.8566518507027</v>
      </c>
      <c r="Y26" s="86">
        <f>X26-W26</f>
        <v>-390.14334814929725</v>
      </c>
      <c r="Z26" s="80">
        <v>1542</v>
      </c>
      <c r="AA26" s="80">
        <v>4625</v>
      </c>
      <c r="AB26" s="80">
        <v>0</v>
      </c>
      <c r="AC26" s="26">
        <f>SUM(Z26:AB26)</f>
        <v>6167</v>
      </c>
      <c r="AD26" s="46">
        <f>V26*$F$56</f>
        <v>3210.8195169914884</v>
      </c>
      <c r="AE26" s="22">
        <f>AD26-AC26</f>
        <v>-2956.1804830085116</v>
      </c>
      <c r="AF26" s="22">
        <f>AE26+Y26</f>
        <v>-3346.3238311578089</v>
      </c>
      <c r="AG26" s="55">
        <f>W26+AC26</f>
        <v>9250</v>
      </c>
      <c r="AH26">
        <f>X26/$X$51</f>
        <v>4.2988037608165504E-2</v>
      </c>
      <c r="AI26" s="1">
        <f>AH26*$AI$51</f>
        <v>4601.5255216532514</v>
      </c>
      <c r="AJ26" s="2">
        <v>6167</v>
      </c>
      <c r="AK26" s="49">
        <f>AI26-AJ26</f>
        <v>-1565.4744783467486</v>
      </c>
      <c r="AL26">
        <f>B26*O26</f>
        <v>11.122650857270095</v>
      </c>
      <c r="AM26">
        <f>AL26/$AL$51</f>
        <v>6.1739730162449304E-2</v>
      </c>
      <c r="AN26" s="1">
        <f>AM26*$AN$51</f>
        <v>6399.5699902585202</v>
      </c>
      <c r="AO26" s="8">
        <v>6167</v>
      </c>
      <c r="AP26" s="49">
        <f>AN26-AO26</f>
        <v>232.56999025852019</v>
      </c>
      <c r="AQ26" s="69">
        <f>O26</f>
        <v>11.122650857270095</v>
      </c>
      <c r="AR26">
        <f>AQ26/$AQ$51</f>
        <v>5.8740026274428654E-2</v>
      </c>
      <c r="AS26" s="1">
        <f>AR26*$AS$51*$B$51</f>
        <v>5231.8003177366299</v>
      </c>
      <c r="AT26" s="8">
        <v>4625</v>
      </c>
      <c r="AU26" s="49">
        <f>AS26-AT26</f>
        <v>606.80031773662995</v>
      </c>
      <c r="AV26" s="82">
        <f>AVERAGE(F26:H26)</f>
        <v>0.70883333333333332</v>
      </c>
      <c r="AW26" s="82">
        <f>E26/$E$51</f>
        <v>2.8191745072453814E-3</v>
      </c>
      <c r="AX26" s="49">
        <f>AV26*$AX$51*AW26</f>
        <v>193.99338107158391</v>
      </c>
      <c r="AY26" s="8">
        <v>3083</v>
      </c>
      <c r="AZ26" s="74">
        <f>AX26-AY26</f>
        <v>-2889.0066189284162</v>
      </c>
      <c r="BA26" s="68">
        <v>1</v>
      </c>
    </row>
    <row r="27" spans="1:53" x14ac:dyDescent="0.2">
      <c r="A27" s="39" t="s">
        <v>81</v>
      </c>
      <c r="B27" s="21">
        <v>0</v>
      </c>
      <c r="C27" s="21">
        <v>4763</v>
      </c>
      <c r="D27" s="21">
        <f>10000-C27</f>
        <v>5237</v>
      </c>
      <c r="E27" s="21">
        <v>0.99690000000000001</v>
      </c>
      <c r="F27" s="21">
        <v>0.99280000000000002</v>
      </c>
      <c r="G27" s="21">
        <v>0.99399999999999999</v>
      </c>
      <c r="H27" s="21">
        <v>0.13969999999999999</v>
      </c>
      <c r="I27" s="21">
        <v>0</v>
      </c>
      <c r="J27" s="21">
        <v>0</v>
      </c>
      <c r="K27" s="24">
        <v>2.1</v>
      </c>
      <c r="L27" s="21">
        <v>0</v>
      </c>
      <c r="M27" s="21">
        <v>1</v>
      </c>
      <c r="N27" s="24">
        <v>0.59</v>
      </c>
      <c r="O27" s="63">
        <f>(SUM(I27:L27) / M27) *((R27 + 1) * N27 / 3)</f>
        <v>1.2389999999999999</v>
      </c>
      <c r="P27" s="44">
        <f>O27/$O$51</f>
        <v>6.5433046031869863E-3</v>
      </c>
      <c r="Q27" s="44">
        <f>D27/$D$51</f>
        <v>2.8559586848520214E-2</v>
      </c>
      <c r="R27" s="41">
        <v>2</v>
      </c>
      <c r="S27" s="13">
        <f>Q27^R27</f>
        <v>8.1565000095816878E-4</v>
      </c>
      <c r="T27" s="13">
        <f>S27/$S$51</f>
        <v>3.7087367027865449E-2</v>
      </c>
      <c r="U27" s="13">
        <f>T27*P27</f>
        <v>2.4267393939351724E-4</v>
      </c>
      <c r="V27" s="31">
        <f>U27/$U$51</f>
        <v>1.4409520972787198E-2</v>
      </c>
      <c r="W27" s="80">
        <v>184</v>
      </c>
      <c r="X27" s="46">
        <f>$F$57*V27</f>
        <v>902.64121277733568</v>
      </c>
      <c r="Y27" s="86">
        <f>X27-W27</f>
        <v>718.64121277733568</v>
      </c>
      <c r="Z27" s="80">
        <v>0</v>
      </c>
      <c r="AA27" s="80">
        <v>460</v>
      </c>
      <c r="AB27" s="80">
        <v>184</v>
      </c>
      <c r="AC27" s="26">
        <f>SUM(Z27:AB27)</f>
        <v>644</v>
      </c>
      <c r="AD27" s="46">
        <f>V27*$F$56</f>
        <v>1076.2615309784487</v>
      </c>
      <c r="AE27" s="22">
        <f>AD27-AC27</f>
        <v>432.26153097844872</v>
      </c>
      <c r="AF27" s="22">
        <f>AE27+Y27</f>
        <v>1150.9027437557843</v>
      </c>
      <c r="AG27" s="55">
        <f>W27+AC27</f>
        <v>828</v>
      </c>
      <c r="AH27">
        <f>X27/$X$51</f>
        <v>1.4409520972787202E-2</v>
      </c>
      <c r="AI27" s="1">
        <f>AH27*$AI$51</f>
        <v>1542.4239439690878</v>
      </c>
      <c r="AJ27" s="2">
        <v>645</v>
      </c>
      <c r="AK27" s="1">
        <f>AI27-AJ27</f>
        <v>897.42394396908776</v>
      </c>
      <c r="AL27">
        <f>B27*O27</f>
        <v>0</v>
      </c>
      <c r="AM27">
        <f>AL27/$AL$51</f>
        <v>0</v>
      </c>
      <c r="AN27" s="1">
        <f>AM27*$AN$51</f>
        <v>0</v>
      </c>
      <c r="AO27" s="8">
        <v>921</v>
      </c>
      <c r="AP27" s="1">
        <f>AN27-AO27</f>
        <v>-921</v>
      </c>
      <c r="AQ27" s="69">
        <f>O27</f>
        <v>1.2389999999999999</v>
      </c>
      <c r="AR27">
        <f>AQ27/$AQ$51</f>
        <v>6.5433046031869863E-3</v>
      </c>
      <c r="AS27" s="1">
        <f>AR27*$AS$51*$B$51</f>
        <v>582.79277816571255</v>
      </c>
      <c r="AT27" s="8">
        <v>553</v>
      </c>
      <c r="AU27" s="1">
        <f>AS27-AT27</f>
        <v>29.792778165712548</v>
      </c>
      <c r="AV27" s="82">
        <f>AVERAGE(F27:H27)</f>
        <v>0.70883333333333332</v>
      </c>
      <c r="AW27" s="82">
        <f>E27/$E$51</f>
        <v>3.4231852207952745E-2</v>
      </c>
      <c r="AX27" s="49">
        <f>AV27*$AX$51*AW27</f>
        <v>2355.5664018302309</v>
      </c>
      <c r="AY27" s="8">
        <v>2303</v>
      </c>
      <c r="AZ27" s="1">
        <f>AX27-AY27</f>
        <v>52.566401830230916</v>
      </c>
      <c r="BA27" s="68">
        <f t="shared" ref="BA27:BA31" si="1">BA26*1.1</f>
        <v>1.1000000000000001</v>
      </c>
    </row>
    <row r="28" spans="1:53" x14ac:dyDescent="0.2">
      <c r="A28" s="39" t="s">
        <v>3</v>
      </c>
      <c r="B28" s="21">
        <v>1</v>
      </c>
      <c r="C28" s="21">
        <v>6927</v>
      </c>
      <c r="D28" s="21">
        <f>10000-C28</f>
        <v>3073</v>
      </c>
      <c r="E28" s="21">
        <v>0.43070000000000003</v>
      </c>
      <c r="F28" s="21">
        <v>0.99280000000000002</v>
      </c>
      <c r="G28" s="21">
        <v>0.99399999999999999</v>
      </c>
      <c r="H28" s="21">
        <v>0.13969999999999999</v>
      </c>
      <c r="I28" s="24">
        <v>3.8</v>
      </c>
      <c r="J28" s="21">
        <v>0</v>
      </c>
      <c r="K28" s="21">
        <v>0</v>
      </c>
      <c r="L28" s="21">
        <v>0</v>
      </c>
      <c r="M28" s="21">
        <v>1</v>
      </c>
      <c r="N28" s="24">
        <v>1.1000000000000001</v>
      </c>
      <c r="O28" s="63">
        <f>(SUM(I28:L28) / M28) *((R28 + 1) * N28 / 3)</f>
        <v>4.18</v>
      </c>
      <c r="P28" s="13">
        <f>O28/$O$51</f>
        <v>2.2075071219791447E-2</v>
      </c>
      <c r="Q28" s="13">
        <f>D28/$D$51</f>
        <v>1.6758375097479971E-2</v>
      </c>
      <c r="R28" s="41">
        <v>2</v>
      </c>
      <c r="S28" s="13">
        <f>Q28^R28</f>
        <v>2.8084313590783682E-4</v>
      </c>
      <c r="T28" s="13">
        <f>S28/$S$51</f>
        <v>1.2769855264433232E-2</v>
      </c>
      <c r="U28" s="13">
        <f>T28*P28</f>
        <v>2.8189546442879235E-4</v>
      </c>
      <c r="V28" s="31">
        <f>U28/$U$51</f>
        <v>1.6738421179348036E-2</v>
      </c>
      <c r="W28" s="80">
        <v>1134</v>
      </c>
      <c r="X28" s="46">
        <f>$F$57*V28</f>
        <v>1048.5281795167198</v>
      </c>
      <c r="Y28" s="86">
        <f>X28-W28</f>
        <v>-85.471820483280226</v>
      </c>
      <c r="Z28" s="80">
        <v>324</v>
      </c>
      <c r="AA28" s="80">
        <v>2106</v>
      </c>
      <c r="AB28" s="80">
        <v>648</v>
      </c>
      <c r="AC28" s="26">
        <f>SUM(Z28:AB28)</f>
        <v>3078</v>
      </c>
      <c r="AD28" s="46">
        <f>V28*$F$56</f>
        <v>1250.2094163066843</v>
      </c>
      <c r="AE28" s="22">
        <f>AD28-AC28</f>
        <v>-1827.7905836933157</v>
      </c>
      <c r="AF28" s="22">
        <f>AE28+Y28</f>
        <v>-1913.262404176596</v>
      </c>
      <c r="AG28" s="55">
        <f>W28+AC28</f>
        <v>4212</v>
      </c>
      <c r="AH28">
        <f>X28/$X$51</f>
        <v>1.6738421179348043E-2</v>
      </c>
      <c r="AI28" s="1">
        <f>AH28*$AI$51</f>
        <v>1791.7140798797732</v>
      </c>
      <c r="AJ28" s="2">
        <v>1782</v>
      </c>
      <c r="AK28" s="1">
        <f>AI28-AJ28</f>
        <v>9.7140798797731804</v>
      </c>
      <c r="AL28">
        <f>B28*O28</f>
        <v>4.18</v>
      </c>
      <c r="AM28">
        <f>AL28/$AL$51</f>
        <v>2.3202389015956074E-2</v>
      </c>
      <c r="AN28" s="1">
        <f>AM28*$AN$51</f>
        <v>2405.0204310599111</v>
      </c>
      <c r="AO28" s="8">
        <v>0</v>
      </c>
      <c r="AP28" s="1">
        <f>AN28-AO28</f>
        <v>2405.0204310599111</v>
      </c>
      <c r="AQ28" s="69">
        <f>O28</f>
        <v>4.18</v>
      </c>
      <c r="AR28">
        <f>AQ28/$AQ$51</f>
        <v>2.2075071219791447E-2</v>
      </c>
      <c r="AS28" s="1">
        <f>AR28*$AS$51*$B$51</f>
        <v>1966.1612693564798</v>
      </c>
      <c r="AT28" s="8">
        <v>1782</v>
      </c>
      <c r="AU28" s="1">
        <f>AS28-AT28</f>
        <v>184.16126935647981</v>
      </c>
      <c r="AV28" s="82">
        <f>AVERAGE(F28:H28)</f>
        <v>0.70883333333333332</v>
      </c>
      <c r="AW28" s="82">
        <f>E28/$E$51</f>
        <v>1.478950621523247E-2</v>
      </c>
      <c r="AX28" s="49">
        <f>AV28*$AX$51*AW28</f>
        <v>1017.6973109321704</v>
      </c>
      <c r="AY28" s="8">
        <v>2916</v>
      </c>
      <c r="AZ28" s="1">
        <f>AX28-AY28</f>
        <v>-1898.3026890678298</v>
      </c>
      <c r="BA28" s="68">
        <f t="shared" si="1"/>
        <v>1.2100000000000002</v>
      </c>
    </row>
    <row r="29" spans="1:53" x14ac:dyDescent="0.2">
      <c r="A29" s="9" t="s">
        <v>18</v>
      </c>
      <c r="B29" s="21">
        <v>1</v>
      </c>
      <c r="C29" s="3">
        <v>6338</v>
      </c>
      <c r="D29" s="21">
        <f>10000-C29</f>
        <v>3662</v>
      </c>
      <c r="E29" s="21">
        <v>0.38250000000000001</v>
      </c>
      <c r="F29" s="21">
        <v>0.99280000000000002</v>
      </c>
      <c r="G29" s="21">
        <v>0.99399999999999999</v>
      </c>
      <c r="H29" s="21">
        <v>0.13969999999999999</v>
      </c>
      <c r="I29" s="24">
        <v>2.5</v>
      </c>
      <c r="J29" s="21">
        <v>0</v>
      </c>
      <c r="K29" s="24">
        <v>2.7</v>
      </c>
      <c r="L29" s="21">
        <v>0</v>
      </c>
      <c r="M29" s="21">
        <v>2</v>
      </c>
      <c r="N29" s="24">
        <v>0.72899999999999998</v>
      </c>
      <c r="O29" s="63">
        <f>(SUM(I29:L29) / M29) *((R29 + 1) * N29 / 3)</f>
        <v>1.8954</v>
      </c>
      <c r="P29">
        <f>O29/$O$51</f>
        <v>1.0009830141146583E-2</v>
      </c>
      <c r="Q29" s="13">
        <f>D29/$D$51</f>
        <v>1.9970442436372162E-2</v>
      </c>
      <c r="R29" s="41">
        <v>2</v>
      </c>
      <c r="S29" s="13">
        <f>Q29^R29</f>
        <v>3.9881857110445409E-4</v>
      </c>
      <c r="T29" s="13">
        <f>S29/$S$51</f>
        <v>1.8134163803965122E-2</v>
      </c>
      <c r="U29" s="13">
        <f>T29*P29</f>
        <v>1.8151989942941945E-4</v>
      </c>
      <c r="V29" s="31">
        <f>U29/$U$51</f>
        <v>1.0778309382306568E-2</v>
      </c>
      <c r="W29" s="81">
        <v>221</v>
      </c>
      <c r="X29" s="46">
        <f>$F$57*V29</f>
        <v>675.17485632644809</v>
      </c>
      <c r="Y29" s="86">
        <f>X29-W29</f>
        <v>454.17485632644809</v>
      </c>
      <c r="Z29" s="80">
        <v>443</v>
      </c>
      <c r="AA29" s="81">
        <v>0</v>
      </c>
      <c r="AB29" s="81">
        <v>0</v>
      </c>
      <c r="AC29" s="7">
        <f>SUM(Z29:AB29)</f>
        <v>443</v>
      </c>
      <c r="AD29" s="46">
        <f>V29*$F$56</f>
        <v>805.0427060738599</v>
      </c>
      <c r="AE29" s="1">
        <f>AD29-AC29</f>
        <v>362.0427060738599</v>
      </c>
      <c r="AF29" s="1">
        <f>AE29+Y29</f>
        <v>816.217562400308</v>
      </c>
      <c r="AG29" s="55">
        <f>W29+AC29</f>
        <v>664</v>
      </c>
      <c r="AH29">
        <f>X29/$X$51</f>
        <v>1.0778309382306572E-2</v>
      </c>
      <c r="AI29" s="1">
        <f>AH29*$AI$51</f>
        <v>1153.73179290086</v>
      </c>
      <c r="AJ29" s="2">
        <v>664</v>
      </c>
      <c r="AK29" s="1">
        <f>AI29-AJ29</f>
        <v>489.73179290086</v>
      </c>
      <c r="AL29">
        <f>B29*O29</f>
        <v>1.8954</v>
      </c>
      <c r="AM29">
        <f>AL29/$AL$51</f>
        <v>1.0521006732259126E-2</v>
      </c>
      <c r="AN29" s="1">
        <f>AM29*$AN$51</f>
        <v>1090.5444318255875</v>
      </c>
      <c r="AO29" s="8">
        <v>1549</v>
      </c>
      <c r="AP29" s="1">
        <f>AN29-AO29</f>
        <v>-458.45556817441252</v>
      </c>
      <c r="AQ29" s="69">
        <f>O29</f>
        <v>1.8954</v>
      </c>
      <c r="AR29">
        <f>AQ29/$AQ$51</f>
        <v>1.0009830141146583E-2</v>
      </c>
      <c r="AS29" s="1">
        <f>AR29*$AS$51*$B$51</f>
        <v>891.5459497459982</v>
      </c>
      <c r="AT29" s="8">
        <v>885</v>
      </c>
      <c r="AU29" s="1">
        <f>AS29-AT29</f>
        <v>6.5459497459982003</v>
      </c>
      <c r="AV29" s="82">
        <f>AVERAGE(F29:H29)</f>
        <v>0.70883333333333332</v>
      </c>
      <c r="AW29" s="82">
        <f>E29/$E$51</f>
        <v>1.3134400109882562E-2</v>
      </c>
      <c r="AX29" s="49">
        <f>AV29*$AX$51*AW29</f>
        <v>903.80594713618564</v>
      </c>
      <c r="AY29" s="8">
        <v>1326</v>
      </c>
      <c r="AZ29" s="49">
        <f>AX29-AY29</f>
        <v>-422.19405286381436</v>
      </c>
      <c r="BA29" s="68">
        <f t="shared" si="1"/>
        <v>1.3310000000000004</v>
      </c>
    </row>
    <row r="30" spans="1:53" x14ac:dyDescent="0.2">
      <c r="A30" s="31" t="s">
        <v>4</v>
      </c>
      <c r="B30" s="21">
        <v>1</v>
      </c>
      <c r="C30" s="21">
        <v>6162</v>
      </c>
      <c r="D30" s="21">
        <f>10000-C30</f>
        <v>3838</v>
      </c>
      <c r="E30" s="21">
        <v>1</v>
      </c>
      <c r="F30" s="21">
        <v>0.99280000000000002</v>
      </c>
      <c r="G30" s="21">
        <v>0.99399999999999999</v>
      </c>
      <c r="H30" s="21">
        <v>0.13969999999999999</v>
      </c>
      <c r="I30" s="24">
        <v>3.9</v>
      </c>
      <c r="J30" s="66">
        <f>$AD$60</f>
        <v>4.0080160320641278</v>
      </c>
      <c r="K30" s="24">
        <v>4.2</v>
      </c>
      <c r="L30" s="21">
        <v>0</v>
      </c>
      <c r="M30" s="21">
        <v>2</v>
      </c>
      <c r="N30" s="24">
        <v>1.21</v>
      </c>
      <c r="O30" s="63">
        <f>(SUM(I30:L30) / M30) *((R30 + 1) * N30 / 3)</f>
        <v>7.3253496993987977</v>
      </c>
      <c r="P30" s="44">
        <f>O30/$O$51</f>
        <v>3.8686032613422572E-2</v>
      </c>
      <c r="Q30" s="44">
        <f>D30/$D$51</f>
        <v>2.093024524052331E-2</v>
      </c>
      <c r="R30" s="41">
        <v>2</v>
      </c>
      <c r="S30" s="13">
        <f>Q30^R30</f>
        <v>4.3807516582844864E-4</v>
      </c>
      <c r="T30" s="13">
        <f>S30/$S$51</f>
        <v>1.9919149686491493E-2</v>
      </c>
      <c r="U30" s="13">
        <f>T30*P30</f>
        <v>7.7059287440325592E-4</v>
      </c>
      <c r="V30" s="31">
        <f>U30/$U$51</f>
        <v>4.5756351971474672E-2</v>
      </c>
      <c r="W30" s="80">
        <v>4923</v>
      </c>
      <c r="X30" s="46">
        <f>$F$57*V30</f>
        <v>2866.2694001971163</v>
      </c>
      <c r="Y30" s="86">
        <f>X30-W30</f>
        <v>-2056.7305998028837</v>
      </c>
      <c r="Z30" s="80">
        <v>1231</v>
      </c>
      <c r="AA30" s="80">
        <v>723</v>
      </c>
      <c r="AB30" s="80">
        <v>0</v>
      </c>
      <c r="AC30" s="26">
        <f>SUM(Z30:AB30)</f>
        <v>1954</v>
      </c>
      <c r="AD30" s="46">
        <f>V30*$F$56</f>
        <v>3417.5876851014145</v>
      </c>
      <c r="AE30" s="22">
        <f>AD30-AC30</f>
        <v>1463.5876851014145</v>
      </c>
      <c r="AF30" s="22">
        <f>AE30+Y30</f>
        <v>-593.14291470146918</v>
      </c>
      <c r="AG30" s="55">
        <f>W30+AC30</f>
        <v>6877</v>
      </c>
      <c r="AH30">
        <f>X30/$X$51</f>
        <v>4.5756351971474679E-2</v>
      </c>
      <c r="AI30" s="1">
        <f>AH30*$AI$51</f>
        <v>4897.8514277305931</v>
      </c>
      <c r="AJ30" s="2">
        <v>4430</v>
      </c>
      <c r="AK30" s="1">
        <f>AI30-AJ30</f>
        <v>467.85142773059306</v>
      </c>
      <c r="AL30">
        <f>B30*O30</f>
        <v>7.3253496993987977</v>
      </c>
      <c r="AM30">
        <f>AL30/$AL$51</f>
        <v>4.0661630000805693E-2</v>
      </c>
      <c r="AN30" s="1">
        <f>AM30*$AN$51</f>
        <v>4214.7405961035129</v>
      </c>
      <c r="AO30" s="8">
        <v>4430</v>
      </c>
      <c r="AP30" s="49">
        <f>AN30-AO30</f>
        <v>-215.25940389648713</v>
      </c>
      <c r="AQ30" s="69">
        <f>O30</f>
        <v>7.3253496993987977</v>
      </c>
      <c r="AR30">
        <f>AQ30/$AQ$51</f>
        <v>3.8686032613422572E-2</v>
      </c>
      <c r="AS30" s="1">
        <f>AR30*$AS$51*$B$51</f>
        <v>3445.6504458014474</v>
      </c>
      <c r="AT30" s="8">
        <v>2954</v>
      </c>
      <c r="AU30" s="1">
        <f>AS30-AT30</f>
        <v>491.6504458014474</v>
      </c>
      <c r="AV30" s="82">
        <f>AVERAGE(F30:H30)</f>
        <v>0.70883333333333332</v>
      </c>
      <c r="AW30" s="82">
        <f>E30/$E$51</f>
        <v>3.433830094086944E-2</v>
      </c>
      <c r="AX30" s="49">
        <f>AV30*$AX$51*AW30</f>
        <v>2362.8913650619229</v>
      </c>
      <c r="AY30" s="8">
        <v>2215</v>
      </c>
      <c r="AZ30" s="1">
        <f>AX30-AY30</f>
        <v>147.8913650619229</v>
      </c>
      <c r="BA30" s="68">
        <f t="shared" si="1"/>
        <v>1.4641000000000006</v>
      </c>
    </row>
    <row r="31" spans="1:53" x14ac:dyDescent="0.2">
      <c r="A31" s="31" t="s">
        <v>106</v>
      </c>
      <c r="B31" s="21">
        <v>1</v>
      </c>
      <c r="C31" s="21">
        <v>6272</v>
      </c>
      <c r="D31" s="21">
        <f>10000-C31</f>
        <v>3728</v>
      </c>
      <c r="E31" s="21">
        <v>0.1265</v>
      </c>
      <c r="F31" s="21">
        <v>0.99280000000000002</v>
      </c>
      <c r="G31" s="21">
        <v>0.99399999999999999</v>
      </c>
      <c r="H31" s="21">
        <v>0.13969999999999999</v>
      </c>
      <c r="I31" s="24">
        <v>1.9</v>
      </c>
      <c r="J31" s="21">
        <v>0</v>
      </c>
      <c r="K31" s="21">
        <v>0</v>
      </c>
      <c r="L31" s="21">
        <v>0</v>
      </c>
      <c r="M31" s="21">
        <v>1</v>
      </c>
      <c r="N31" s="24">
        <v>1.21</v>
      </c>
      <c r="O31" s="63">
        <f>(SUM(I31:L31) / M31) *((R31 + 1) * N31 / 3)</f>
        <v>2.2989999999999999</v>
      </c>
      <c r="P31" s="44">
        <f>O31/$O$51</f>
        <v>1.2141289170885297E-2</v>
      </c>
      <c r="Q31" s="44">
        <f>D31/$D$51</f>
        <v>2.0330368487928845E-2</v>
      </c>
      <c r="R31" s="41">
        <v>2</v>
      </c>
      <c r="S31" s="13">
        <f>Q31^R31</f>
        <v>4.1332388285497017E-4</v>
      </c>
      <c r="T31" s="13">
        <f>S31/$S$51</f>
        <v>1.8793716087558622E-2</v>
      </c>
      <c r="U31" s="13">
        <f>T31*P31</f>
        <v>2.2817994161456828E-4</v>
      </c>
      <c r="V31" s="31">
        <f>U31/$U$51</f>
        <v>1.3548894712310893E-2</v>
      </c>
      <c r="W31" s="80">
        <v>376</v>
      </c>
      <c r="X31" s="46">
        <f>$F$57*V31</f>
        <v>848.72986256857894</v>
      </c>
      <c r="Y31" s="86">
        <f>X31-W31</f>
        <v>472.72986256857894</v>
      </c>
      <c r="Z31" s="80">
        <v>376</v>
      </c>
      <c r="AA31" s="80">
        <v>376</v>
      </c>
      <c r="AB31" s="80">
        <v>0</v>
      </c>
      <c r="AC31" s="26">
        <f>SUM(Z31:AB31)</f>
        <v>752</v>
      </c>
      <c r="AD31" s="46">
        <f>V31*$F$56</f>
        <v>1011.980494957213</v>
      </c>
      <c r="AE31" s="22">
        <f>AD31-AC31</f>
        <v>259.98049495721295</v>
      </c>
      <c r="AF31" s="22">
        <f>AE31+Y31</f>
        <v>732.71035752579189</v>
      </c>
      <c r="AG31" s="55">
        <f>W31+AC31</f>
        <v>1128</v>
      </c>
      <c r="AH31">
        <f>X31/$X$51</f>
        <v>1.3548894712310897E-2</v>
      </c>
      <c r="AI31" s="1">
        <f>AH31*$AI$51</f>
        <v>1450.3007877951829</v>
      </c>
      <c r="AJ31" s="2">
        <v>1127</v>
      </c>
      <c r="AK31" s="1">
        <f>AI31-AJ31</f>
        <v>323.30078779518294</v>
      </c>
      <c r="AL31">
        <f>B31*O31</f>
        <v>2.2989999999999999</v>
      </c>
      <c r="AM31">
        <f>AL31/$AL$51</f>
        <v>1.2761313958775842E-2</v>
      </c>
      <c r="AN31" s="1">
        <f>AM31*$AN$51</f>
        <v>1322.7612370829511</v>
      </c>
      <c r="AO31" s="8">
        <v>1878</v>
      </c>
      <c r="AP31" s="1">
        <f>AN31-AO31</f>
        <v>-555.23876291704892</v>
      </c>
      <c r="AQ31" s="69">
        <f>O31</f>
        <v>2.2989999999999999</v>
      </c>
      <c r="AR31">
        <f>AQ31/$AQ$51</f>
        <v>1.2141289170885297E-2</v>
      </c>
      <c r="AS31" s="1">
        <f>AR31*$AS$51*$B$51</f>
        <v>1081.3886981460639</v>
      </c>
      <c r="AT31" s="8">
        <v>751</v>
      </c>
      <c r="AU31" s="1">
        <f>AS31-AT31</f>
        <v>330.38869814606392</v>
      </c>
      <c r="AV31" s="82">
        <f>AVERAGE(F31:H31)</f>
        <v>0.70883333333333332</v>
      </c>
      <c r="AW31" s="82">
        <f>E31/$E$51</f>
        <v>4.3437950690199843E-3</v>
      </c>
      <c r="AX31" s="49">
        <f>AV31*$AX$51*AW31</f>
        <v>298.90575768033329</v>
      </c>
      <c r="AY31" s="8">
        <v>376</v>
      </c>
      <c r="AZ31" s="1">
        <f>AX31-AY31</f>
        <v>-77.094242319666705</v>
      </c>
      <c r="BA31" s="68">
        <f t="shared" si="1"/>
        <v>1.6105100000000008</v>
      </c>
    </row>
    <row r="32" spans="1:53" x14ac:dyDescent="0.2">
      <c r="A32" s="31" t="s">
        <v>21</v>
      </c>
      <c r="B32" s="21">
        <v>1</v>
      </c>
      <c r="C32" s="21">
        <v>6983</v>
      </c>
      <c r="D32" s="21">
        <f>10000-C32</f>
        <v>3017</v>
      </c>
      <c r="E32" s="21">
        <v>0.99560000000000004</v>
      </c>
      <c r="F32" s="21">
        <v>0.99280000000000002</v>
      </c>
      <c r="G32" s="21">
        <v>0.99399999999999999</v>
      </c>
      <c r="H32" s="21">
        <v>0.13969999999999999</v>
      </c>
      <c r="I32" s="24">
        <v>3.2</v>
      </c>
      <c r="J32" s="66">
        <f>$AD$62</f>
        <v>9.3520374081496307</v>
      </c>
      <c r="K32" s="24">
        <v>6.8</v>
      </c>
      <c r="L32" s="24">
        <v>10</v>
      </c>
      <c r="M32" s="21">
        <v>3</v>
      </c>
      <c r="N32" s="24">
        <v>0.9</v>
      </c>
      <c r="O32" s="63">
        <f>(SUM(I32:L32) / M32) *((R32 + 1) * N32 / 3)</f>
        <v>8.8056112224448899</v>
      </c>
      <c r="P32" s="44">
        <f>O32/$O$51</f>
        <v>4.6503467672073161E-2</v>
      </c>
      <c r="Q32" s="44">
        <f>D32/$D$51</f>
        <v>1.6452983296159154E-2</v>
      </c>
      <c r="R32" s="41">
        <v>2</v>
      </c>
      <c r="S32" s="13">
        <f>Q32^R32</f>
        <v>2.7070065934369213E-4</v>
      </c>
      <c r="T32" s="13">
        <f>S32/$S$51</f>
        <v>1.2308679820965968E-2</v>
      </c>
      <c r="U32" s="13">
        <f>T32*P32</f>
        <v>5.7239629414019015E-4</v>
      </c>
      <c r="V32" s="31">
        <f>U32/$U$51</f>
        <v>3.3987812724233027E-2</v>
      </c>
      <c r="W32" s="80">
        <v>3227</v>
      </c>
      <c r="X32" s="46">
        <f>$F$57*V32</f>
        <v>2129.0645646714052</v>
      </c>
      <c r="Y32" s="86">
        <f>X32-W32</f>
        <v>-1097.9354353285948</v>
      </c>
      <c r="Z32" s="80">
        <v>2152</v>
      </c>
      <c r="AA32" s="80">
        <v>0</v>
      </c>
      <c r="AB32" s="80">
        <v>0</v>
      </c>
      <c r="AC32" s="26">
        <f>SUM(Z32:AB32)</f>
        <v>2152</v>
      </c>
      <c r="AD32" s="46">
        <f>V32*$F$56</f>
        <v>2538.5837201856889</v>
      </c>
      <c r="AE32" s="22">
        <f>AD32-AC32</f>
        <v>386.58372018568889</v>
      </c>
      <c r="AF32" s="22">
        <f>AE32+Y32</f>
        <v>-711.35171514290596</v>
      </c>
      <c r="AG32" s="55">
        <f>W32+AC32</f>
        <v>5379</v>
      </c>
      <c r="AH32">
        <f>X32/$X$51</f>
        <v>3.3987812724233034E-2</v>
      </c>
      <c r="AI32" s="1">
        <f>AH32*$AI$51</f>
        <v>3638.1234496273523</v>
      </c>
      <c r="AJ32" s="2">
        <v>2613</v>
      </c>
      <c r="AK32" s="49">
        <f>AI32-AJ32</f>
        <v>1025.1234496273523</v>
      </c>
      <c r="AL32">
        <f>B32*O32</f>
        <v>8.8056112224448899</v>
      </c>
      <c r="AM32">
        <f>AL32/$AL$51</f>
        <v>4.8878281604410254E-2</v>
      </c>
      <c r="AN32" s="1">
        <f>AM32*$AN$51</f>
        <v>5066.4294014235402</v>
      </c>
      <c r="AO32" s="8">
        <v>5302</v>
      </c>
      <c r="AP32" s="49">
        <f>AN32-AO32</f>
        <v>-235.57059857645982</v>
      </c>
      <c r="AQ32" s="69">
        <f>O32</f>
        <v>8.8056112224448899</v>
      </c>
      <c r="AR32">
        <f>AQ32/$AQ$51</f>
        <v>4.6503467672073161E-2</v>
      </c>
      <c r="AS32" s="1">
        <f>AR32*$AS$51*$B$51</f>
        <v>4141.9262532492612</v>
      </c>
      <c r="AT32" s="8">
        <v>3688</v>
      </c>
      <c r="AU32" s="1">
        <f>AS32-AT32</f>
        <v>453.92625324926121</v>
      </c>
      <c r="AV32" s="82">
        <f>AVERAGE(F32:H32)</f>
        <v>0.70883333333333332</v>
      </c>
      <c r="AW32" s="82">
        <f>E32/$E$51</f>
        <v>3.4187212416729618E-2</v>
      </c>
      <c r="AX32" s="49">
        <f>AV32*$AX$51*AW32</f>
        <v>2352.4946430556506</v>
      </c>
      <c r="AY32" s="8">
        <v>231</v>
      </c>
      <c r="AZ32" s="1">
        <f>AX32-AY32</f>
        <v>2121.4946430556506</v>
      </c>
      <c r="BA32" s="68">
        <v>1.611</v>
      </c>
    </row>
    <row r="33" spans="1:53" x14ac:dyDescent="0.2">
      <c r="A33" s="31" t="s">
        <v>41</v>
      </c>
      <c r="B33" s="21">
        <v>1</v>
      </c>
      <c r="C33" s="21">
        <v>6628</v>
      </c>
      <c r="D33" s="21">
        <f>10000-C33</f>
        <v>3372</v>
      </c>
      <c r="E33" s="21">
        <v>0.99580000000000002</v>
      </c>
      <c r="F33" s="21">
        <v>0.99280000000000002</v>
      </c>
      <c r="G33" s="21">
        <v>0.99399999999999999</v>
      </c>
      <c r="H33" s="21">
        <v>0.13969999999999999</v>
      </c>
      <c r="I33" s="21">
        <v>0</v>
      </c>
      <c r="J33" s="66">
        <f>$AD$61</f>
        <v>4.5424181696726782</v>
      </c>
      <c r="K33" s="24">
        <v>2.8</v>
      </c>
      <c r="L33" s="24">
        <v>3.8</v>
      </c>
      <c r="M33" s="21">
        <v>3</v>
      </c>
      <c r="N33" s="24">
        <v>1.1000000000000001</v>
      </c>
      <c r="O33" s="63">
        <f>(SUM(I33:L33) / M33) *((R33 + 1) * N33 / 3)</f>
        <v>4.0855533288799819</v>
      </c>
      <c r="P33" s="44">
        <f>O33/$O$51</f>
        <v>2.1576287250545848E-2</v>
      </c>
      <c r="Q33" s="44">
        <f>D33/$D$51</f>
        <v>1.8388949179532207E-2</v>
      </c>
      <c r="R33" s="41">
        <v>2</v>
      </c>
      <c r="S33" s="13">
        <f>Q33^R33</f>
        <v>3.3815345192741823E-4</v>
      </c>
      <c r="T33" s="13">
        <f>S33/$S$51</f>
        <v>1.5375738574927066E-2</v>
      </c>
      <c r="U33" s="13">
        <f>T33*P33</f>
        <v>3.3175135218192482E-4</v>
      </c>
      <c r="V33" s="31">
        <f>U33/$U$51</f>
        <v>1.9698769793587732E-2</v>
      </c>
      <c r="W33" s="80">
        <v>1458</v>
      </c>
      <c r="X33" s="46">
        <f>$F$57*V33</f>
        <v>1233.9703374099226</v>
      </c>
      <c r="Y33" s="86">
        <f>X33-W33</f>
        <v>-224.02966259007735</v>
      </c>
      <c r="Z33" s="80">
        <v>243</v>
      </c>
      <c r="AA33" s="80">
        <v>1093</v>
      </c>
      <c r="AB33" s="80">
        <v>0</v>
      </c>
      <c r="AC33" s="26">
        <f>SUM(Z33:AB33)</f>
        <v>1336</v>
      </c>
      <c r="AD33" s="46">
        <f>V33*$F$56</f>
        <v>1471.3208146528614</v>
      </c>
      <c r="AE33" s="22">
        <f>AD33-AC33</f>
        <v>135.32081465286137</v>
      </c>
      <c r="AF33" s="22">
        <f>AE33+Y33</f>
        <v>-88.708847937215978</v>
      </c>
      <c r="AG33" s="55">
        <f>W33+AC33</f>
        <v>2794</v>
      </c>
      <c r="AH33">
        <f>X33/$X$51</f>
        <v>1.9698769793587735E-2</v>
      </c>
      <c r="AI33" s="1">
        <f>AH33*$AI$51</f>
        <v>2108.5957162452182</v>
      </c>
      <c r="AJ33" s="2">
        <v>1822</v>
      </c>
      <c r="AK33" s="1">
        <f>AI33-AJ33</f>
        <v>286.59571624521823</v>
      </c>
      <c r="AL33">
        <f>B33*O33</f>
        <v>4.0855533288799819</v>
      </c>
      <c r="AM33">
        <f>AL33/$AL$51</f>
        <v>2.2678133416772172E-2</v>
      </c>
      <c r="AN33" s="1">
        <f>AM33*$AN$51</f>
        <v>2350.6792411821025</v>
      </c>
      <c r="AO33" s="8">
        <v>3037</v>
      </c>
      <c r="AP33" s="1">
        <f>AN33-AO33</f>
        <v>-686.32075881789751</v>
      </c>
      <c r="AQ33" s="69">
        <f>O33</f>
        <v>4.0855533288799819</v>
      </c>
      <c r="AR33">
        <f>AQ33/$AQ$51</f>
        <v>2.1576287250545848E-2</v>
      </c>
      <c r="AS33" s="1">
        <f>AR33*$AS$51*$B$51</f>
        <v>1921.7360572091529</v>
      </c>
      <c r="AT33" s="8">
        <v>1701</v>
      </c>
      <c r="AU33" s="1">
        <f>AS33-AT33</f>
        <v>220.73605720915293</v>
      </c>
      <c r="AV33" s="82">
        <f>AVERAGE(F33:H33)</f>
        <v>0.70883333333333332</v>
      </c>
      <c r="AW33" s="82">
        <f>E33/$E$51</f>
        <v>3.4194080076917793E-2</v>
      </c>
      <c r="AX33" s="49">
        <f>AV33*$AX$51*AW33</f>
        <v>2352.9672213286631</v>
      </c>
      <c r="AY33" s="8">
        <v>2551</v>
      </c>
      <c r="AZ33" s="1">
        <f>AX33-AY33</f>
        <v>-198.03277867133693</v>
      </c>
      <c r="BA33" s="68">
        <v>1.611</v>
      </c>
    </row>
    <row r="34" spans="1:53" x14ac:dyDescent="0.2">
      <c r="A34" s="31" t="s">
        <v>76</v>
      </c>
      <c r="B34" s="21">
        <v>1</v>
      </c>
      <c r="C34" s="21">
        <v>5762</v>
      </c>
      <c r="D34" s="21">
        <f>10000-C34</f>
        <v>4238</v>
      </c>
      <c r="E34" s="21">
        <v>2.3900000000000001E-2</v>
      </c>
      <c r="F34" s="21">
        <v>0.99280000000000002</v>
      </c>
      <c r="G34" s="21">
        <v>0.99399999999999999</v>
      </c>
      <c r="H34" s="21">
        <v>0.13969999999999999</v>
      </c>
      <c r="I34" s="21">
        <v>0</v>
      </c>
      <c r="J34" s="66">
        <f>$AD$63</f>
        <v>1.002004008016032</v>
      </c>
      <c r="K34" s="21">
        <v>0</v>
      </c>
      <c r="L34" s="21">
        <v>0</v>
      </c>
      <c r="M34" s="21">
        <v>1</v>
      </c>
      <c r="N34" s="24">
        <v>1.611</v>
      </c>
      <c r="O34" s="63">
        <f>(SUM(I34:L34) / M34) *((R34 + 1) * N34 / 3)</f>
        <v>1.6142284569138274</v>
      </c>
      <c r="P34" s="44">
        <f>O34/$O$51</f>
        <v>8.5249301797576064E-3</v>
      </c>
      <c r="Q34" s="44">
        <f>D34/$D$51</f>
        <v>2.3111615249957737E-2</v>
      </c>
      <c r="R34" s="41">
        <v>2</v>
      </c>
      <c r="S34" s="13">
        <f>Q34^R34</f>
        <v>5.3414675946207905E-4</v>
      </c>
      <c r="T34" s="13">
        <f>S34/$S$51</f>
        <v>2.4287496955365126E-2</v>
      </c>
      <c r="U34" s="13">
        <f>T34*P34</f>
        <v>2.0704921578556314E-4</v>
      </c>
      <c r="V34" s="31">
        <f>U34/$U$51</f>
        <v>1.2294192053408906E-2</v>
      </c>
      <c r="W34" s="80">
        <v>595</v>
      </c>
      <c r="X34" s="46">
        <f>$F$57*V34</f>
        <v>770.1327786096407</v>
      </c>
      <c r="Y34" s="86">
        <f>X34-W34</f>
        <v>175.1327786096407</v>
      </c>
      <c r="Z34" s="80">
        <v>595</v>
      </c>
      <c r="AA34" s="80">
        <v>0</v>
      </c>
      <c r="AB34" s="80">
        <v>0</v>
      </c>
      <c r="AC34" s="26">
        <f>SUM(Z34:AB34)</f>
        <v>595</v>
      </c>
      <c r="AD34" s="46">
        <f>V34*$F$56</f>
        <v>918.26549866116466</v>
      </c>
      <c r="AE34" s="22">
        <f>AD34-AC34</f>
        <v>323.26549866116466</v>
      </c>
      <c r="AF34" s="22">
        <f>AE34+Y34</f>
        <v>498.39827727080535</v>
      </c>
      <c r="AG34" s="55">
        <f>W34+AC34</f>
        <v>1190</v>
      </c>
      <c r="AH34">
        <f>X34/$X$51</f>
        <v>1.2294192053408908E-2</v>
      </c>
      <c r="AI34" s="1">
        <f>AH34*$AI$51</f>
        <v>1315.9949057809963</v>
      </c>
      <c r="AJ34" s="2">
        <v>1310</v>
      </c>
      <c r="AK34" s="1">
        <f>AI34-AJ34</f>
        <v>5.9949057809963051</v>
      </c>
      <c r="AL34">
        <f>B34*O34</f>
        <v>1.6142284569138274</v>
      </c>
      <c r="AM34">
        <f>AL34/$AL$51</f>
        <v>8.9602767028567256E-3</v>
      </c>
      <c r="AN34" s="1">
        <f>AM34*$AN$51</f>
        <v>928.76852135791103</v>
      </c>
      <c r="AO34" s="8">
        <v>1191</v>
      </c>
      <c r="AP34" s="1">
        <f>AN34-AO34</f>
        <v>-262.23147864208897</v>
      </c>
      <c r="AQ34" s="69">
        <f>O34</f>
        <v>1.6142284569138274</v>
      </c>
      <c r="AR34">
        <f>AQ34/$AQ$51</f>
        <v>8.5249301797576064E-3</v>
      </c>
      <c r="AS34" s="1">
        <f>AR34*$AS$51*$B$51</f>
        <v>759.29030427680459</v>
      </c>
      <c r="AT34" s="8">
        <v>595</v>
      </c>
      <c r="AU34" s="1">
        <f>AS34-AT34</f>
        <v>164.29030427680459</v>
      </c>
      <c r="AV34" s="82">
        <f>AVERAGE(F34:H34)</f>
        <v>0.70883333333333332</v>
      </c>
      <c r="AW34" s="82">
        <f>E34/$E$51</f>
        <v>8.2068539248677966E-4</v>
      </c>
      <c r="AX34" s="49">
        <f>AV34*$AX$51*AW34</f>
        <v>56.473103624979963</v>
      </c>
      <c r="AY34" s="8">
        <v>238</v>
      </c>
      <c r="AZ34" s="1">
        <f>AX34-AY34</f>
        <v>-181.52689637502004</v>
      </c>
      <c r="BA34" s="68">
        <v>1.611</v>
      </c>
    </row>
    <row r="35" spans="1:53" x14ac:dyDescent="0.2">
      <c r="A35" s="31" t="s">
        <v>82</v>
      </c>
      <c r="B35" s="21">
        <v>1</v>
      </c>
      <c r="C35" s="21">
        <v>6043</v>
      </c>
      <c r="D35" s="21">
        <f>10000-C35</f>
        <v>3957</v>
      </c>
      <c r="E35" s="21">
        <v>3.2000000000000002E-3</v>
      </c>
      <c r="F35" s="21">
        <v>0.99280000000000002</v>
      </c>
      <c r="G35" s="21">
        <v>0.99399999999999999</v>
      </c>
      <c r="H35" s="21">
        <v>0.13969999999999999</v>
      </c>
      <c r="I35" s="21">
        <v>0</v>
      </c>
      <c r="J35" s="21">
        <v>0</v>
      </c>
      <c r="K35" s="24">
        <v>3</v>
      </c>
      <c r="L35" s="24">
        <v>4.0999999999999996</v>
      </c>
      <c r="M35" s="21">
        <v>2</v>
      </c>
      <c r="N35" s="24">
        <v>1</v>
      </c>
      <c r="O35" s="63">
        <f>(SUM(I35:L35) / M35) *((R35 + 1) * N35 / 3)</f>
        <v>3.55</v>
      </c>
      <c r="P35" s="44">
        <f>O35/$O$51</f>
        <v>1.8747967184272643E-2</v>
      </c>
      <c r="Q35" s="44">
        <f>D35/$D$51</f>
        <v>2.1579202818330052E-2</v>
      </c>
      <c r="R35" s="41">
        <v>2</v>
      </c>
      <c r="S35" s="13">
        <f>Q35^R35</f>
        <v>4.6566199427462365E-4</v>
      </c>
      <c r="T35" s="13">
        <f>S35/$S$51</f>
        <v>2.1173514708886097E-2</v>
      </c>
      <c r="U35" s="13">
        <f>T35*P35</f>
        <v>3.9696035893791067E-4</v>
      </c>
      <c r="V35" s="31">
        <f>U35/$U$51</f>
        <v>2.3570757666753241E-2</v>
      </c>
      <c r="W35" s="80">
        <v>1275</v>
      </c>
      <c r="X35" s="46">
        <f>$F$57*V35</f>
        <v>1476.5194017607564</v>
      </c>
      <c r="Y35" s="86">
        <f>X35-W35</f>
        <v>201.51940176075641</v>
      </c>
      <c r="Z35" s="80">
        <v>1467</v>
      </c>
      <c r="AA35" s="80">
        <v>0</v>
      </c>
      <c r="AB35" s="80">
        <v>0</v>
      </c>
      <c r="AC35" s="26">
        <f>SUM(Z35:AB35)</f>
        <v>1467</v>
      </c>
      <c r="AD35" s="46">
        <f>V35*$F$56</f>
        <v>1760.5234608874664</v>
      </c>
      <c r="AE35" s="22">
        <f>AD35-AC35</f>
        <v>293.5234608874664</v>
      </c>
      <c r="AF35" s="22">
        <f>AE35+Y35</f>
        <v>495.04286264822281</v>
      </c>
      <c r="AG35" s="55">
        <f>W35+AC35</f>
        <v>2742</v>
      </c>
      <c r="AH35">
        <f>X35/$X$51</f>
        <v>2.3570757666753244E-2</v>
      </c>
      <c r="AI35" s="1">
        <f>AH35*$AI$51</f>
        <v>2523.0610421646006</v>
      </c>
      <c r="AJ35" s="2">
        <v>2423</v>
      </c>
      <c r="AK35" s="1">
        <f>AI35-AJ35</f>
        <v>100.06104216460062</v>
      </c>
      <c r="AL35">
        <f>B35*O35</f>
        <v>3.55</v>
      </c>
      <c r="AM35">
        <f>AL35/$AL$51</f>
        <v>1.970537823125456E-2</v>
      </c>
      <c r="AN35" s="1">
        <f>AM35*$AN$51</f>
        <v>2042.5412751824601</v>
      </c>
      <c r="AO35" s="8">
        <v>2551</v>
      </c>
      <c r="AP35" s="1">
        <f>AN35-AO35</f>
        <v>-508.45872481753986</v>
      </c>
      <c r="AQ35" s="69">
        <f>O35</f>
        <v>3.55</v>
      </c>
      <c r="AR35">
        <f>AQ35/$AQ$51</f>
        <v>1.8747967184272643E-2</v>
      </c>
      <c r="AS35" s="1">
        <f>AR35*$AS$51*$B$51</f>
        <v>1669.8259584247619</v>
      </c>
      <c r="AT35" s="8">
        <v>1467</v>
      </c>
      <c r="AU35" s="1">
        <f>AS35-AT35</f>
        <v>202.82595842476189</v>
      </c>
      <c r="AV35" s="82">
        <f>AVERAGE(F35:H35)</f>
        <v>0.70883333333333332</v>
      </c>
      <c r="AW35" s="82">
        <f>E35/$E$51</f>
        <v>1.0988256301078222E-4</v>
      </c>
      <c r="AX35" s="49">
        <f>AV35*$AX$51*AW35</f>
        <v>7.5612523681981543</v>
      </c>
      <c r="AY35" s="8">
        <v>0</v>
      </c>
      <c r="AZ35" s="1">
        <f>AX35-AY35</f>
        <v>7.5612523681981543</v>
      </c>
      <c r="BA35" s="68">
        <v>1.611</v>
      </c>
    </row>
    <row r="36" spans="1:53" x14ac:dyDescent="0.2">
      <c r="A36" s="31" t="s">
        <v>98</v>
      </c>
      <c r="B36" s="21">
        <v>1</v>
      </c>
      <c r="C36" s="21">
        <v>5239</v>
      </c>
      <c r="D36" s="21">
        <f>10000-C36</f>
        <v>4761</v>
      </c>
      <c r="E36" s="21">
        <v>0.56520000000000004</v>
      </c>
      <c r="F36" s="21">
        <v>0.99280000000000002</v>
      </c>
      <c r="G36" s="21">
        <v>0.99399999999999999</v>
      </c>
      <c r="H36" s="21">
        <v>0.13969999999999999</v>
      </c>
      <c r="I36" s="21">
        <v>0</v>
      </c>
      <c r="J36" s="21">
        <v>0</v>
      </c>
      <c r="K36" s="21">
        <v>0</v>
      </c>
      <c r="L36" s="24">
        <v>4.0999999999999996</v>
      </c>
      <c r="M36" s="21">
        <v>1</v>
      </c>
      <c r="N36" s="24">
        <v>1</v>
      </c>
      <c r="O36" s="63">
        <f>(SUM(I36:L36) / M36) *((R36 + 1) * N36 / 3)</f>
        <v>4.0999999999999996</v>
      </c>
      <c r="P36" s="44">
        <f>O36/$O$51</f>
        <v>2.1652581818455727E-2</v>
      </c>
      <c r="Q36" s="44">
        <f>D36/$D$51</f>
        <v>2.5963756537293246E-2</v>
      </c>
      <c r="R36" s="41">
        <v>2</v>
      </c>
      <c r="S36" s="21">
        <f>Q36^R36</f>
        <v>6.7411665352783774E-4</v>
      </c>
      <c r="T36" s="21">
        <f>S36/$S$51</f>
        <v>3.0651887107967443E-2</v>
      </c>
      <c r="U36" s="21">
        <f>T36*P36</f>
        <v>6.6369249349533337E-4</v>
      </c>
      <c r="V36" s="31">
        <f>U36/$U$51</f>
        <v>3.9408808907965977E-2</v>
      </c>
      <c r="W36" s="80">
        <v>1150</v>
      </c>
      <c r="X36" s="46">
        <f>$F$57*V36</f>
        <v>2468.6466076128049</v>
      </c>
      <c r="Y36" s="86">
        <f>X36-W36</f>
        <v>1318.6466076128049</v>
      </c>
      <c r="Z36" s="80">
        <v>1341</v>
      </c>
      <c r="AA36" s="80">
        <f>192+2683</f>
        <v>2875</v>
      </c>
      <c r="AB36" s="80">
        <v>0</v>
      </c>
      <c r="AC36" s="26">
        <f>SUM(Z36:AB36)</f>
        <v>4216</v>
      </c>
      <c r="AD36" s="46">
        <f>V36*$F$56</f>
        <v>2943.4833461448866</v>
      </c>
      <c r="AE36" s="22">
        <f>AD36-AC36</f>
        <v>-1272.5166538551134</v>
      </c>
      <c r="AF36" s="22">
        <f>AE36+Y36</f>
        <v>46.12995375769151</v>
      </c>
      <c r="AG36" s="55">
        <f>W36+AC36</f>
        <v>5366</v>
      </c>
      <c r="AH36">
        <f>X36/$X$51</f>
        <v>3.9408808907965991E-2</v>
      </c>
      <c r="AI36" s="1">
        <f>AH36*$AI$51</f>
        <v>4218.3977231264953</v>
      </c>
      <c r="AJ36" s="2">
        <v>2108</v>
      </c>
      <c r="AK36" s="1">
        <f>AI36-AJ36</f>
        <v>2110.3977231264953</v>
      </c>
      <c r="AL36">
        <f>B36*O36</f>
        <v>4.0999999999999996</v>
      </c>
      <c r="AM36">
        <f>AL36/$AL$51</f>
        <v>2.2758324154406675E-2</v>
      </c>
      <c r="AN36" s="1">
        <f>AM36*$AN$51</f>
        <v>2358.9913319008697</v>
      </c>
      <c r="AO36" s="8">
        <v>2491</v>
      </c>
      <c r="AP36" s="1">
        <f>AN36-AO36</f>
        <v>-132.00866809913032</v>
      </c>
      <c r="AQ36" s="69">
        <f>O36</f>
        <v>4.0999999999999996</v>
      </c>
      <c r="AR36">
        <f>AQ36/$AQ$51</f>
        <v>2.1652581818455727E-2</v>
      </c>
      <c r="AS36" s="1">
        <f>AR36*$AS$51*$B$51</f>
        <v>1928.5313886032459</v>
      </c>
      <c r="AT36" s="8">
        <v>1725</v>
      </c>
      <c r="AU36" s="1">
        <f>AS36-AT36</f>
        <v>203.53138860324589</v>
      </c>
      <c r="AV36" s="82">
        <f>AVERAGE(F36:H36)</f>
        <v>0.70883333333333332</v>
      </c>
      <c r="AW36" s="82">
        <f>E36/$E$51</f>
        <v>1.9408007691779409E-2</v>
      </c>
      <c r="AX36" s="49">
        <f>AV36*$AX$51*AW36</f>
        <v>1335.5061995329991</v>
      </c>
      <c r="AY36" s="8">
        <v>1341</v>
      </c>
      <c r="AZ36" s="1">
        <f>AX36-AY36</f>
        <v>-5.4938004670009377</v>
      </c>
      <c r="BA36" s="68">
        <v>1.611</v>
      </c>
    </row>
    <row r="37" spans="1:53" x14ac:dyDescent="0.2">
      <c r="A37" s="31" t="s">
        <v>16</v>
      </c>
      <c r="B37" s="21">
        <v>1</v>
      </c>
      <c r="C37" s="21">
        <v>7460</v>
      </c>
      <c r="D37" s="21">
        <f>10000-C37</f>
        <v>2540</v>
      </c>
      <c r="E37" s="21">
        <v>0.99880000000000002</v>
      </c>
      <c r="F37" s="21">
        <v>0.99280000000000002</v>
      </c>
      <c r="G37" s="21">
        <v>0.99399999999999999</v>
      </c>
      <c r="H37" s="21">
        <v>0.13969999999999999</v>
      </c>
      <c r="I37" s="24">
        <v>6.6</v>
      </c>
      <c r="J37" s="66">
        <f>$AD$64</f>
        <v>9.3520374081496307</v>
      </c>
      <c r="K37" s="24">
        <v>8.9</v>
      </c>
      <c r="L37" s="24">
        <v>11.1</v>
      </c>
      <c r="M37" s="21">
        <v>3</v>
      </c>
      <c r="N37" s="24">
        <v>0.9</v>
      </c>
      <c r="O37" s="63">
        <f>(SUM(I37:L37) / M37) *((R37 + 1) * N37 / 3)</f>
        <v>10.785611222444889</v>
      </c>
      <c r="P37" s="44">
        <f>O37/$O$51</f>
        <v>5.696008035513226E-2</v>
      </c>
      <c r="Q37" s="44">
        <f>D37/$D$51</f>
        <v>1.3851699559908601E-2</v>
      </c>
      <c r="R37" s="41">
        <v>2</v>
      </c>
      <c r="S37" s="13">
        <f>Q37^R37</f>
        <v>1.9186958069797213E-4</v>
      </c>
      <c r="T37" s="13">
        <f>S37/$S$51</f>
        <v>8.7242537270508583E-3</v>
      </c>
      <c r="U37" s="13">
        <f>T37*P37</f>
        <v>4.9693419333137899E-4</v>
      </c>
      <c r="V37" s="31">
        <f>U37/$U$51</f>
        <v>2.9507015457857114E-2</v>
      </c>
      <c r="W37" s="80">
        <v>3448</v>
      </c>
      <c r="X37" s="46">
        <f>$F$57*V37</f>
        <v>1848.3784623110853</v>
      </c>
      <c r="Y37" s="86">
        <f>X37-W37</f>
        <v>-1599.6215376889147</v>
      </c>
      <c r="Z37" s="80">
        <v>1724</v>
      </c>
      <c r="AA37" s="80">
        <v>0</v>
      </c>
      <c r="AB37" s="80">
        <v>0</v>
      </c>
      <c r="AC37" s="26">
        <f>SUM(Z37:AB37)</f>
        <v>1724</v>
      </c>
      <c r="AD37" s="46">
        <f>V37*$F$56</f>
        <v>2203.9084915628059</v>
      </c>
      <c r="AE37" s="22">
        <f>AD37-AC37</f>
        <v>479.90849156280592</v>
      </c>
      <c r="AF37" s="22">
        <f>AE37+Y37</f>
        <v>-1119.7130461261088</v>
      </c>
      <c r="AG37" s="55">
        <f>W37+AC37</f>
        <v>5172</v>
      </c>
      <c r="AH37">
        <f>X37/$X$51</f>
        <v>2.9507015457857121E-2</v>
      </c>
      <c r="AI37" s="1">
        <f>AH37*$AI$51</f>
        <v>3158.4899486399418</v>
      </c>
      <c r="AJ37" s="2">
        <v>6464</v>
      </c>
      <c r="AK37" s="74">
        <f>AI37-AJ37</f>
        <v>-3305.5100513600582</v>
      </c>
      <c r="AL37">
        <f>B37*O37</f>
        <v>10.785611222444889</v>
      </c>
      <c r="AM37">
        <f>AL37/$AL$51</f>
        <v>5.9868886927757867E-2</v>
      </c>
      <c r="AN37" s="1">
        <f>AM37*$AN$51</f>
        <v>6205.649605609814</v>
      </c>
      <c r="AO37" s="8">
        <v>6464</v>
      </c>
      <c r="AP37" s="1">
        <f>AN37-AO37</f>
        <v>-258.35039439018601</v>
      </c>
      <c r="AQ37" s="69">
        <f>O37</f>
        <v>10.785611222444889</v>
      </c>
      <c r="AR37">
        <f>AQ37/$AQ$51</f>
        <v>5.696008035513226E-2</v>
      </c>
      <c r="AS37" s="1">
        <f>AR37*$AS$51*$B$51</f>
        <v>5073.2658018918037</v>
      </c>
      <c r="AT37" s="8">
        <v>4740</v>
      </c>
      <c r="AU37" s="49">
        <f>AS37-AT37</f>
        <v>333.26580189180368</v>
      </c>
      <c r="AV37" s="82">
        <f>AVERAGE(F37:H37)</f>
        <v>0.70883333333333332</v>
      </c>
      <c r="AW37" s="82">
        <f>E37/$E$51</f>
        <v>3.42970949797404E-2</v>
      </c>
      <c r="AX37" s="49">
        <f>AV37*$AX$51*AW37</f>
        <v>2360.0558954238491</v>
      </c>
      <c r="AY37" s="8">
        <v>0</v>
      </c>
      <c r="AZ37" s="1">
        <f>AX37-AY37</f>
        <v>2360.0558954238491</v>
      </c>
      <c r="BA37" s="68">
        <v>1.611</v>
      </c>
    </row>
    <row r="38" spans="1:53" x14ac:dyDescent="0.2">
      <c r="A38" s="31" t="s">
        <v>67</v>
      </c>
      <c r="B38" s="21">
        <v>1</v>
      </c>
      <c r="C38" s="21">
        <v>6258</v>
      </c>
      <c r="D38" s="21">
        <f>10000-C38</f>
        <v>3742</v>
      </c>
      <c r="E38" s="21">
        <v>0.99370000000000003</v>
      </c>
      <c r="F38" s="21">
        <v>0.99280000000000002</v>
      </c>
      <c r="G38" s="21">
        <v>0.99399999999999999</v>
      </c>
      <c r="H38" s="21">
        <v>0.13969999999999999</v>
      </c>
      <c r="I38" s="21">
        <v>0</v>
      </c>
      <c r="J38" s="66">
        <f>$AD$65</f>
        <v>3.3400133600534403</v>
      </c>
      <c r="K38" s="21">
        <v>0</v>
      </c>
      <c r="L38" s="21">
        <v>0</v>
      </c>
      <c r="M38" s="21">
        <v>1</v>
      </c>
      <c r="N38" s="24">
        <v>0.9</v>
      </c>
      <c r="O38" s="63">
        <f>(SUM(I38:L38) / M38) *((R38 + 1) * N38 / 3)</f>
        <v>3.0060120240480965</v>
      </c>
      <c r="P38" s="44">
        <f>O38/$O$51</f>
        <v>1.5875102755600761E-2</v>
      </c>
      <c r="Q38" s="44">
        <f>D38/$D$51</f>
        <v>2.0406716438259049E-2</v>
      </c>
      <c r="R38" s="41">
        <v>2</v>
      </c>
      <c r="S38" s="13">
        <f>Q38^R38</f>
        <v>4.164340757915121E-4</v>
      </c>
      <c r="T38" s="13">
        <f>S38/$S$51</f>
        <v>1.893513565088787E-2</v>
      </c>
      <c r="U38" s="13">
        <f>T38*P38</f>
        <v>3.0059722414908422E-4</v>
      </c>
      <c r="V38" s="31">
        <f>U38/$U$51</f>
        <v>1.7848896410396976E-2</v>
      </c>
      <c r="W38" s="80">
        <v>567</v>
      </c>
      <c r="X38" s="46">
        <f>$F$57*V38</f>
        <v>1118.0905689400875</v>
      </c>
      <c r="Y38" s="86">
        <f>X38-W38</f>
        <v>551.09056894008745</v>
      </c>
      <c r="Z38" s="80">
        <v>567</v>
      </c>
      <c r="AA38" s="80">
        <v>567</v>
      </c>
      <c r="AB38" s="80">
        <v>0</v>
      </c>
      <c r="AC38" s="26">
        <f>SUM(Z38:AB38)</f>
        <v>1134</v>
      </c>
      <c r="AD38" s="46">
        <f>V38*$F$56</f>
        <v>1333.1519217889606</v>
      </c>
      <c r="AE38" s="22">
        <f>AD38-AC38</f>
        <v>199.15192178896064</v>
      </c>
      <c r="AF38" s="22">
        <f>AE38+Y38</f>
        <v>750.24249072904809</v>
      </c>
      <c r="AG38" s="55">
        <f>W38+AC38</f>
        <v>1701</v>
      </c>
      <c r="AH38">
        <f>X38/$X$51</f>
        <v>1.784889641039698E-2</v>
      </c>
      <c r="AI38" s="1">
        <f>AH38*$AI$51</f>
        <v>1910.5815695617134</v>
      </c>
      <c r="AJ38" s="2">
        <v>1417</v>
      </c>
      <c r="AK38" s="1">
        <f>AI38-AJ38</f>
        <v>493.58156956171342</v>
      </c>
      <c r="AL38">
        <f>B38*O38</f>
        <v>3.0060120240480965</v>
      </c>
      <c r="AM38">
        <f>AL38/$AL$51</f>
        <v>1.6685803915934317E-2</v>
      </c>
      <c r="AN38" s="1">
        <f>AM38*$AN$51</f>
        <v>1729.5503191022558</v>
      </c>
      <c r="AO38" s="8">
        <v>1983</v>
      </c>
      <c r="AP38" s="1">
        <f>AN38-AO38</f>
        <v>-253.4496808977442</v>
      </c>
      <c r="AQ38" s="69">
        <f>O38</f>
        <v>3.0060120240480965</v>
      </c>
      <c r="AR38">
        <f>AQ38/$AQ$51</f>
        <v>1.5875102755600761E-2</v>
      </c>
      <c r="AS38" s="1">
        <f>AR38*$AS$51*$B$51</f>
        <v>1413.9484250964706</v>
      </c>
      <c r="AT38" s="8">
        <v>1133</v>
      </c>
      <c r="AU38" s="1">
        <f>AS38-AT38</f>
        <v>280.9484250964706</v>
      </c>
      <c r="AV38" s="82">
        <f>AVERAGE(F38:H38)</f>
        <v>0.70883333333333332</v>
      </c>
      <c r="AW38" s="82">
        <f>E38/$E$51</f>
        <v>3.4121969644941963E-2</v>
      </c>
      <c r="AX38" s="49">
        <f>AV38*$AX$51*AW38</f>
        <v>2348.0051494620329</v>
      </c>
      <c r="AY38" s="8">
        <v>2834</v>
      </c>
      <c r="AZ38" s="1">
        <f>AX38-AY38</f>
        <v>-485.99485053796707</v>
      </c>
      <c r="BA38" s="68">
        <v>1.611</v>
      </c>
    </row>
    <row r="39" spans="1:53" x14ac:dyDescent="0.2">
      <c r="A39" s="41" t="s">
        <v>103</v>
      </c>
      <c r="B39" s="21">
        <v>1</v>
      </c>
      <c r="C39" s="21">
        <v>7311</v>
      </c>
      <c r="D39" s="21">
        <f>10000-C39</f>
        <v>2689</v>
      </c>
      <c r="E39" s="21">
        <v>0.99460000000000004</v>
      </c>
      <c r="F39" s="21">
        <v>0.99280000000000002</v>
      </c>
      <c r="G39" s="21">
        <v>0.99399999999999999</v>
      </c>
      <c r="H39" s="21">
        <v>0.13969999999999999</v>
      </c>
      <c r="I39" s="24">
        <v>10.8</v>
      </c>
      <c r="J39" s="21">
        <v>0</v>
      </c>
      <c r="K39" s="24">
        <v>6.8</v>
      </c>
      <c r="L39" s="24">
        <v>5.9</v>
      </c>
      <c r="M39" s="21">
        <v>3</v>
      </c>
      <c r="N39" s="24">
        <v>0.9</v>
      </c>
      <c r="O39" s="63">
        <f>(SUM(I39:L39) / M39) *((R39 + 1) * N39 / 3)</f>
        <v>7.05</v>
      </c>
      <c r="P39" s="13">
        <f>O39/$O$51</f>
        <v>3.7231878492710459E-2</v>
      </c>
      <c r="Q39" s="13">
        <f>D39/$D$51</f>
        <v>1.4664259888422924E-2</v>
      </c>
      <c r="R39" s="41">
        <v>2</v>
      </c>
      <c r="S39" s="13">
        <f>Q39^R39</f>
        <v>2.1504051807520952E-4</v>
      </c>
      <c r="T39" s="13">
        <f>S39/$S$51</f>
        <v>9.7778294738537583E-3</v>
      </c>
      <c r="U39" s="13">
        <f>T39*P39</f>
        <v>3.6404695889296615E-4</v>
      </c>
      <c r="V39" s="31">
        <f>U39/$U$51</f>
        <v>2.161642202849462E-2</v>
      </c>
      <c r="W39" s="80">
        <v>1474</v>
      </c>
      <c r="X39" s="46">
        <f>$F$57*V39</f>
        <v>1354.09590870896</v>
      </c>
      <c r="Y39" s="86">
        <f>X39-W39</f>
        <v>-119.90409129104</v>
      </c>
      <c r="Z39" s="80">
        <v>0</v>
      </c>
      <c r="AA39" s="80">
        <v>1474</v>
      </c>
      <c r="AB39" s="80">
        <v>0</v>
      </c>
      <c r="AC39" s="26">
        <f>SUM(Z39:AB39)</f>
        <v>1474</v>
      </c>
      <c r="AD39" s="46">
        <f>V39*$F$56</f>
        <v>1614.5521777302915</v>
      </c>
      <c r="AE39" s="22">
        <f>AD39-AC39</f>
        <v>140.55217773029153</v>
      </c>
      <c r="AF39" s="22">
        <f>AE39+Y39</f>
        <v>20.648086439251529</v>
      </c>
      <c r="AG39" s="55">
        <f>W39+AC39</f>
        <v>2948</v>
      </c>
      <c r="AH39">
        <f>X39/$X$51</f>
        <v>2.1616422028494627E-2</v>
      </c>
      <c r="AI39" s="1">
        <f>AH39*$AI$51</f>
        <v>2313.8650467741218</v>
      </c>
      <c r="AJ39" s="2">
        <v>1474</v>
      </c>
      <c r="AK39" s="49">
        <f>AI39-AJ39</f>
        <v>839.86504677412177</v>
      </c>
      <c r="AL39">
        <f>B39*O39</f>
        <v>7.05</v>
      </c>
      <c r="AM39">
        <f>AL39/$AL$51</f>
        <v>3.9133215924040753E-2</v>
      </c>
      <c r="AN39" s="1">
        <f>AM39*$AN$51</f>
        <v>4056.3143633905202</v>
      </c>
      <c r="AO39" s="8">
        <v>4421</v>
      </c>
      <c r="AP39" s="1">
        <f>AN39-AO39</f>
        <v>-364.68563660947984</v>
      </c>
      <c r="AQ39" s="69">
        <f>O39</f>
        <v>7.05</v>
      </c>
      <c r="AR39">
        <f>AQ39/$AQ$51</f>
        <v>3.7231878492710459E-2</v>
      </c>
      <c r="AS39" s="1">
        <f>AR39*$AS$51*$B$51</f>
        <v>3316.1332413787522</v>
      </c>
      <c r="AT39" s="8">
        <v>2947</v>
      </c>
      <c r="AU39" s="1">
        <f>AS39-AT39</f>
        <v>369.13324137875225</v>
      </c>
      <c r="AV39" s="82">
        <f>AVERAGE(F39:H39)</f>
        <v>0.70883333333333332</v>
      </c>
      <c r="AW39" s="82">
        <f>E39/$E$51</f>
        <v>3.4152874115788746E-2</v>
      </c>
      <c r="AX39" s="49">
        <f>AV39*$AX$51*AW39</f>
        <v>2350.1317516905888</v>
      </c>
      <c r="AY39" s="8">
        <v>2947</v>
      </c>
      <c r="AZ39" s="1">
        <f>AX39-AY39</f>
        <v>-596.86824830941123</v>
      </c>
      <c r="BA39" s="68">
        <v>1.611</v>
      </c>
    </row>
    <row r="40" spans="1:53" x14ac:dyDescent="0.2">
      <c r="A40" s="41" t="s">
        <v>77</v>
      </c>
      <c r="B40" s="21">
        <v>1</v>
      </c>
      <c r="C40" s="21">
        <v>6365</v>
      </c>
      <c r="D40" s="21">
        <f>10000-C40</f>
        <v>3635</v>
      </c>
      <c r="E40" s="21">
        <v>6.1800000000000001E-2</v>
      </c>
      <c r="F40" s="21">
        <v>0.99280000000000002</v>
      </c>
      <c r="G40" s="21">
        <v>0.99399999999999999</v>
      </c>
      <c r="H40" s="21">
        <v>0.13969999999999999</v>
      </c>
      <c r="I40" s="24">
        <v>5.8</v>
      </c>
      <c r="J40" s="66">
        <f>$AD$66</f>
        <v>1.4696058784235138</v>
      </c>
      <c r="K40" s="24">
        <v>3.9</v>
      </c>
      <c r="L40" s="24">
        <v>3.6</v>
      </c>
      <c r="M40" s="21">
        <v>3</v>
      </c>
      <c r="N40" s="24">
        <v>1</v>
      </c>
      <c r="O40" s="63">
        <f>(SUM(I40:L40) / M40) *((R40 + 1) * N40 / 3)</f>
        <v>4.9232019594745049</v>
      </c>
      <c r="P40" s="13">
        <f>O40/$O$51</f>
        <v>2.6000008106415434E-2</v>
      </c>
      <c r="Q40" s="13">
        <f>D40/$D$51</f>
        <v>1.9823199960735338E-2</v>
      </c>
      <c r="R40" s="41">
        <v>2</v>
      </c>
      <c r="S40" s="13">
        <f>Q40^R40</f>
        <v>3.9295925668329752E-4</v>
      </c>
      <c r="T40" s="13">
        <f>S40/$S$51</f>
        <v>1.7867742490639771E-2</v>
      </c>
      <c r="U40" s="13">
        <f>T40*P40</f>
        <v>4.6456144959997753E-4</v>
      </c>
      <c r="V40" s="31">
        <f>U40/$U$51</f>
        <v>2.758478297211886E-2</v>
      </c>
      <c r="W40" s="80">
        <v>2146</v>
      </c>
      <c r="X40" s="46">
        <f>$F$57*V40</f>
        <v>1727.9659749394696</v>
      </c>
      <c r="Y40" s="86">
        <f>X40-W40</f>
        <v>-418.03402506053044</v>
      </c>
      <c r="Z40" s="80">
        <v>826</v>
      </c>
      <c r="AA40" s="80">
        <v>1321</v>
      </c>
      <c r="AB40" s="80">
        <v>0</v>
      </c>
      <c r="AC40" s="26">
        <f>SUM(Z40:AB40)</f>
        <v>2147</v>
      </c>
      <c r="AD40" s="46">
        <f>V40*$F$56</f>
        <v>2060.33502497053</v>
      </c>
      <c r="AE40" s="22">
        <f>AD40-AC40</f>
        <v>-86.664975029470043</v>
      </c>
      <c r="AF40" s="22">
        <f>AE40+Y40</f>
        <v>-504.69900009000048</v>
      </c>
      <c r="AG40" s="55">
        <f>W40+AC40</f>
        <v>4293</v>
      </c>
      <c r="AH40">
        <f>X40/$X$51</f>
        <v>2.7584782972118867E-2</v>
      </c>
      <c r="AI40" s="1">
        <f>AH40*$AI$51</f>
        <v>2952.7303389015478</v>
      </c>
      <c r="AJ40" s="2">
        <v>3632</v>
      </c>
      <c r="AK40" s="1">
        <f>AI40-AJ40</f>
        <v>-679.26966109845216</v>
      </c>
      <c r="AL40">
        <f>B40*O40</f>
        <v>4.9232019594745049</v>
      </c>
      <c r="AM40">
        <f>AL40/$AL$51</f>
        <v>2.7327762456422173E-2</v>
      </c>
      <c r="AN40" s="1">
        <f>AM40*$AN$51</f>
        <v>2832.6318896579837</v>
      </c>
      <c r="AO40" s="8">
        <v>3632</v>
      </c>
      <c r="AP40" s="1">
        <f>AN40-AO40</f>
        <v>-799.36811034201628</v>
      </c>
      <c r="AQ40" s="69">
        <f>O40</f>
        <v>4.9232019594745049</v>
      </c>
      <c r="AR40">
        <f>AQ40/$AQ$51</f>
        <v>2.6000008106415434E-2</v>
      </c>
      <c r="AS40" s="1">
        <f>AR40*$AS$51*$B$51</f>
        <v>2315.7437832389242</v>
      </c>
      <c r="AT40" s="8">
        <v>1981</v>
      </c>
      <c r="AU40" s="1">
        <f>AS40-AT40</f>
        <v>334.74378323892415</v>
      </c>
      <c r="AV40" s="82">
        <f>AVERAGE(F40:H40)</f>
        <v>0.70883333333333332</v>
      </c>
      <c r="AW40" s="82">
        <f>E40/$E$51</f>
        <v>2.1221069981457313E-3</v>
      </c>
      <c r="AX40" s="49">
        <f>AV40*$AX$51*AW40</f>
        <v>146.02668636082683</v>
      </c>
      <c r="AY40" s="8">
        <v>165</v>
      </c>
      <c r="AZ40" s="1">
        <f>AX40-AY40</f>
        <v>-18.97331363917317</v>
      </c>
      <c r="BA40" s="68">
        <v>1.611</v>
      </c>
    </row>
    <row r="41" spans="1:53" x14ac:dyDescent="0.2">
      <c r="A41" s="41" t="s">
        <v>14</v>
      </c>
      <c r="B41" s="21">
        <v>1</v>
      </c>
      <c r="C41" s="21">
        <v>7007</v>
      </c>
      <c r="D41" s="21">
        <f>10000-C41</f>
        <v>2993</v>
      </c>
      <c r="E41" s="21">
        <v>0.99450000000000005</v>
      </c>
      <c r="F41" s="21">
        <v>0.99280000000000002</v>
      </c>
      <c r="G41" s="21">
        <v>0.99399999999999999</v>
      </c>
      <c r="H41" s="21">
        <v>0.13969999999999999</v>
      </c>
      <c r="I41" s="24">
        <v>5.0999999999999996</v>
      </c>
      <c r="J41" s="21">
        <v>0</v>
      </c>
      <c r="K41" s="24">
        <v>3.1</v>
      </c>
      <c r="L41" s="21">
        <v>0</v>
      </c>
      <c r="M41" s="21">
        <v>2</v>
      </c>
      <c r="N41" s="24">
        <v>1.1000000000000001</v>
      </c>
      <c r="O41" s="63">
        <f>(SUM(I41:L41) / M41) *((R41 + 1) * N41 / 3)</f>
        <v>4.51</v>
      </c>
      <c r="P41" s="13">
        <f>O41/$O$51</f>
        <v>2.38178400003013E-2</v>
      </c>
      <c r="Q41" s="13">
        <f>D41/$D$51</f>
        <v>1.6322101095593088E-2</v>
      </c>
      <c r="R41" s="41">
        <v>2</v>
      </c>
      <c r="S41" s="13">
        <f>Q41^R41</f>
        <v>2.6641098417476107E-4</v>
      </c>
      <c r="T41" s="13">
        <f>S41/$S$51</f>
        <v>1.2113629545438995E-2</v>
      </c>
      <c r="U41" s="13">
        <f>T41*P41</f>
        <v>2.8852049033618854E-4</v>
      </c>
      <c r="V41" s="31">
        <f>U41/$U$51</f>
        <v>1.7131802726606318E-2</v>
      </c>
      <c r="W41" s="80">
        <v>1059</v>
      </c>
      <c r="X41" s="46">
        <f>$F$57*V41</f>
        <v>1073.1703864000731</v>
      </c>
      <c r="Y41" s="86">
        <f>X41-W41</f>
        <v>14.170386400073085</v>
      </c>
      <c r="Z41" s="80">
        <v>0</v>
      </c>
      <c r="AA41" s="80">
        <v>794</v>
      </c>
      <c r="AB41" s="80">
        <v>0</v>
      </c>
      <c r="AC41" s="26">
        <f>SUM(Z41:AB41)</f>
        <v>794</v>
      </c>
      <c r="AD41" s="46">
        <f>V41*$F$56</f>
        <v>1279.5914774529526</v>
      </c>
      <c r="AE41" s="22">
        <f>AD41-AC41</f>
        <v>485.59147745295263</v>
      </c>
      <c r="AF41" s="22">
        <f>AE41+Y41</f>
        <v>499.76186385302572</v>
      </c>
      <c r="AG41" s="55">
        <f>W41+AC41</f>
        <v>1853</v>
      </c>
      <c r="AH41">
        <f>X41/$X$51</f>
        <v>1.7131802726606325E-2</v>
      </c>
      <c r="AI41" s="1">
        <f>AH41*$AI$51</f>
        <v>1833.8224274613942</v>
      </c>
      <c r="AJ41" s="2">
        <v>1588</v>
      </c>
      <c r="AK41" s="1">
        <f>AI41-AJ41</f>
        <v>245.82242746139423</v>
      </c>
      <c r="AL41">
        <f>B41*O41</f>
        <v>4.51</v>
      </c>
      <c r="AM41">
        <f>AL41/$AL$51</f>
        <v>2.5034156569847345E-2</v>
      </c>
      <c r="AN41" s="1">
        <f>AM41*$AN$51</f>
        <v>2594.8904650909567</v>
      </c>
      <c r="AO41" s="8">
        <v>3176</v>
      </c>
      <c r="AP41" s="1">
        <f>AN41-AO41</f>
        <v>-581.1095349090433</v>
      </c>
      <c r="AQ41" s="69">
        <f>O41</f>
        <v>4.51</v>
      </c>
      <c r="AR41">
        <f>AQ41/$AQ$51</f>
        <v>2.38178400003013E-2</v>
      </c>
      <c r="AS41" s="1">
        <f>AR41*$AS$51*$B$51</f>
        <v>2121.3845274635705</v>
      </c>
      <c r="AT41" s="8">
        <v>1853</v>
      </c>
      <c r="AU41" s="1">
        <f>AS41-AT41</f>
        <v>268.38452746357052</v>
      </c>
      <c r="AV41" s="82">
        <f>AVERAGE(F41:H41)</f>
        <v>0.70883333333333332</v>
      </c>
      <c r="AW41" s="82">
        <f>E41/$E$51</f>
        <v>3.4149440285694659E-2</v>
      </c>
      <c r="AX41" s="49">
        <f>AV41*$AX$51*AW41</f>
        <v>2349.8954625540823</v>
      </c>
      <c r="AY41" s="8">
        <v>2118</v>
      </c>
      <c r="AZ41" s="1">
        <f>AX41-AY41</f>
        <v>231.89546255408231</v>
      </c>
      <c r="BA41" s="68">
        <v>1.611</v>
      </c>
    </row>
    <row r="42" spans="1:53" x14ac:dyDescent="0.2">
      <c r="A42" s="41" t="s">
        <v>10</v>
      </c>
      <c r="B42" s="21">
        <v>1</v>
      </c>
      <c r="C42" s="21">
        <v>5217</v>
      </c>
      <c r="D42" s="21">
        <f>10000-C42</f>
        <v>4783</v>
      </c>
      <c r="E42" s="21">
        <v>0.76029999999999998</v>
      </c>
      <c r="F42" s="21">
        <v>0.99280000000000002</v>
      </c>
      <c r="G42" s="21">
        <v>0.99399999999999999</v>
      </c>
      <c r="H42" s="21">
        <v>0.13969999999999999</v>
      </c>
      <c r="I42" s="24">
        <v>5.9</v>
      </c>
      <c r="J42" s="21">
        <v>0</v>
      </c>
      <c r="K42" s="21">
        <v>0</v>
      </c>
      <c r="L42" s="21">
        <v>0</v>
      </c>
      <c r="M42" s="21">
        <v>1</v>
      </c>
      <c r="N42" s="24">
        <v>0.65600000000000003</v>
      </c>
      <c r="O42" s="63">
        <f>(SUM(I42:L42) / M42) *((R42 + 1) * N42 / 3)</f>
        <v>3.8704000000000005</v>
      </c>
      <c r="P42" s="13">
        <f>O42/$O$51</f>
        <v>2.0440037236622209E-2</v>
      </c>
      <c r="Q42" s="13">
        <f>D42/$D$51</f>
        <v>2.6083731887812142E-2</v>
      </c>
      <c r="R42" s="41">
        <v>2</v>
      </c>
      <c r="S42" s="13">
        <f>Q42^R42</f>
        <v>6.8036106919526799E-4</v>
      </c>
      <c r="T42" s="13">
        <f>S42/$S$51</f>
        <v>3.0935818862347978E-2</v>
      </c>
      <c r="U42" s="13">
        <f>T42*P42</f>
        <v>6.3232928949179235E-4</v>
      </c>
      <c r="V42" s="31">
        <f>U42/$U$51</f>
        <v>3.7546520987836299E-2</v>
      </c>
      <c r="W42" s="80">
        <v>2304</v>
      </c>
      <c r="X42" s="46">
        <f>$F$57*V42</f>
        <v>2351.9891677200412</v>
      </c>
      <c r="Y42" s="86">
        <f>X42-W42</f>
        <v>47.989167720041223</v>
      </c>
      <c r="Z42" s="80">
        <v>1302</v>
      </c>
      <c r="AA42" s="80">
        <v>0</v>
      </c>
      <c r="AB42" s="80">
        <v>0</v>
      </c>
      <c r="AC42" s="26">
        <f>SUM(Z42:AB42)</f>
        <v>1302</v>
      </c>
      <c r="AD42" s="46">
        <f>V42*$F$56</f>
        <v>2804.3871991024812</v>
      </c>
      <c r="AE42" s="22">
        <f>AD42-AC42</f>
        <v>1502.3871991024812</v>
      </c>
      <c r="AF42" s="22">
        <f>AE42+Y42</f>
        <v>1550.3763668225224</v>
      </c>
      <c r="AG42" s="55">
        <f>W42+AC42</f>
        <v>3606</v>
      </c>
      <c r="AH42">
        <f>X42/$X$51</f>
        <v>3.7546520987836306E-2</v>
      </c>
      <c r="AI42" s="1">
        <f>AH42*$AI$51</f>
        <v>4019.0546995799737</v>
      </c>
      <c r="AJ42" s="2">
        <v>3707</v>
      </c>
      <c r="AK42" s="49">
        <f>AI42-AJ42</f>
        <v>312.05469957997366</v>
      </c>
      <c r="AL42">
        <f>B42*O42</f>
        <v>3.8704000000000005</v>
      </c>
      <c r="AM42">
        <f>AL42/$AL$51</f>
        <v>2.1483858001759906E-2</v>
      </c>
      <c r="AN42" s="1">
        <f>AM42*$AN$51</f>
        <v>2226.8878173144212</v>
      </c>
      <c r="AO42" s="8">
        <v>0</v>
      </c>
      <c r="AP42" s="1">
        <f>AN42-AO42</f>
        <v>2226.8878173144212</v>
      </c>
      <c r="AQ42" s="69">
        <f>O42</f>
        <v>3.8704000000000005</v>
      </c>
      <c r="AR42">
        <f>AQ42/$AQ$51</f>
        <v>2.0440037236622209E-2</v>
      </c>
      <c r="AS42" s="1">
        <f>AR42*$AS$51*$B$51</f>
        <v>1820.5336308414644</v>
      </c>
      <c r="AT42" s="8">
        <v>1603</v>
      </c>
      <c r="AU42" s="1">
        <f>AS42-AT42</f>
        <v>217.5336308414644</v>
      </c>
      <c r="AV42" s="82">
        <f>AVERAGE(F42:H42)</f>
        <v>0.70883333333333332</v>
      </c>
      <c r="AW42" s="82">
        <f>E42/$E$51</f>
        <v>2.6107410205343035E-2</v>
      </c>
      <c r="AX42" s="49">
        <f>AV42*$AX$51*AW42</f>
        <v>1796.5063048565801</v>
      </c>
      <c r="AY42" s="8">
        <v>2405</v>
      </c>
      <c r="AZ42" s="1">
        <f>AX42-AY42</f>
        <v>-608.49369514341993</v>
      </c>
      <c r="BA42" s="68">
        <v>1.611</v>
      </c>
    </row>
    <row r="43" spans="1:53" x14ac:dyDescent="0.2">
      <c r="A43" s="23" t="s">
        <v>7</v>
      </c>
      <c r="B43" s="21">
        <v>1</v>
      </c>
      <c r="C43" s="21">
        <v>7663</v>
      </c>
      <c r="D43" s="21">
        <f>10000-C43</f>
        <v>2337</v>
      </c>
      <c r="E43" s="21">
        <v>0.99960000000000004</v>
      </c>
      <c r="F43" s="21">
        <v>0.99280000000000002</v>
      </c>
      <c r="G43" s="21">
        <v>0.99399999999999999</v>
      </c>
      <c r="H43" s="21">
        <v>0.13969999999999999</v>
      </c>
      <c r="I43" s="24">
        <v>6.5</v>
      </c>
      <c r="J43" s="21">
        <v>0</v>
      </c>
      <c r="K43" s="24">
        <v>3.9</v>
      </c>
      <c r="L43" s="21">
        <v>0</v>
      </c>
      <c r="M43" s="21">
        <v>2</v>
      </c>
      <c r="N43" s="24">
        <v>1.21</v>
      </c>
      <c r="O43" s="63">
        <f>(SUM(I43:L43) / M43) *((R43 + 1) * N43 / 3)</f>
        <v>6.2919999999999998</v>
      </c>
      <c r="P43" s="44">
        <f>O43/$O$51</f>
        <v>3.3228791415054498E-2</v>
      </c>
      <c r="Q43" s="44">
        <f>D43/$D$51</f>
        <v>1.2744654280120629E-2</v>
      </c>
      <c r="R43" s="41">
        <v>2</v>
      </c>
      <c r="S43" s="13">
        <f>Q43^R43</f>
        <v>1.6242621271979706E-4</v>
      </c>
      <c r="T43" s="13">
        <f>S43/$S$51</f>
        <v>7.3854723950330806E-3</v>
      </c>
      <c r="U43" s="13">
        <f>T43*P43</f>
        <v>2.4541032171619719E-4</v>
      </c>
      <c r="V43" s="31">
        <f>U43/$U$51</f>
        <v>1.4572002195809178E-2</v>
      </c>
      <c r="W43" s="80">
        <v>2281</v>
      </c>
      <c r="X43" s="46">
        <f>$F$57*V43</f>
        <v>912.81936154987852</v>
      </c>
      <c r="Y43" s="86">
        <f>X43-W43</f>
        <v>-1368.1806384501215</v>
      </c>
      <c r="Z43" s="80">
        <v>1520</v>
      </c>
      <c r="AA43" s="80">
        <v>0</v>
      </c>
      <c r="AB43" s="80">
        <v>0</v>
      </c>
      <c r="AC43" s="26">
        <f>SUM(Z43:AB43)</f>
        <v>1520</v>
      </c>
      <c r="AD43" s="46">
        <f>V43*$F$56</f>
        <v>1088.3974160071834</v>
      </c>
      <c r="AE43" s="22">
        <f>AD43-AC43</f>
        <v>-431.60258399281656</v>
      </c>
      <c r="AF43" s="22">
        <f>AE43+Y43</f>
        <v>-1799.783222442938</v>
      </c>
      <c r="AG43" s="55">
        <f>W43+AC43</f>
        <v>3801</v>
      </c>
      <c r="AH43">
        <f>X43/$X$51</f>
        <v>1.4572002195809182E-2</v>
      </c>
      <c r="AI43" s="1">
        <f>AH43*$AI$51</f>
        <v>1559.8162590438064</v>
      </c>
      <c r="AJ43" s="2">
        <v>3801</v>
      </c>
      <c r="AK43" s="1">
        <f>AI43-AJ43</f>
        <v>-2241.1837409561936</v>
      </c>
      <c r="AL43">
        <f>B43*O43</f>
        <v>6.2919999999999998</v>
      </c>
      <c r="AM43">
        <f>AL43/$AL$51</f>
        <v>3.4925701360860199E-2</v>
      </c>
      <c r="AN43" s="1">
        <f>AM43*$AN$51</f>
        <v>3620.1886488586033</v>
      </c>
      <c r="AO43" s="8">
        <v>4561</v>
      </c>
      <c r="AP43" s="1">
        <f>AN43-AO43</f>
        <v>-940.8113511413967</v>
      </c>
      <c r="AQ43" s="69">
        <f>O43</f>
        <v>6.2919999999999998</v>
      </c>
      <c r="AR43">
        <f>AQ43/$AQ$51</f>
        <v>3.3228791415054498E-2</v>
      </c>
      <c r="AS43" s="1">
        <f>AR43*$AS$51*$B$51</f>
        <v>2959.5901212418594</v>
      </c>
      <c r="AT43" s="8">
        <v>3041</v>
      </c>
      <c r="AU43" s="1">
        <f>AS43-AT43</f>
        <v>-81.409878758140621</v>
      </c>
      <c r="AV43" s="82">
        <f>AVERAGE(F43:H43)</f>
        <v>0.70883333333333332</v>
      </c>
      <c r="AW43" s="82">
        <f>E43/$E$51</f>
        <v>3.4324565620493096E-2</v>
      </c>
      <c r="AX43" s="49">
        <f>AV43*$AX$51*AW43</f>
        <v>2361.9462085158984</v>
      </c>
      <c r="AY43" s="8">
        <v>5473</v>
      </c>
      <c r="AZ43" s="1">
        <f>AX43-AY43</f>
        <v>-3111.0537914841016</v>
      </c>
      <c r="BA43" s="68">
        <v>1.611</v>
      </c>
    </row>
    <row r="44" spans="1:53" x14ac:dyDescent="0.2">
      <c r="A44" s="23" t="s">
        <v>9</v>
      </c>
      <c r="B44" s="21">
        <v>0</v>
      </c>
      <c r="C44" s="21">
        <v>4440</v>
      </c>
      <c r="D44" s="21">
        <f>10000-C44</f>
        <v>5560</v>
      </c>
      <c r="E44" s="21">
        <v>0.3105</v>
      </c>
      <c r="F44" s="21">
        <v>0.99280000000000002</v>
      </c>
      <c r="G44" s="21">
        <v>0.99399999999999999</v>
      </c>
      <c r="H44" s="21">
        <v>0.13969999999999999</v>
      </c>
      <c r="I44" s="24">
        <v>1.7</v>
      </c>
      <c r="J44" s="21">
        <v>0</v>
      </c>
      <c r="K44" s="21">
        <v>0</v>
      </c>
      <c r="L44" s="21">
        <v>0</v>
      </c>
      <c r="M44" s="21">
        <v>1</v>
      </c>
      <c r="N44" s="24">
        <v>1.21</v>
      </c>
      <c r="O44" s="63">
        <f>(SUM(I44:L44) / M44) *((R44 + 1) * N44 / 3)</f>
        <v>2.0569999999999999</v>
      </c>
      <c r="P44" s="44">
        <f>O44/$O$51</f>
        <v>1.086325873184474E-2</v>
      </c>
      <c r="Q44" s="44">
        <f>D44/$D$51</f>
        <v>3.0321043131138512E-2</v>
      </c>
      <c r="R44" s="41">
        <v>2</v>
      </c>
      <c r="S44" s="13">
        <f>Q44^R44</f>
        <v>9.1936565656036196E-4</v>
      </c>
      <c r="T44" s="13">
        <f>S44/$S$51</f>
        <v>4.1803287559141832E-2</v>
      </c>
      <c r="U44" s="13">
        <f>T44*P44</f>
        <v>4.5411992859666409E-4</v>
      </c>
      <c r="V44" s="31">
        <f>U44/$U$51</f>
        <v>2.6964785141857149E-2</v>
      </c>
      <c r="W44" s="80">
        <f>343+2607</f>
        <v>2950</v>
      </c>
      <c r="X44" s="46">
        <f>$F$57*V44</f>
        <v>1689.1280708562156</v>
      </c>
      <c r="Y44" s="86">
        <f>X44-W44</f>
        <v>-1260.8719291437844</v>
      </c>
      <c r="Z44" s="80">
        <v>695</v>
      </c>
      <c r="AA44" s="80">
        <v>0</v>
      </c>
      <c r="AB44" s="80">
        <v>0</v>
      </c>
      <c r="AC44" s="26">
        <f>SUM(Z44:AB44)</f>
        <v>695</v>
      </c>
      <c r="AD44" s="46">
        <f>V44*$F$56</f>
        <v>2014.0267670304522</v>
      </c>
      <c r="AE44" s="22">
        <f>AD44-AC44</f>
        <v>1319.0267670304522</v>
      </c>
      <c r="AF44" s="22">
        <f>AE44+Y44</f>
        <v>58.154837886667792</v>
      </c>
      <c r="AG44" s="55">
        <f>W44+AC44</f>
        <v>3645</v>
      </c>
      <c r="AH44">
        <f>X44/$X$51</f>
        <v>2.6964785141857156E-2</v>
      </c>
      <c r="AI44" s="1">
        <f>AH44*$AI$51</f>
        <v>2886.3645311546738</v>
      </c>
      <c r="AJ44" s="2">
        <v>2781</v>
      </c>
      <c r="AK44" s="1">
        <f>AI44-AJ44</f>
        <v>105.36453115467384</v>
      </c>
      <c r="AL44">
        <f>B44*O44</f>
        <v>0</v>
      </c>
      <c r="AM44">
        <f>AL44/$AL$51</f>
        <v>0</v>
      </c>
      <c r="AN44" s="1">
        <f>AM44*$AN$51</f>
        <v>0</v>
      </c>
      <c r="AO44" s="8">
        <v>0</v>
      </c>
      <c r="AP44" s="1">
        <f>AN44-AO44</f>
        <v>0</v>
      </c>
      <c r="AQ44" s="69">
        <f>O44</f>
        <v>2.0569999999999999</v>
      </c>
      <c r="AR44">
        <f>AQ44/$AQ$51</f>
        <v>1.086325873184474E-2</v>
      </c>
      <c r="AS44" s="1">
        <f>AR44*$AS$51*$B$51</f>
        <v>967.55830886753108</v>
      </c>
      <c r="AT44" s="8">
        <v>695</v>
      </c>
      <c r="AU44" s="1">
        <f>AS44-AT44</f>
        <v>272.55830886753108</v>
      </c>
      <c r="AV44" s="82">
        <f>AVERAGE(F44:H44)</f>
        <v>0.70883333333333332</v>
      </c>
      <c r="AW44" s="82">
        <f>E44/$E$51</f>
        <v>1.0662042442139962E-2</v>
      </c>
      <c r="AX44" s="49">
        <f>AV44*$AX$51*AW44</f>
        <v>733.67776885172714</v>
      </c>
      <c r="AY44" s="8">
        <v>1043</v>
      </c>
      <c r="AZ44" s="1">
        <f>AX44-AY44</f>
        <v>-309.32223114827286</v>
      </c>
      <c r="BA44" s="68">
        <v>1.611</v>
      </c>
    </row>
    <row r="45" spans="1:53" x14ac:dyDescent="0.2">
      <c r="A45" s="23" t="s">
        <v>127</v>
      </c>
      <c r="B45" s="21">
        <v>1</v>
      </c>
      <c r="C45" s="21">
        <v>6846</v>
      </c>
      <c r="D45" s="21">
        <f>10000-C45</f>
        <v>3154</v>
      </c>
      <c r="E45" s="21">
        <v>0.99780000000000002</v>
      </c>
      <c r="F45" s="21">
        <v>0.99280000000000002</v>
      </c>
      <c r="G45" s="21">
        <v>0.99399999999999999</v>
      </c>
      <c r="H45" s="21">
        <v>0.13969999999999999</v>
      </c>
      <c r="I45" s="21">
        <v>0</v>
      </c>
      <c r="J45" s="21">
        <v>0</v>
      </c>
      <c r="K45" s="21">
        <v>0</v>
      </c>
      <c r="L45" s="24">
        <v>5.4</v>
      </c>
      <c r="M45" s="21">
        <v>1</v>
      </c>
      <c r="N45" s="24">
        <v>1</v>
      </c>
      <c r="O45" s="63">
        <f>(SUM(I45:L45) / M45) *((R45 + 1) * N45 / 3)</f>
        <v>5.4</v>
      </c>
      <c r="P45" s="44">
        <f>O45/$O$51</f>
        <v>2.8518034590161206E-2</v>
      </c>
      <c r="Q45" s="44">
        <f>D45/$D$51</f>
        <v>1.7200102524390443E-2</v>
      </c>
      <c r="R45" s="41">
        <v>2</v>
      </c>
      <c r="S45" s="13">
        <f>Q45^R45</f>
        <v>2.9584352684954246E-4</v>
      </c>
      <c r="T45" s="13">
        <f>S45/$S$51</f>
        <v>1.3451918654077041E-2</v>
      </c>
      <c r="U45" s="13">
        <f>T45*P45</f>
        <v>3.8362228148100384E-4</v>
      </c>
      <c r="V45" s="31">
        <f>U45/$U$51</f>
        <v>2.2778767775575443E-2</v>
      </c>
      <c r="W45" s="80">
        <v>1535</v>
      </c>
      <c r="X45" s="46">
        <f>$F$57*V45</f>
        <v>1426.9075709975968</v>
      </c>
      <c r="Y45" s="86">
        <f>X45-W45</f>
        <v>-108.09242900240315</v>
      </c>
      <c r="Z45" s="80">
        <v>1151</v>
      </c>
      <c r="AA45" s="80">
        <v>1535</v>
      </c>
      <c r="AB45" s="80">
        <v>0</v>
      </c>
      <c r="AC45" s="26">
        <f>SUM(Z45:AB45)</f>
        <v>2686</v>
      </c>
      <c r="AD45" s="46">
        <f>V45*$F$56</f>
        <v>1701.3689439255054</v>
      </c>
      <c r="AE45" s="22">
        <f>AD45-AC45</f>
        <v>-984.63105607449461</v>
      </c>
      <c r="AF45" s="22">
        <f>AE45+Y45</f>
        <v>-1092.7234850768978</v>
      </c>
      <c r="AG45" s="55">
        <f>W45+AC45</f>
        <v>4221</v>
      </c>
      <c r="AH45">
        <f>X45/$X$51</f>
        <v>2.2778767775575446E-2</v>
      </c>
      <c r="AI45" s="1">
        <f>AH45*$AI$51</f>
        <v>2438.2848602331469</v>
      </c>
      <c r="AJ45" s="2">
        <v>2686</v>
      </c>
      <c r="AK45" s="1">
        <f>AI45-AJ45</f>
        <v>-247.7151397668531</v>
      </c>
      <c r="AL45">
        <f>B45*O45</f>
        <v>5.4</v>
      </c>
      <c r="AM45">
        <f>AL45/$AL$51</f>
        <v>2.9974378154584407E-2</v>
      </c>
      <c r="AN45" s="1">
        <f>AM45*$AN$51</f>
        <v>3106.964193235292</v>
      </c>
      <c r="AO45" s="8">
        <v>2686</v>
      </c>
      <c r="AP45" s="1">
        <f>AN45-AO45</f>
        <v>420.96419323529199</v>
      </c>
      <c r="AQ45" s="69">
        <f>O45</f>
        <v>5.4</v>
      </c>
      <c r="AR45">
        <f>AQ45/$AQ$51</f>
        <v>2.8518034590161206E-2</v>
      </c>
      <c r="AS45" s="1">
        <f>AR45*$AS$51*$B$51</f>
        <v>2540.0169508432996</v>
      </c>
      <c r="AT45" s="8">
        <v>2302</v>
      </c>
      <c r="AU45" s="1">
        <f>AS45-AT45</f>
        <v>238.01695084329958</v>
      </c>
      <c r="AV45" s="82">
        <f>AVERAGE(F45:H45)</f>
        <v>0.70883333333333332</v>
      </c>
      <c r="AW45" s="82">
        <f>E45/$E$51</f>
        <v>3.4262756678799529E-2</v>
      </c>
      <c r="AX45" s="49">
        <f>AV45*$AX$51*AW45</f>
        <v>2357.6930040587868</v>
      </c>
      <c r="AY45" s="8">
        <v>3070</v>
      </c>
      <c r="AZ45" s="1">
        <f>AX45-AY45</f>
        <v>-712.30699594121324</v>
      </c>
      <c r="BA45" s="68">
        <v>1.611</v>
      </c>
    </row>
    <row r="46" spans="1:53" x14ac:dyDescent="0.2">
      <c r="A46" s="23" t="s">
        <v>128</v>
      </c>
      <c r="B46" s="21">
        <v>1</v>
      </c>
      <c r="C46" s="21">
        <v>7668</v>
      </c>
      <c r="D46" s="21">
        <f>10000-C46</f>
        <v>2332</v>
      </c>
      <c r="E46" s="21">
        <v>4.0000000000000002E-4</v>
      </c>
      <c r="F46" s="21">
        <v>0.99280000000000002</v>
      </c>
      <c r="G46" s="21">
        <v>0.99399999999999999</v>
      </c>
      <c r="H46" s="21">
        <v>0.13969999999999999</v>
      </c>
      <c r="I46" s="21">
        <v>0</v>
      </c>
      <c r="J46" s="21">
        <v>0</v>
      </c>
      <c r="K46" s="21">
        <v>0</v>
      </c>
      <c r="L46" s="24">
        <v>5</v>
      </c>
      <c r="M46" s="21">
        <v>1</v>
      </c>
      <c r="N46" s="24">
        <v>1</v>
      </c>
      <c r="O46" s="63">
        <f>(SUM(I46:L46) / M46) *((R46 + 1) * N46 / 3)</f>
        <v>5</v>
      </c>
      <c r="P46" s="44">
        <f>O46/$O$51</f>
        <v>2.6405587583482597E-2</v>
      </c>
      <c r="Q46" s="44">
        <f>D46/$D$51</f>
        <v>1.27173871550027E-2</v>
      </c>
      <c r="R46" s="41">
        <v>2</v>
      </c>
      <c r="S46" s="13">
        <f>Q46^R46</f>
        <v>1.6173193605022767E-4</v>
      </c>
      <c r="T46" s="13">
        <f>S46/$S$51</f>
        <v>7.3539038378909773E-3</v>
      </c>
      <c r="U46" s="13">
        <f>T46*P46</f>
        <v>1.9418415187193901E-4</v>
      </c>
      <c r="V46" s="31">
        <f>U46/$U$51</f>
        <v>1.1530288814590148E-2</v>
      </c>
      <c r="W46" s="80">
        <f>2038-1630</f>
        <v>408</v>
      </c>
      <c r="X46" s="46">
        <f>$F$57*V46</f>
        <v>722.28035192355605</v>
      </c>
      <c r="Y46" s="86">
        <f>X46-W46</f>
        <v>314.28035192355605</v>
      </c>
      <c r="Z46" s="80">
        <v>1155</v>
      </c>
      <c r="AA46" s="80">
        <v>0</v>
      </c>
      <c r="AB46" s="80">
        <v>0</v>
      </c>
      <c r="AC46" s="26">
        <f>SUM(Z46:AB46)</f>
        <v>1155</v>
      </c>
      <c r="AD46" s="46">
        <f>V46*$F$56</f>
        <v>861.20880185055273</v>
      </c>
      <c r="AE46" s="22">
        <f>AD46-AC46</f>
        <v>-293.79119814944727</v>
      </c>
      <c r="AF46" s="22">
        <f>AE46+Y46</f>
        <v>20.489153774108786</v>
      </c>
      <c r="AG46" s="55">
        <f>W46+AC46</f>
        <v>1563</v>
      </c>
      <c r="AH46">
        <f>X46/$X$51</f>
        <v>1.153028881459015E-2</v>
      </c>
      <c r="AI46" s="1">
        <f>AH46*$AI$51</f>
        <v>1234.2251752913589</v>
      </c>
      <c r="AJ46" s="2">
        <v>2310</v>
      </c>
      <c r="AK46" s="49">
        <f>AI46-AJ46</f>
        <v>-1075.7748247086411</v>
      </c>
      <c r="AL46">
        <f>B46*O46</f>
        <v>5</v>
      </c>
      <c r="AM46">
        <f>AL46/$AL$51</f>
        <v>2.775405384683741E-2</v>
      </c>
      <c r="AN46" s="1">
        <f>AM46*$AN$51</f>
        <v>2876.8186974400851</v>
      </c>
      <c r="AO46" s="8">
        <v>3940</v>
      </c>
      <c r="AP46" s="1">
        <f>AN46-AO46</f>
        <v>-1063.1813025599149</v>
      </c>
      <c r="AQ46" s="69">
        <f>O46</f>
        <v>5</v>
      </c>
      <c r="AR46">
        <f>AQ46/$AQ$51</f>
        <v>2.6405587583482597E-2</v>
      </c>
      <c r="AS46" s="1">
        <f>AR46*$AS$51*$B$51</f>
        <v>2351.8675470771295</v>
      </c>
      <c r="AT46" s="8">
        <v>2378</v>
      </c>
      <c r="AU46" s="1">
        <f>AS46-AT46</f>
        <v>-26.132452922870471</v>
      </c>
      <c r="AV46" s="82">
        <f>AVERAGE(F46:H46)</f>
        <v>0.70883333333333332</v>
      </c>
      <c r="AW46" s="82">
        <f>E46/$E$51</f>
        <v>1.3735320376347777E-5</v>
      </c>
      <c r="AX46" s="49">
        <f>AV46*$AX$51*AW46</f>
        <v>0.94515654602476928</v>
      </c>
      <c r="AY46" s="8">
        <v>0</v>
      </c>
      <c r="AZ46" s="1">
        <f>AX46-AY46</f>
        <v>0.94515654602476928</v>
      </c>
      <c r="BA46" s="68">
        <v>1.611</v>
      </c>
    </row>
    <row r="47" spans="1:53" x14ac:dyDescent="0.2">
      <c r="A47" s="23" t="s">
        <v>102</v>
      </c>
      <c r="B47" s="21">
        <v>1</v>
      </c>
      <c r="C47" s="21">
        <v>7072</v>
      </c>
      <c r="D47" s="21">
        <f>10000-C47</f>
        <v>2928</v>
      </c>
      <c r="E47" s="21">
        <v>0.99890000000000001</v>
      </c>
      <c r="F47" s="21">
        <v>0.99280000000000002</v>
      </c>
      <c r="G47" s="21">
        <v>0.99399999999999999</v>
      </c>
      <c r="H47" s="21">
        <v>0.13969999999999999</v>
      </c>
      <c r="I47" s="24">
        <v>5.3</v>
      </c>
      <c r="J47" s="21">
        <v>0</v>
      </c>
      <c r="K47" s="24">
        <v>3.2</v>
      </c>
      <c r="L47" s="21">
        <v>0</v>
      </c>
      <c r="M47" s="21">
        <v>2</v>
      </c>
      <c r="N47" s="24">
        <v>1.1000000000000001</v>
      </c>
      <c r="O47" s="63">
        <f>(SUM(I47:L47) / M47) *((R47 + 1) * N47 / 3)</f>
        <v>4.6750000000000007</v>
      </c>
      <c r="P47" s="44">
        <f>O47/$O$51</f>
        <v>2.4689224390556232E-2</v>
      </c>
      <c r="Q47" s="44">
        <f>D47/$D$51</f>
        <v>1.5967628469059993E-2</v>
      </c>
      <c r="R47" s="41">
        <v>2</v>
      </c>
      <c r="S47" s="13">
        <f>Q47^R47</f>
        <v>2.5496515892593519E-4</v>
      </c>
      <c r="T47" s="13">
        <f>S47/$S$51</f>
        <v>1.1593191218409819E-2</v>
      </c>
      <c r="U47" s="13">
        <f>T47*P47</f>
        <v>2.8622689939394603E-4</v>
      </c>
      <c r="V47" s="31">
        <f>U47/$U$51</f>
        <v>1.6995613620895855E-2</v>
      </c>
      <c r="W47" s="80">
        <v>0</v>
      </c>
      <c r="X47" s="46">
        <f>$F$57*V47</f>
        <v>1064.6392284401581</v>
      </c>
      <c r="Y47" s="86">
        <f>X47-W47</f>
        <v>1064.6392284401581</v>
      </c>
      <c r="Z47" s="80">
        <v>625</v>
      </c>
      <c r="AA47" s="80">
        <v>937</v>
      </c>
      <c r="AB47" s="80">
        <v>0</v>
      </c>
      <c r="AC47" s="26">
        <f>SUM(Z47:AB47)</f>
        <v>1562</v>
      </c>
      <c r="AD47" s="46">
        <f>V47*$F$56</f>
        <v>1269.4193769583324</v>
      </c>
      <c r="AE47" s="22">
        <f>AD47-AC47</f>
        <v>-292.58062304166765</v>
      </c>
      <c r="AF47" s="22">
        <f>AE47+Y47</f>
        <v>772.0586053984905</v>
      </c>
      <c r="AG47" s="55">
        <f>W47+AC47</f>
        <v>1562</v>
      </c>
      <c r="AH47">
        <f>X47/$X$51</f>
        <v>1.6995613620895859E-2</v>
      </c>
      <c r="AI47" s="1">
        <f>AH47*$AI$51</f>
        <v>1819.2444732079346</v>
      </c>
      <c r="AJ47" s="2">
        <v>1250</v>
      </c>
      <c r="AK47" s="1">
        <f>AI47-AJ47</f>
        <v>569.24447320793456</v>
      </c>
      <c r="AL47">
        <f>B47*O47</f>
        <v>4.6750000000000007</v>
      </c>
      <c r="AM47">
        <f>AL47/$AL$51</f>
        <v>2.5950040346792984E-2</v>
      </c>
      <c r="AN47" s="1">
        <f>AM47*$AN$51</f>
        <v>2689.8254821064797</v>
      </c>
      <c r="AO47" s="8">
        <v>3124</v>
      </c>
      <c r="AP47" s="1">
        <f>AN47-AO47</f>
        <v>-434.17451789352026</v>
      </c>
      <c r="AQ47" s="69">
        <f>O47</f>
        <v>4.6750000000000007</v>
      </c>
      <c r="AR47">
        <f>AQ47/$AQ$51</f>
        <v>2.4689224390556232E-2</v>
      </c>
      <c r="AS47" s="1">
        <f>AR47*$AS$51*$B$51</f>
        <v>2198.9961565171161</v>
      </c>
      <c r="AT47" s="8">
        <v>1875</v>
      </c>
      <c r="AU47" s="1">
        <f>AS47-AT47</f>
        <v>323.99615651711611</v>
      </c>
      <c r="AV47" s="82">
        <f>AVERAGE(F47:H47)</f>
        <v>0.70883333333333332</v>
      </c>
      <c r="AW47" s="82">
        <f>E47/$E$51</f>
        <v>3.4300528809834488E-2</v>
      </c>
      <c r="AX47" s="49">
        <f>AV47*$AX$51*AW47</f>
        <v>2360.2921845603551</v>
      </c>
      <c r="AY47" s="8">
        <v>2812</v>
      </c>
      <c r="AZ47" s="1">
        <f>AX47-AY47</f>
        <v>-451.70781543964495</v>
      </c>
      <c r="BA47" s="68">
        <v>1.611</v>
      </c>
    </row>
    <row r="48" spans="1:53" x14ac:dyDescent="0.2">
      <c r="A48" s="10" t="s">
        <v>101</v>
      </c>
      <c r="B48" s="21">
        <v>1</v>
      </c>
      <c r="C48" s="3">
        <v>6282</v>
      </c>
      <c r="D48" s="21">
        <f>10000-C48</f>
        <v>3718</v>
      </c>
      <c r="E48" s="21">
        <v>0.99390000000000001</v>
      </c>
      <c r="F48" s="21">
        <v>0.99280000000000002</v>
      </c>
      <c r="G48" s="21">
        <v>0.99399999999999999</v>
      </c>
      <c r="H48" s="21">
        <v>0.13969999999999999</v>
      </c>
      <c r="I48" s="24">
        <v>4.3</v>
      </c>
      <c r="J48" s="21">
        <v>0</v>
      </c>
      <c r="K48" s="24">
        <v>2.7</v>
      </c>
      <c r="L48" s="21">
        <v>0</v>
      </c>
      <c r="M48" s="21">
        <v>2</v>
      </c>
      <c r="N48" s="24">
        <v>1</v>
      </c>
      <c r="O48" s="63">
        <f>(SUM(I48:L48) / M48) *((R48 + 1) * N48 / 3)</f>
        <v>3.5</v>
      </c>
      <c r="P48" s="45">
        <f>O48/$O$51</f>
        <v>1.8483911308437816E-2</v>
      </c>
      <c r="Q48" s="44">
        <f>D48/$D$51</f>
        <v>2.0275834237692983E-2</v>
      </c>
      <c r="R48" s="41">
        <v>2</v>
      </c>
      <c r="S48">
        <f>Q48^R48</f>
        <v>4.1110945403440301E-4</v>
      </c>
      <c r="T48">
        <f>S48/$S$51</f>
        <v>1.8693026656639748E-2</v>
      </c>
      <c r="U48">
        <f>T48*P48</f>
        <v>3.4552024680759296E-4</v>
      </c>
      <c r="V48" s="5">
        <f>U48/$U$51</f>
        <v>2.0516340795964438E-2</v>
      </c>
      <c r="W48" s="81">
        <v>733</v>
      </c>
      <c r="X48" s="46">
        <f>$F$57*V48</f>
        <v>1285.1846201408043</v>
      </c>
      <c r="Y48" s="86">
        <f>X48-W48</f>
        <v>552.18462014080433</v>
      </c>
      <c r="Z48" s="80">
        <v>880</v>
      </c>
      <c r="AA48" s="81">
        <v>1026</v>
      </c>
      <c r="AB48" s="81">
        <v>0</v>
      </c>
      <c r="AC48" s="7">
        <f>SUM(Z48:AB48)</f>
        <v>1906</v>
      </c>
      <c r="AD48" s="46">
        <f>V48*$F$56</f>
        <v>1532.3860103913798</v>
      </c>
      <c r="AE48" s="1">
        <f>AD48-AC48</f>
        <v>-373.61398960862016</v>
      </c>
      <c r="AF48" s="1">
        <f>AE48+Y48</f>
        <v>178.57063053218417</v>
      </c>
      <c r="AG48" s="55">
        <f>W48+AC48</f>
        <v>2639</v>
      </c>
      <c r="AH48">
        <f>X48/$X$51</f>
        <v>2.0516340795964441E-2</v>
      </c>
      <c r="AI48" s="1">
        <f>AH48*$AI$51</f>
        <v>2196.1101514816255</v>
      </c>
      <c r="AJ48" s="2">
        <v>1613</v>
      </c>
      <c r="AK48" s="1">
        <f>AI48-AJ48</f>
        <v>583.11015148162551</v>
      </c>
      <c r="AL48">
        <f>B48*O48</f>
        <v>3.5</v>
      </c>
      <c r="AM48">
        <f>AL48/$AL$51</f>
        <v>1.9427837692786189E-2</v>
      </c>
      <c r="AN48" s="1">
        <f>AM48*$AN$51</f>
        <v>2013.7730882080598</v>
      </c>
      <c r="AO48" s="8">
        <v>0</v>
      </c>
      <c r="AP48" s="1">
        <f>AN48-AO48</f>
        <v>2013.7730882080598</v>
      </c>
      <c r="AQ48" s="69">
        <f>O48</f>
        <v>3.5</v>
      </c>
      <c r="AR48">
        <f>AQ48/$AQ$51</f>
        <v>1.8483911308437816E-2</v>
      </c>
      <c r="AS48" s="1">
        <f>AR48*$AS$51*$B$51</f>
        <v>1646.3072829539906</v>
      </c>
      <c r="AT48" s="8">
        <v>1466</v>
      </c>
      <c r="AU48" s="1">
        <f>AS48-AT48</f>
        <v>180.30728295399058</v>
      </c>
      <c r="AV48" s="82">
        <f>AVERAGE(F48:H48)</f>
        <v>0.70883333333333332</v>
      </c>
      <c r="AW48" s="82">
        <f>E48/$E$51</f>
        <v>3.4128837305130139E-2</v>
      </c>
      <c r="AX48" s="49">
        <f>AV48*$AX$51*AW48</f>
        <v>2348.4777277350454</v>
      </c>
      <c r="AY48" s="8">
        <v>2200</v>
      </c>
      <c r="AZ48" s="49">
        <f>AX48-AY48</f>
        <v>148.47772773504539</v>
      </c>
      <c r="BA48" s="68">
        <v>1.611</v>
      </c>
    </row>
    <row r="49" spans="1:53" x14ac:dyDescent="0.2">
      <c r="A49" s="23" t="s">
        <v>22</v>
      </c>
      <c r="B49" s="21">
        <v>1</v>
      </c>
      <c r="C49" s="21">
        <v>5315</v>
      </c>
      <c r="D49" s="21">
        <f>10000-C49</f>
        <v>4685</v>
      </c>
      <c r="E49" s="21">
        <v>0.99990000000000001</v>
      </c>
      <c r="F49" s="21">
        <v>0.99280000000000002</v>
      </c>
      <c r="G49" s="21">
        <v>0.99399999999999999</v>
      </c>
      <c r="H49" s="21">
        <v>0.13969999999999999</v>
      </c>
      <c r="I49" s="21">
        <v>0</v>
      </c>
      <c r="J49" s="66">
        <f>$AD$67</f>
        <v>6.1456245824983293</v>
      </c>
      <c r="K49" s="24">
        <v>3.9</v>
      </c>
      <c r="L49" s="24">
        <v>4.4000000000000004</v>
      </c>
      <c r="M49" s="21">
        <v>2</v>
      </c>
      <c r="N49" s="24">
        <v>1</v>
      </c>
      <c r="O49" s="63">
        <f>(SUM(I49:L49) / M49) *((R49 + 1) * N49 / 3)</f>
        <v>7.2228122912491646</v>
      </c>
      <c r="P49" s="44">
        <f>O49/$O$51</f>
        <v>3.8144520511126885E-2</v>
      </c>
      <c r="Q49" s="44">
        <f>D49/$D$51</f>
        <v>2.5549296235500705E-2</v>
      </c>
      <c r="R49" s="41">
        <v>2</v>
      </c>
      <c r="S49" s="13">
        <f>Q49^R49</f>
        <v>6.5276653812937054E-4</v>
      </c>
      <c r="T49" s="13">
        <f>S49/$S$51</f>
        <v>2.9681103604087027E-2</v>
      </c>
      <c r="U49" s="13">
        <f>T49*P49</f>
        <v>1.1321714652189796E-3</v>
      </c>
      <c r="V49" s="31">
        <f>U49/$U$51</f>
        <v>6.722620695751523E-2</v>
      </c>
      <c r="W49" s="80">
        <v>2498</v>
      </c>
      <c r="X49" s="46">
        <f>$F$57*V49</f>
        <v>4211.1840562326688</v>
      </c>
      <c r="Y49" s="86">
        <f>X49-W49</f>
        <v>1713.1840562326688</v>
      </c>
      <c r="Z49" s="80">
        <v>1428</v>
      </c>
      <c r="AA49" s="80">
        <v>3926</v>
      </c>
      <c r="AB49" s="80">
        <v>238</v>
      </c>
      <c r="AC49" s="26">
        <f>SUM(Z49:AB49)</f>
        <v>5592</v>
      </c>
      <c r="AD49" s="46">
        <f>V49*$F$56</f>
        <v>5021.1926238637698</v>
      </c>
      <c r="AE49" s="22">
        <f>AD49-AC49</f>
        <v>-570.80737613623023</v>
      </c>
      <c r="AF49" s="22">
        <f>AE49+Y49</f>
        <v>1142.3766800964386</v>
      </c>
      <c r="AG49" s="55">
        <f>W49+AC49</f>
        <v>8090</v>
      </c>
      <c r="AH49">
        <f>X49/$X$51</f>
        <v>6.7226206957515244E-2</v>
      </c>
      <c r="AI49" s="1">
        <f>AH49*$AI$51</f>
        <v>7196.0276451463469</v>
      </c>
      <c r="AJ49" s="2">
        <v>4282</v>
      </c>
      <c r="AK49" s="49">
        <f>AI49-AJ49</f>
        <v>2914.0276451463469</v>
      </c>
      <c r="AL49">
        <f>B49*O49</f>
        <v>7.2228122912491646</v>
      </c>
      <c r="AM49">
        <f>AL49/$AL$51</f>
        <v>4.0092464251385684E-2</v>
      </c>
      <c r="AN49" s="1">
        <f>AM49*$AN$51</f>
        <v>4155.7442895131317</v>
      </c>
      <c r="AO49" s="8">
        <v>1309</v>
      </c>
      <c r="AP49" s="74">
        <f>AN49-AO49</f>
        <v>2846.7442895131317</v>
      </c>
      <c r="AQ49" s="69">
        <f>O49</f>
        <v>7.2228122912491646</v>
      </c>
      <c r="AR49">
        <f>AQ49/$AQ$51</f>
        <v>3.8144520511126885E-2</v>
      </c>
      <c r="AS49" s="1">
        <f>AR49*$AS$51*$B$51</f>
        <v>3397.4195652837425</v>
      </c>
      <c r="AT49" s="8">
        <v>2736</v>
      </c>
      <c r="AU49" s="49">
        <f>AS49-AT49</f>
        <v>661.41956528374249</v>
      </c>
      <c r="AV49" s="82">
        <f>AVERAGE(F49:H49)</f>
        <v>0.70883333333333332</v>
      </c>
      <c r="AW49" s="82">
        <f>E49/$E$51</f>
        <v>3.4334867110775352E-2</v>
      </c>
      <c r="AX49" s="49">
        <f>AV49*$AX$51*AW49</f>
        <v>2362.6550759254169</v>
      </c>
      <c r="AY49" s="8">
        <v>2141</v>
      </c>
      <c r="AZ49" s="49">
        <f>AX49-AY49</f>
        <v>221.6550759254169</v>
      </c>
      <c r="BA49" s="68">
        <v>1.611</v>
      </c>
    </row>
    <row r="50" spans="1:53" x14ac:dyDescent="0.2">
      <c r="A50" s="23" t="s">
        <v>83</v>
      </c>
      <c r="B50" s="21">
        <v>1</v>
      </c>
      <c r="C50" s="21">
        <v>5465</v>
      </c>
      <c r="D50" s="21">
        <f>10000-C50</f>
        <v>4535</v>
      </c>
      <c r="E50" s="21">
        <v>0.99990000000000001</v>
      </c>
      <c r="F50" s="21">
        <v>0.99280000000000002</v>
      </c>
      <c r="G50" s="21">
        <v>0.99399999999999999</v>
      </c>
      <c r="H50" s="21">
        <v>0.13969999999999999</v>
      </c>
      <c r="I50" s="21">
        <v>0</v>
      </c>
      <c r="J50" s="21">
        <v>0</v>
      </c>
      <c r="K50" s="24">
        <v>3.2</v>
      </c>
      <c r="L50" s="21">
        <v>0</v>
      </c>
      <c r="M50" s="21">
        <v>1</v>
      </c>
      <c r="N50" s="24">
        <v>0.81</v>
      </c>
      <c r="O50" s="63">
        <f>(SUM(I50:L50) / M50) *((R50 + 1) * N50 / 3)</f>
        <v>2.5920000000000005</v>
      </c>
      <c r="P50" s="44">
        <f>O50/$O$51</f>
        <v>1.368865660327738E-2</v>
      </c>
      <c r="Q50" s="44">
        <f>D50/$D$51</f>
        <v>2.4731282481962796E-2</v>
      </c>
      <c r="R50" s="41">
        <v>2</v>
      </c>
      <c r="S50" s="13">
        <f>Q50^R50</f>
        <v>6.1163633320263989E-4</v>
      </c>
      <c r="T50" s="13">
        <f>S50/$S$51</f>
        <v>2.7810925213530988E-2</v>
      </c>
      <c r="U50" s="13">
        <f>T50*P50</f>
        <v>3.8069420506745433E-4</v>
      </c>
      <c r="V50" s="31">
        <f>U50/$U$51</f>
        <v>2.2604904118866322E-2</v>
      </c>
      <c r="W50" s="80">
        <v>1140</v>
      </c>
      <c r="X50" s="46">
        <f>$F$57*V50</f>
        <v>1416.0164038140242</v>
      </c>
      <c r="Y50" s="87">
        <f>X50-W50</f>
        <v>276.01640381402422</v>
      </c>
      <c r="Z50" s="84">
        <v>0</v>
      </c>
      <c r="AA50" s="80">
        <v>1022</v>
      </c>
      <c r="AB50" s="80">
        <v>0</v>
      </c>
      <c r="AC50" s="26">
        <f>SUM(Z50:AB50)</f>
        <v>1022</v>
      </c>
      <c r="AD50" s="46">
        <f>V50*$F$56</f>
        <v>1688.3828935422443</v>
      </c>
      <c r="AE50" s="22">
        <f>AD50-AC50</f>
        <v>666.38289354224435</v>
      </c>
      <c r="AF50" s="22">
        <f>AE50+Y50</f>
        <v>942.39929735626856</v>
      </c>
      <c r="AG50" s="55">
        <f>W50+AC50</f>
        <v>2162</v>
      </c>
      <c r="AH50">
        <f>X50/$X$51</f>
        <v>2.2604904118866329E-2</v>
      </c>
      <c r="AI50" s="1">
        <f>AH50*$AI$51</f>
        <v>2419.6741466916897</v>
      </c>
      <c r="AJ50" s="2">
        <v>2769</v>
      </c>
      <c r="AK50" s="1">
        <f>AI50-AJ50</f>
        <v>-349.32585330831034</v>
      </c>
      <c r="AL50">
        <f>B50*O50</f>
        <v>2.5920000000000005</v>
      </c>
      <c r="AM50">
        <f>AL50/$AL$51</f>
        <v>1.4387701514200517E-2</v>
      </c>
      <c r="AN50" s="1">
        <f>AM50*$AN$51</f>
        <v>1491.3428127529403</v>
      </c>
      <c r="AO50" s="8">
        <v>0</v>
      </c>
      <c r="AP50" s="1">
        <f>AN50-AO50</f>
        <v>1491.3428127529403</v>
      </c>
      <c r="AQ50" s="69">
        <f>O50</f>
        <v>2.5920000000000005</v>
      </c>
      <c r="AR50">
        <f>AQ50/$AQ$51</f>
        <v>1.368865660327738E-2</v>
      </c>
      <c r="AS50" s="1">
        <f>AR50*$AS$51*$B$51</f>
        <v>1219.208136404784</v>
      </c>
      <c r="AT50" s="8">
        <v>1086</v>
      </c>
      <c r="AU50" s="1">
        <f>AS50-AT50</f>
        <v>133.208136404784</v>
      </c>
      <c r="AV50" s="82">
        <f>AVERAGE(F50:H50)</f>
        <v>0.70883333333333332</v>
      </c>
      <c r="AW50" s="82">
        <f>E50/$E$51</f>
        <v>3.4334867110775352E-2</v>
      </c>
      <c r="AX50" s="49">
        <f>AV50*$AX$51*AW50</f>
        <v>2362.6550759254169</v>
      </c>
      <c r="AY50" s="8">
        <v>2428</v>
      </c>
      <c r="AZ50" s="1">
        <f>AX50-AY50</f>
        <v>-65.344924074583105</v>
      </c>
      <c r="BA50" s="68">
        <v>1.611</v>
      </c>
    </row>
    <row r="51" spans="1:53" ht="17" thickBot="1" x14ac:dyDescent="0.25">
      <c r="A51" s="4" t="s">
        <v>35</v>
      </c>
      <c r="B51" s="32">
        <f>AVERAGE(B2:B50)</f>
        <v>0.87755102040816324</v>
      </c>
      <c r="C51" s="4">
        <f t="shared" ref="C51:Y51" si="2">SUM(C2:C50)</f>
        <v>306629</v>
      </c>
      <c r="D51" s="4">
        <f t="shared" si="2"/>
        <v>183371</v>
      </c>
      <c r="E51" s="4">
        <f>SUM(E2:E50)</f>
        <v>29.122000000000003</v>
      </c>
      <c r="F51" s="4"/>
      <c r="G51" s="4"/>
      <c r="H51" s="4"/>
      <c r="I51" s="4">
        <f>SUM(I2:I50)</f>
        <v>100</v>
      </c>
      <c r="J51" s="64"/>
      <c r="K51" s="4">
        <f>MEDIAN(K6:K50)</f>
        <v>1.1000000000000001</v>
      </c>
      <c r="L51" s="4">
        <f>SUM(L2:L50)</f>
        <v>99.4</v>
      </c>
      <c r="M51" s="4"/>
      <c r="N51" s="4" t="s">
        <v>90</v>
      </c>
      <c r="O51" s="64">
        <f t="shared" si="2"/>
        <v>189.3538624805166</v>
      </c>
      <c r="P51" s="4">
        <f t="shared" si="2"/>
        <v>1</v>
      </c>
      <c r="Q51" s="4">
        <f t="shared" si="2"/>
        <v>0.99999999999999978</v>
      </c>
      <c r="R51" s="4"/>
      <c r="S51" s="4">
        <f t="shared" si="2"/>
        <v>2.1992663980307185E-2</v>
      </c>
      <c r="T51" s="4">
        <f t="shared" si="2"/>
        <v>0.99999999999999967</v>
      </c>
      <c r="U51" s="4">
        <f t="shared" si="2"/>
        <v>1.6841221845737556E-2</v>
      </c>
      <c r="V51" s="28">
        <f t="shared" si="2"/>
        <v>0.99999999999999978</v>
      </c>
      <c r="W51" s="12">
        <f t="shared" si="2"/>
        <v>57441</v>
      </c>
      <c r="X51" s="12">
        <f t="shared" si="2"/>
        <v>62641.999999999985</v>
      </c>
      <c r="Y51" s="12">
        <f t="shared" si="2"/>
        <v>5200.9999999999891</v>
      </c>
      <c r="Z51" s="4"/>
      <c r="AA51" s="4"/>
      <c r="AB51" s="4"/>
      <c r="AC51" s="12">
        <f t="shared" ref="AC51:AG51" si="3">SUM(AC2:AC50)</f>
        <v>79935</v>
      </c>
      <c r="AD51" s="12">
        <f t="shared" si="3"/>
        <v>74690.999999999985</v>
      </c>
      <c r="AE51" s="12">
        <f t="shared" si="3"/>
        <v>-5244.0000000000091</v>
      </c>
      <c r="AF51" s="12">
        <f t="shared" si="3"/>
        <v>-43.000000000019099</v>
      </c>
      <c r="AG51" s="12">
        <f t="shared" si="3"/>
        <v>137376</v>
      </c>
      <c r="AH51" s="60">
        <f>SUM(AH2:AH50)</f>
        <v>0.99999999999999989</v>
      </c>
      <c r="AI51" s="1">
        <v>107042</v>
      </c>
      <c r="AL51">
        <f>SUM(AL2:AL50)</f>
        <v>180.15386248051661</v>
      </c>
      <c r="AN51" s="1">
        <v>103654</v>
      </c>
      <c r="AO51" s="1"/>
      <c r="AP51" s="1"/>
      <c r="AQ51">
        <f>SUM(AQ2:AQ50)</f>
        <v>189.3538624805166</v>
      </c>
      <c r="AS51" s="1">
        <v>101495</v>
      </c>
      <c r="AT51" s="1" t="s">
        <v>129</v>
      </c>
      <c r="AU51" s="1"/>
      <c r="AV51" s="82"/>
      <c r="AW51" s="82">
        <f>SUM(AW2:AW50)</f>
        <v>0.99999999999999989</v>
      </c>
      <c r="AX51" s="1">
        <v>97078</v>
      </c>
      <c r="AZ51" s="82"/>
    </row>
    <row r="52" spans="1:53" x14ac:dyDescent="0.2">
      <c r="A52" s="29" t="s">
        <v>58</v>
      </c>
      <c r="B52" s="21"/>
      <c r="K52">
        <f>SUM(K2:K50)</f>
        <v>99.800000000000026</v>
      </c>
      <c r="P52" t="s">
        <v>47</v>
      </c>
      <c r="Q52" s="21">
        <f>MEDIAN(Q2:Q50)</f>
        <v>1.9834106810782511E-2</v>
      </c>
      <c r="R52" s="30">
        <v>0</v>
      </c>
      <c r="Z52" s="14" t="s">
        <v>95</v>
      </c>
      <c r="AA52" s="15">
        <v>3.6</v>
      </c>
      <c r="AB52" s="15">
        <f t="shared" ref="AB52:AB67" si="4">AA52/$AA$68</f>
        <v>3.6072144288577149E-2</v>
      </c>
      <c r="AC52" s="56">
        <f t="shared" ref="AC52:AC67" si="5">AB52*$AA$70</f>
        <v>2.4048096192384767</v>
      </c>
      <c r="AD52" s="50">
        <v>2.4048096192384767</v>
      </c>
      <c r="AI52" s="72">
        <f>0.01*$AI$51</f>
        <v>1070.42</v>
      </c>
      <c r="AN52" s="72">
        <f>0.01*AN51</f>
        <v>1036.54</v>
      </c>
      <c r="AO52" s="1"/>
      <c r="AP52" s="1"/>
      <c r="AS52" s="72">
        <f>0.01*AS51</f>
        <v>1014.95</v>
      </c>
      <c r="AT52" s="1"/>
      <c r="AU52" s="1"/>
      <c r="AV52" s="82"/>
      <c r="AW52" s="82"/>
      <c r="AX52" s="72">
        <f>0.01*AX51</f>
        <v>970.78</v>
      </c>
      <c r="AZ52" s="82"/>
    </row>
    <row r="53" spans="1:53" x14ac:dyDescent="0.2">
      <c r="A53" s="31" t="s">
        <v>57</v>
      </c>
      <c r="B53" s="21"/>
      <c r="P53" t="s">
        <v>48</v>
      </c>
      <c r="Q53">
        <f>AVERAGE(Q2:Q50)</f>
        <v>2.0408163265306117E-2</v>
      </c>
      <c r="R53" s="5">
        <v>2</v>
      </c>
      <c r="Z53" s="16" t="s">
        <v>26</v>
      </c>
      <c r="AA53" s="13">
        <v>2.2999999999999998</v>
      </c>
      <c r="AB53" s="13">
        <f t="shared" si="4"/>
        <v>2.3046092184368733E-2</v>
      </c>
      <c r="AC53" s="57">
        <f t="shared" si="5"/>
        <v>1.5364061456245823</v>
      </c>
      <c r="AD53" s="51">
        <v>1.5364061456245823</v>
      </c>
      <c r="AE53" t="s">
        <v>72</v>
      </c>
      <c r="AF53" t="s">
        <v>70</v>
      </c>
      <c r="AG53" t="s">
        <v>74</v>
      </c>
      <c r="AV53" s="82"/>
      <c r="AW53" s="82"/>
      <c r="AX53" s="1">
        <f>SUM(AX2:AX50)</f>
        <v>68812.122333333318</v>
      </c>
      <c r="AY53" s="82"/>
      <c r="AZ53" s="82"/>
    </row>
    <row r="54" spans="1:53" x14ac:dyDescent="0.2">
      <c r="A54" t="s">
        <v>99</v>
      </c>
      <c r="B54" s="2" t="s">
        <v>131</v>
      </c>
      <c r="R54" s="27"/>
      <c r="Z54" s="16" t="s">
        <v>68</v>
      </c>
      <c r="AA54" s="13">
        <v>2.4</v>
      </c>
      <c r="AB54" s="13">
        <f t="shared" si="4"/>
        <v>2.4048096192384766E-2</v>
      </c>
      <c r="AC54" s="57">
        <f t="shared" si="5"/>
        <v>1.6032064128256511</v>
      </c>
      <c r="AD54" s="51">
        <v>1.6032064128256511</v>
      </c>
      <c r="AE54">
        <v>5108</v>
      </c>
      <c r="AF54">
        <v>20083</v>
      </c>
      <c r="AG54">
        <v>845</v>
      </c>
      <c r="AV54" s="82"/>
      <c r="AW54" s="82"/>
      <c r="AX54" s="82"/>
      <c r="AY54" s="82"/>
      <c r="AZ54" s="82"/>
    </row>
    <row r="55" spans="1:53" x14ac:dyDescent="0.2">
      <c r="A55" s="10" t="s">
        <v>28</v>
      </c>
      <c r="B55" t="s">
        <v>30</v>
      </c>
      <c r="C55" t="s">
        <v>136</v>
      </c>
      <c r="D55" t="s">
        <v>13</v>
      </c>
      <c r="E55" t="s">
        <v>135</v>
      </c>
      <c r="F55" t="s">
        <v>44</v>
      </c>
      <c r="G55" t="s">
        <v>71</v>
      </c>
      <c r="H55" t="s">
        <v>42</v>
      </c>
      <c r="Z55" s="16" t="s">
        <v>19</v>
      </c>
      <c r="AA55" s="13">
        <v>7.2</v>
      </c>
      <c r="AB55" s="13">
        <f t="shared" si="4"/>
        <v>7.2144288577154297E-2</v>
      </c>
      <c r="AC55" s="57">
        <f t="shared" si="5"/>
        <v>4.8096192384769534</v>
      </c>
      <c r="AD55" s="51">
        <v>4.8096192384769534</v>
      </c>
      <c r="AV55" s="82"/>
      <c r="AW55" s="82"/>
      <c r="AX55" s="82"/>
      <c r="AY55" s="82"/>
      <c r="AZ55" s="82"/>
    </row>
    <row r="56" spans="1:53" x14ac:dyDescent="0.2">
      <c r="A56" s="10" t="s">
        <v>2</v>
      </c>
      <c r="B56" s="3">
        <v>112586</v>
      </c>
      <c r="C56" s="70">
        <v>27595</v>
      </c>
      <c r="D56">
        <v>12919</v>
      </c>
      <c r="E56">
        <v>10300</v>
      </c>
      <c r="F56" s="1">
        <f>B56-C56-E56</f>
        <v>74691</v>
      </c>
      <c r="G56">
        <f>F56/B56</f>
        <v>0.66341285772653791</v>
      </c>
      <c r="H56" s="1">
        <f>$B58*0.0025</f>
        <v>520.61249999999995</v>
      </c>
      <c r="Z56" s="16" t="s">
        <v>40</v>
      </c>
      <c r="AA56" s="13">
        <v>4.8</v>
      </c>
      <c r="AB56" s="13">
        <f t="shared" si="4"/>
        <v>4.8096192384769532E-2</v>
      </c>
      <c r="AC56" s="57">
        <f t="shared" si="5"/>
        <v>3.2064128256513023</v>
      </c>
      <c r="AD56" s="51">
        <v>3.2064128256513023</v>
      </c>
      <c r="AV56" s="82"/>
      <c r="AW56" s="82"/>
      <c r="AX56" s="82"/>
      <c r="AY56" s="82"/>
      <c r="AZ56" s="82"/>
    </row>
    <row r="57" spans="1:53" x14ac:dyDescent="0.2">
      <c r="A57" s="10" t="s">
        <v>29</v>
      </c>
      <c r="B57" s="3">
        <v>95659</v>
      </c>
      <c r="C57" s="70">
        <v>23164</v>
      </c>
      <c r="D57">
        <v>27518</v>
      </c>
      <c r="E57">
        <v>9853</v>
      </c>
      <c r="F57" s="1">
        <f>B57-C57-E57</f>
        <v>62642</v>
      </c>
      <c r="G57">
        <f>F57/B57</f>
        <v>0.65484690410729784</v>
      </c>
      <c r="H57" s="1">
        <f>B58*0.005</f>
        <v>1041.2249999999999</v>
      </c>
      <c r="I57" t="s">
        <v>119</v>
      </c>
      <c r="Z57" s="16" t="s">
        <v>20</v>
      </c>
      <c r="AA57" s="13">
        <v>10.6</v>
      </c>
      <c r="AB57" s="13">
        <f t="shared" si="4"/>
        <v>0.10621242484969938</v>
      </c>
      <c r="AC57" s="57">
        <f t="shared" si="5"/>
        <v>7.0808283233132929</v>
      </c>
      <c r="AD57" s="51">
        <v>7.0808283233132929</v>
      </c>
      <c r="AV57" s="82"/>
      <c r="AW57" s="82"/>
      <c r="AX57" s="82"/>
      <c r="AY57" s="82"/>
      <c r="AZ57" s="82"/>
    </row>
    <row r="58" spans="1:53" x14ac:dyDescent="0.2">
      <c r="A58" s="10" t="s">
        <v>30</v>
      </c>
      <c r="B58">
        <f>B56+B57</f>
        <v>208245</v>
      </c>
      <c r="C58" s="71">
        <f>C56+C57</f>
        <v>50759</v>
      </c>
      <c r="D58">
        <f>D56+D57</f>
        <v>40437</v>
      </c>
      <c r="F58">
        <f>F56+F57</f>
        <v>137333</v>
      </c>
      <c r="G58">
        <f>F58/B58</f>
        <v>0.65947801867992029</v>
      </c>
      <c r="H58" s="53"/>
      <c r="Z58" s="16" t="s">
        <v>66</v>
      </c>
      <c r="AA58" s="21">
        <v>2.6</v>
      </c>
      <c r="AB58" s="13">
        <f t="shared" si="4"/>
        <v>2.6052104208416832E-2</v>
      </c>
      <c r="AC58" s="57">
        <f t="shared" si="5"/>
        <v>1.7368069472277889</v>
      </c>
      <c r="AD58" s="51">
        <v>1.7368069472277889</v>
      </c>
      <c r="AV58" s="82"/>
      <c r="AW58" s="82"/>
      <c r="AX58" s="82"/>
      <c r="AY58" s="82"/>
      <c r="AZ58" s="82"/>
    </row>
    <row r="59" spans="1:53" x14ac:dyDescent="0.2">
      <c r="A59" s="10" t="s">
        <v>73</v>
      </c>
      <c r="F59">
        <f>0.025 * F58</f>
        <v>3433.3250000000003</v>
      </c>
      <c r="Z59" s="16" t="s">
        <v>27</v>
      </c>
      <c r="AA59" s="13">
        <v>7.6</v>
      </c>
      <c r="AB59" s="13">
        <f t="shared" si="4"/>
        <v>7.615230460921843E-2</v>
      </c>
      <c r="AC59" s="57">
        <f t="shared" si="5"/>
        <v>5.0768203072812286</v>
      </c>
      <c r="AD59" s="51">
        <v>5.0768203072812286</v>
      </c>
      <c r="AV59" s="82"/>
      <c r="AW59" s="82"/>
      <c r="AX59" s="82"/>
      <c r="AY59" s="82"/>
      <c r="AZ59" s="82"/>
    </row>
    <row r="60" spans="1:53" x14ac:dyDescent="0.2">
      <c r="Z60" s="16" t="s">
        <v>4</v>
      </c>
      <c r="AA60" s="13">
        <v>6</v>
      </c>
      <c r="AB60" s="13">
        <f t="shared" si="4"/>
        <v>6.0120240480961915E-2</v>
      </c>
      <c r="AC60" s="57">
        <f t="shared" si="5"/>
        <v>4.0080160320641278</v>
      </c>
      <c r="AD60" s="51">
        <v>4.0080160320641278</v>
      </c>
      <c r="AV60" s="82"/>
      <c r="AW60" s="82"/>
      <c r="AX60" s="82"/>
      <c r="AY60" s="82"/>
      <c r="AZ60" s="82"/>
    </row>
    <row r="61" spans="1:53" x14ac:dyDescent="0.2">
      <c r="A61" s="2" t="s">
        <v>143</v>
      </c>
      <c r="B61" t="s">
        <v>70</v>
      </c>
      <c r="Z61" s="16" t="s">
        <v>41</v>
      </c>
      <c r="AA61" s="13">
        <v>6.8</v>
      </c>
      <c r="AB61" s="13">
        <f t="shared" si="4"/>
        <v>6.8136272545090165E-2</v>
      </c>
      <c r="AC61" s="57">
        <f t="shared" si="5"/>
        <v>4.5424181696726782</v>
      </c>
      <c r="AD61" s="51">
        <v>4.5424181696726782</v>
      </c>
      <c r="AV61" s="82"/>
      <c r="AW61" s="82"/>
      <c r="AX61" s="82"/>
      <c r="AY61" s="82"/>
      <c r="AZ61" s="82"/>
    </row>
    <row r="62" spans="1:53" x14ac:dyDescent="0.2">
      <c r="A62" s="2" t="s">
        <v>144</v>
      </c>
      <c r="B62">
        <v>12021</v>
      </c>
      <c r="Z62" s="16" t="s">
        <v>21</v>
      </c>
      <c r="AA62" s="13">
        <v>14</v>
      </c>
      <c r="AB62" s="13">
        <f t="shared" si="4"/>
        <v>0.14028056112224446</v>
      </c>
      <c r="AC62" s="57">
        <f t="shared" si="5"/>
        <v>9.3520374081496307</v>
      </c>
      <c r="AD62" s="51">
        <v>9.3520374081496307</v>
      </c>
      <c r="AV62" s="82"/>
      <c r="AW62" s="82"/>
      <c r="AX62" s="82"/>
      <c r="AY62" s="82"/>
      <c r="AZ62" s="82"/>
    </row>
    <row r="63" spans="1:53" x14ac:dyDescent="0.2">
      <c r="Z63" s="16" t="s">
        <v>76</v>
      </c>
      <c r="AA63" s="21">
        <v>1.5</v>
      </c>
      <c r="AB63" s="21">
        <f t="shared" si="4"/>
        <v>1.5030060120240479E-2</v>
      </c>
      <c r="AC63" s="57">
        <f t="shared" si="5"/>
        <v>1.002004008016032</v>
      </c>
      <c r="AD63" s="51">
        <v>1.002004008016032</v>
      </c>
      <c r="AV63" s="82"/>
      <c r="AW63" s="82"/>
      <c r="AX63" s="82"/>
      <c r="AY63" s="82"/>
      <c r="AZ63" s="82"/>
    </row>
    <row r="64" spans="1:53" x14ac:dyDescent="0.2">
      <c r="Z64" s="16" t="s">
        <v>16</v>
      </c>
      <c r="AA64" s="13">
        <v>14</v>
      </c>
      <c r="AB64" s="13">
        <f t="shared" si="4"/>
        <v>0.14028056112224446</v>
      </c>
      <c r="AC64" s="57">
        <f t="shared" si="5"/>
        <v>9.3520374081496307</v>
      </c>
      <c r="AD64" s="51">
        <v>9.3520374081496307</v>
      </c>
      <c r="AV64" s="82"/>
      <c r="AW64" s="82"/>
      <c r="AX64" s="82"/>
      <c r="AY64" s="82"/>
      <c r="AZ64" s="82"/>
    </row>
    <row r="65" spans="26:52" x14ac:dyDescent="0.2">
      <c r="Z65" s="16" t="s">
        <v>67</v>
      </c>
      <c r="AA65" s="21">
        <v>5</v>
      </c>
      <c r="AB65" s="13">
        <f t="shared" si="4"/>
        <v>5.0100200400801598E-2</v>
      </c>
      <c r="AC65" s="57">
        <f t="shared" si="5"/>
        <v>3.3400133600534403</v>
      </c>
      <c r="AD65" s="51">
        <v>3.3400133600534403</v>
      </c>
      <c r="AV65" s="82"/>
      <c r="AW65" s="82"/>
      <c r="AX65" s="82"/>
      <c r="AY65" s="82"/>
      <c r="AZ65" s="82"/>
    </row>
    <row r="66" spans="26:52" x14ac:dyDescent="0.2">
      <c r="Z66" s="16" t="s">
        <v>77</v>
      </c>
      <c r="AA66" s="21">
        <v>2.2000000000000002</v>
      </c>
      <c r="AB66" s="21">
        <f t="shared" si="4"/>
        <v>2.2044088176352703E-2</v>
      </c>
      <c r="AC66" s="57">
        <f t="shared" si="5"/>
        <v>1.4696058784235138</v>
      </c>
      <c r="AD66" s="51">
        <v>1.4696058784235138</v>
      </c>
      <c r="AV66" s="82"/>
      <c r="AW66" s="82"/>
      <c r="AX66" s="82"/>
      <c r="AY66" s="82"/>
      <c r="AZ66" s="82"/>
    </row>
    <row r="67" spans="26:52" x14ac:dyDescent="0.2">
      <c r="Z67" s="16" t="s">
        <v>22</v>
      </c>
      <c r="AA67" s="13">
        <v>9.1999999999999993</v>
      </c>
      <c r="AB67" s="13">
        <f t="shared" si="4"/>
        <v>9.2184368737474931E-2</v>
      </c>
      <c r="AC67" s="57">
        <f t="shared" si="5"/>
        <v>6.1456245824983293</v>
      </c>
      <c r="AD67" s="52">
        <v>6.1456245824983293</v>
      </c>
      <c r="AV67" s="82"/>
      <c r="AW67" s="82"/>
      <c r="AX67" s="82"/>
      <c r="AY67" s="82"/>
      <c r="AZ67" s="82"/>
    </row>
    <row r="68" spans="26:52" x14ac:dyDescent="0.2">
      <c r="Z68" s="16" t="s">
        <v>5</v>
      </c>
      <c r="AA68" s="13">
        <f>SUM(AA52:AA67)</f>
        <v>99.800000000000011</v>
      </c>
      <c r="AB68" s="13">
        <f t="shared" ref="AB68" si="6">AA68/99.9</f>
        <v>0.99899899899899902</v>
      </c>
      <c r="AC68" s="17"/>
      <c r="AV68" s="82"/>
      <c r="AW68" s="82"/>
      <c r="AX68" s="82"/>
      <c r="AY68" s="82"/>
      <c r="AZ68" s="82"/>
    </row>
    <row r="69" spans="26:52" x14ac:dyDescent="0.2">
      <c r="Z69" s="16" t="s">
        <v>33</v>
      </c>
      <c r="AA69" s="61">
        <f>SUM(I2:I50) / 24</f>
        <v>4.166666666666667</v>
      </c>
      <c r="AB69" s="13"/>
      <c r="AC69" s="17"/>
      <c r="AV69" s="82"/>
      <c r="AW69" s="82"/>
      <c r="AX69" s="82"/>
      <c r="AY69" s="82"/>
      <c r="AZ69" s="82"/>
    </row>
    <row r="70" spans="26:52" ht="17" thickBot="1" x14ac:dyDescent="0.25">
      <c r="Z70" s="18" t="s">
        <v>78</v>
      </c>
      <c r="AA70" s="62">
        <f>AA69*16</f>
        <v>66.666666666666671</v>
      </c>
      <c r="AB70" s="19"/>
      <c r="AC70" s="20"/>
      <c r="AV70" s="82"/>
      <c r="AW70" s="82"/>
      <c r="AX70" s="82"/>
      <c r="AY70" s="82"/>
      <c r="AZ70" s="82"/>
    </row>
    <row r="71" spans="26:52" x14ac:dyDescent="0.2">
      <c r="Z71" s="47" t="s">
        <v>69</v>
      </c>
      <c r="AA71">
        <f>MEDIAN(AA52:AA67)</f>
        <v>5.5</v>
      </c>
      <c r="AV71" s="82"/>
      <c r="AW71" s="82"/>
      <c r="AX71" s="82"/>
      <c r="AY71" s="82"/>
      <c r="AZ71" s="82"/>
    </row>
  </sheetData>
  <sortState xmlns:xlrd2="http://schemas.microsoft.com/office/spreadsheetml/2017/richdata2" ref="A2:AZ50">
    <sortCondition ref="A2:A50"/>
  </sortState>
  <conditionalFormatting sqref="B56:C57 C2:N2 I3:N15 I17:N19 C3:F19 I25:N50 H2:H19 H21:H50 C21:F50 C20:E20 I21:N23">
    <cfRule type="cellIs" dxfId="8" priority="21" operator="between">
      <formula>3000</formula>
      <formula>7000</formula>
    </cfRule>
  </conditionalFormatting>
  <conditionalFormatting sqref="Y2:Y50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19 AF21:AF50">
    <cfRule type="colorScale" priority="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19 AE21:AE50">
    <cfRule type="colorScale" priority="19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6:N16">
    <cfRule type="cellIs" dxfId="7" priority="18" operator="between">
      <formula>3000</formula>
      <formula>7000</formula>
    </cfRule>
  </conditionalFormatting>
  <conditionalFormatting sqref="G3:G19 G21:G50">
    <cfRule type="cellIs" dxfId="6" priority="9" operator="between">
      <formula>3000</formula>
      <formula>7000</formula>
    </cfRule>
  </conditionalFormatting>
  <conditionalFormatting sqref="H3:H19 H21:H50">
    <cfRule type="cellIs" dxfId="5" priority="8" operator="between">
      <formula>3000</formula>
      <formula>7000</formula>
    </cfRule>
  </conditionalFormatting>
  <conditionalFormatting sqref="I24:N24">
    <cfRule type="cellIs" dxfId="4" priority="7" operator="between">
      <formula>3000</formula>
      <formula>7000</formula>
    </cfRule>
  </conditionalFormatting>
  <conditionalFormatting sqref="F20 H20">
    <cfRule type="cellIs" dxfId="3" priority="6" operator="between">
      <formula>3000</formula>
      <formula>7000</formula>
    </cfRule>
  </conditionalFormatting>
  <conditionalFormatting sqref="G20">
    <cfRule type="cellIs" dxfId="2" priority="5" operator="between">
      <formula>3000</formula>
      <formula>7000</formula>
    </cfRule>
  </conditionalFormatting>
  <conditionalFormatting sqref="H20">
    <cfRule type="cellIs" dxfId="1" priority="4" operator="between">
      <formula>3000</formula>
      <formula>7000</formula>
    </cfRule>
  </conditionalFormatting>
  <conditionalFormatting sqref="I20:N20">
    <cfRule type="cellIs" dxfId="0" priority="3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6" sqref="B46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511.26109085126501</v>
      </c>
      <c r="F2" s="2">
        <v>724</v>
      </c>
      <c r="G2" s="1">
        <f t="shared" ref="G2:G40" si="2">E2-F2</f>
        <v>-212.73890914873499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121.26568702192765</v>
      </c>
      <c r="F3" s="2">
        <f>879-220</f>
        <v>659</v>
      </c>
      <c r="G3" s="1">
        <f t="shared" si="2"/>
        <v>-537.73431297807235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205.03860124480525</v>
      </c>
      <c r="F4" s="2">
        <v>684</v>
      </c>
      <c r="G4" s="1">
        <f t="shared" si="2"/>
        <v>-478.96139875519475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320.73785075899906</v>
      </c>
      <c r="F5" s="2">
        <f>620-207</f>
        <v>413</v>
      </c>
      <c r="G5" s="1">
        <f t="shared" si="2"/>
        <v>-92.262149241000941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151.15720515049131</v>
      </c>
      <c r="F6" s="2">
        <v>217</v>
      </c>
      <c r="G6" s="1">
        <f t="shared" si="2"/>
        <v>-65.842794849508692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115.99326584706125</v>
      </c>
      <c r="F7" s="2">
        <v>464</v>
      </c>
      <c r="G7" s="1">
        <f t="shared" si="2"/>
        <v>-348.00673415293875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116.63062943203563</v>
      </c>
      <c r="F8" s="2">
        <v>279</v>
      </c>
      <c r="G8" s="1">
        <f t="shared" si="2"/>
        <v>-162.36937056796438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306.29223148915349</v>
      </c>
      <c r="F9" s="2">
        <v>387</v>
      </c>
      <c r="G9" s="1">
        <f t="shared" si="2"/>
        <v>-80.707768510846506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453.47161545147407</v>
      </c>
      <c r="F10" s="2">
        <v>268</v>
      </c>
      <c r="G10" s="1">
        <f t="shared" si="2"/>
        <v>185.47161545147407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307.37709181320002</v>
      </c>
      <c r="F11" s="2">
        <v>340</v>
      </c>
      <c r="G11" s="1">
        <f t="shared" si="2"/>
        <v>-32.622908186799975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147.75143632538408</v>
      </c>
      <c r="F12" s="2">
        <v>179</v>
      </c>
      <c r="G12" s="1">
        <f t="shared" si="2"/>
        <v>-31.248563674615923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318.94893526969702</v>
      </c>
      <c r="F13" s="2">
        <v>174</v>
      </c>
      <c r="G13" s="1">
        <f t="shared" si="2"/>
        <v>144.94893526969702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159.47446763484851</v>
      </c>
      <c r="F14" s="2">
        <v>212</v>
      </c>
      <c r="G14" s="1">
        <f t="shared" si="2"/>
        <v>-52.525532365151491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79.086317622996305</v>
      </c>
      <c r="F15" s="2">
        <v>167</v>
      </c>
      <c r="G15" s="1">
        <f t="shared" si="2"/>
        <v>-87.913682377003695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72.324021603105891</v>
      </c>
      <c r="F16" s="2">
        <v>292</v>
      </c>
      <c r="G16" s="1">
        <f t="shared" si="2"/>
        <v>-219.6759783968941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175.02413227951627</v>
      </c>
      <c r="F17" s="2">
        <v>143</v>
      </c>
      <c r="G17" s="1">
        <f t="shared" si="2"/>
        <v>32.024132279516266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674.96121674530991</v>
      </c>
      <c r="F18" s="2">
        <v>184</v>
      </c>
      <c r="G18" s="1">
        <f t="shared" si="2"/>
        <v>490.96121674530991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426.71172745832484</v>
      </c>
      <c r="F19" s="2">
        <v>570</v>
      </c>
      <c r="G19" s="1">
        <f t="shared" si="2"/>
        <v>-143.28827254167516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279.17916159271141</v>
      </c>
      <c r="F20" s="2">
        <v>345</v>
      </c>
      <c r="G20" s="1">
        <f t="shared" si="2"/>
        <v>-65.820838407288591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548.0868561453749</v>
      </c>
      <c r="F21" s="2">
        <v>139</v>
      </c>
      <c r="G21" s="1">
        <f t="shared" si="2"/>
        <v>409.0868561453749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204.15789881957815</v>
      </c>
      <c r="F22" s="2">
        <v>137</v>
      </c>
      <c r="G22" s="1">
        <f t="shared" si="2"/>
        <v>67.157898819578151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399.42953952938547</v>
      </c>
      <c r="F23" s="2">
        <v>183</v>
      </c>
      <c r="G23" s="1">
        <f t="shared" si="2"/>
        <v>216.42953952938547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374.87611296427275</v>
      </c>
      <c r="F24" s="2">
        <v>137</v>
      </c>
      <c r="G24" s="1">
        <f t="shared" si="2"/>
        <v>237.87611296427275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515.00850923247663</v>
      </c>
      <c r="F25" s="2">
        <v>182</v>
      </c>
      <c r="G25" s="1">
        <f t="shared" si="2"/>
        <v>333.00850923247663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484.57094474080941</v>
      </c>
      <c r="F26" s="2">
        <v>265</v>
      </c>
      <c r="G26" s="1">
        <f t="shared" si="2"/>
        <v>219.57094474080941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722.56853815275178</v>
      </c>
      <c r="F27" s="2">
        <v>282</v>
      </c>
      <c r="G27" s="1">
        <f t="shared" si="2"/>
        <v>440.56853815275178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205.78762262969821</v>
      </c>
      <c r="F28" s="2">
        <v>262</v>
      </c>
      <c r="G28" s="1">
        <f t="shared" si="2"/>
        <v>-56.212377370301795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398.36071098990732</v>
      </c>
      <c r="F29" s="2">
        <v>341</v>
      </c>
      <c r="G29" s="1">
        <f t="shared" si="2"/>
        <v>57.360710989907318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179.87131378742407</v>
      </c>
      <c r="F30" s="2">
        <v>60</v>
      </c>
      <c r="G30" s="1">
        <f t="shared" si="2"/>
        <v>119.87131378742407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216.97206480931771</v>
      </c>
      <c r="F31" s="2">
        <v>223</v>
      </c>
      <c r="G31" s="1">
        <f t="shared" si="2"/>
        <v>-6.0279351906822853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174.77099820390544</v>
      </c>
      <c r="F32" s="2">
        <v>208</v>
      </c>
      <c r="G32" s="1">
        <f t="shared" si="2"/>
        <v>-33.229001796094565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102.41081458999794</v>
      </c>
      <c r="F33" s="2">
        <v>305</v>
      </c>
      <c r="G33" s="1">
        <f t="shared" si="2"/>
        <v>-202.58918541000207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350.04826455903259</v>
      </c>
      <c r="F34" s="2">
        <v>0</v>
      </c>
      <c r="G34" s="1">
        <f t="shared" si="2"/>
        <v>350.04826455903259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595.41637640877696</v>
      </c>
      <c r="F35" s="2">
        <v>0</v>
      </c>
      <c r="G35" s="1">
        <f t="shared" si="2"/>
        <v>595.41637640877696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302.31441030098262</v>
      </c>
      <c r="F36" s="2">
        <v>226</v>
      </c>
      <c r="G36" s="1">
        <f t="shared" si="2"/>
        <v>76.314410300982615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461.42725782781565</v>
      </c>
      <c r="F37" s="2">
        <v>0</v>
      </c>
      <c r="G37" s="1">
        <f t="shared" si="2"/>
        <v>461.42725782781565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151.15720515049131</v>
      </c>
      <c r="F38" s="2">
        <v>0</v>
      </c>
      <c r="G38" s="1">
        <f t="shared" si="2"/>
        <v>151.15720515049131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263.98267885133652</v>
      </c>
      <c r="F39" s="2">
        <v>0</v>
      </c>
      <c r="G39" s="1">
        <f t="shared" si="2"/>
        <v>263.98267885133652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322.20351624183678</v>
      </c>
      <c r="F40" s="2">
        <v>0</v>
      </c>
      <c r="G40" s="1">
        <f t="shared" si="2"/>
        <v>322.20351624183678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11916.108319527479</v>
      </c>
      <c r="F41" s="12">
        <f>SUM(F2:F40)</f>
        <v>9651</v>
      </c>
      <c r="G41" s="12">
        <f>SUM(G2:G40)</f>
        <v>2265.1083195274796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Damian!G58</f>
        <v>0.65947801867992029</v>
      </c>
      <c r="C45" s="1">
        <f>A45*B45</f>
        <v>11916.10831952748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9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2021-06-26T04:47:36Z</dcterms:modified>
</cp:coreProperties>
</file>