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E787B57C-CAD3-F94B-AC66-CFF9D71908D9}" xr6:coauthVersionLast="47" xr6:coauthVersionMax="47" xr10:uidLastSave="{00000000-0000-0000-0000-000000000000}"/>
  <bookViews>
    <workbookView xWindow="-60" yWindow="500" windowWidth="44800" windowHeight="24700" tabRatio="500" xr2:uid="{00000000-000D-0000-FFFF-FFFF00000000}"/>
  </bookViews>
  <sheets>
    <sheet name="Damian" sheetId="11" r:id="rId1"/>
    <sheet name="self-managed" sheetId="12" r:id="rId2"/>
    <sheet name="Dongmei" sheetId="8" r:id="rId3"/>
  </sheets>
  <definedNames>
    <definedName name="_xlnm._FilterDatabase" localSheetId="0" hidden="1">Damian!$A$1:$DA$71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2" i="11" l="1"/>
  <c r="BC12" i="11" s="1"/>
  <c r="AI12" i="11"/>
  <c r="AH12" i="11"/>
  <c r="AE12" i="11"/>
  <c r="AD12" i="11"/>
  <c r="AC12" i="11"/>
  <c r="AB12" i="11"/>
  <c r="AA12" i="11"/>
  <c r="Z12" i="11"/>
  <c r="Y12" i="11"/>
  <c r="X12" i="11"/>
  <c r="W12" i="11"/>
  <c r="U12" i="11"/>
  <c r="T12" i="11"/>
  <c r="V12" i="11" s="1"/>
  <c r="AY7" i="11"/>
  <c r="BC7" i="11" s="1"/>
  <c r="AI7" i="11"/>
  <c r="AH7" i="11"/>
  <c r="AJ7" i="11" s="1"/>
  <c r="AE7" i="11"/>
  <c r="AD7" i="11"/>
  <c r="AC7" i="11"/>
  <c r="AB7" i="11"/>
  <c r="AA7" i="11"/>
  <c r="Z7" i="11"/>
  <c r="Y7" i="11"/>
  <c r="X7" i="11"/>
  <c r="U7" i="11"/>
  <c r="W7" i="11" s="1"/>
  <c r="T7" i="11"/>
  <c r="V7" i="11" s="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1" i="11"/>
  <c r="AH10" i="11"/>
  <c r="AH9" i="11"/>
  <c r="AH8" i="11"/>
  <c r="AH6" i="11"/>
  <c r="AH5" i="11"/>
  <c r="AH4" i="11"/>
  <c r="AH3" i="11"/>
  <c r="AH2" i="11"/>
  <c r="AI71" i="11"/>
  <c r="AI70" i="11"/>
  <c r="AI69" i="11"/>
  <c r="AI68" i="11"/>
  <c r="AI67" i="11"/>
  <c r="AI66" i="11"/>
  <c r="AI65" i="11"/>
  <c r="AI64" i="11"/>
  <c r="AI63" i="11"/>
  <c r="AI62" i="11"/>
  <c r="AI61" i="11"/>
  <c r="AI60" i="11"/>
  <c r="AI59" i="11"/>
  <c r="AI58" i="11"/>
  <c r="AI57" i="11"/>
  <c r="AI56" i="11"/>
  <c r="AI55" i="11"/>
  <c r="AI54" i="11"/>
  <c r="AI53" i="11"/>
  <c r="AI52" i="11"/>
  <c r="AI51" i="11"/>
  <c r="AI50" i="11"/>
  <c r="AI49" i="11"/>
  <c r="AI48" i="11"/>
  <c r="AI47" i="11"/>
  <c r="AI46" i="11"/>
  <c r="AI45" i="11"/>
  <c r="AI44" i="11"/>
  <c r="AI43" i="11"/>
  <c r="AI42" i="11"/>
  <c r="AI41" i="11"/>
  <c r="AI40" i="11"/>
  <c r="AI39" i="11"/>
  <c r="AI38" i="11"/>
  <c r="AI37" i="11"/>
  <c r="AI36" i="11"/>
  <c r="AI35" i="11"/>
  <c r="AI34" i="11"/>
  <c r="AI33" i="11"/>
  <c r="AI32" i="11"/>
  <c r="AI31" i="11"/>
  <c r="AI30" i="11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1" i="11"/>
  <c r="AI10" i="11"/>
  <c r="AI9" i="11"/>
  <c r="AI8" i="11"/>
  <c r="AI6" i="11"/>
  <c r="AI5" i="11"/>
  <c r="AI4" i="11"/>
  <c r="AI3" i="11"/>
  <c r="AI2" i="11"/>
  <c r="AE2" i="11"/>
  <c r="AJ67" i="11"/>
  <c r="B72" i="11"/>
  <c r="AY46" i="11"/>
  <c r="BC46" i="11" s="1"/>
  <c r="AY42" i="11"/>
  <c r="BC42" i="11" s="1"/>
  <c r="AY27" i="11"/>
  <c r="BC27" i="11" s="1"/>
  <c r="AE46" i="11"/>
  <c r="AD46" i="11"/>
  <c r="AC46" i="11"/>
  <c r="AB46" i="11"/>
  <c r="AA46" i="11"/>
  <c r="Z46" i="11"/>
  <c r="Y46" i="11"/>
  <c r="X46" i="11"/>
  <c r="U46" i="11"/>
  <c r="W46" i="11" s="1"/>
  <c r="T46" i="11"/>
  <c r="V46" i="11" s="1"/>
  <c r="AE42" i="11"/>
  <c r="AD42" i="11"/>
  <c r="AC42" i="11"/>
  <c r="AB42" i="11"/>
  <c r="AA42" i="11"/>
  <c r="Z42" i="11"/>
  <c r="Y42" i="11"/>
  <c r="X42" i="11"/>
  <c r="U42" i="11"/>
  <c r="W42" i="11" s="1"/>
  <c r="T42" i="11"/>
  <c r="V42" i="11" s="1"/>
  <c r="AE27" i="11"/>
  <c r="AD27" i="11"/>
  <c r="AC27" i="11"/>
  <c r="AB27" i="11"/>
  <c r="AA27" i="11"/>
  <c r="Z27" i="11"/>
  <c r="Y27" i="11"/>
  <c r="X27" i="11"/>
  <c r="U27" i="11"/>
  <c r="W27" i="11" s="1"/>
  <c r="T27" i="11"/>
  <c r="V27" i="11" s="1"/>
  <c r="AY65" i="11"/>
  <c r="BC65" i="11" s="1"/>
  <c r="AE65" i="11"/>
  <c r="AD65" i="11"/>
  <c r="AC65" i="11"/>
  <c r="AB65" i="11"/>
  <c r="AA65" i="11"/>
  <c r="Z65" i="11"/>
  <c r="Y65" i="11"/>
  <c r="X65" i="11"/>
  <c r="U65" i="11"/>
  <c r="W65" i="11" s="1"/>
  <c r="T65" i="11"/>
  <c r="V65" i="11" s="1"/>
  <c r="AC71" i="11"/>
  <c r="AC70" i="11"/>
  <c r="AC69" i="11"/>
  <c r="AC68" i="11"/>
  <c r="AC67" i="11"/>
  <c r="AC66" i="11"/>
  <c r="AC64" i="11"/>
  <c r="AC63" i="11"/>
  <c r="AC62" i="11"/>
  <c r="AC61" i="11"/>
  <c r="AC60" i="11"/>
  <c r="AC59" i="11"/>
  <c r="AC58" i="11"/>
  <c r="AC57" i="11"/>
  <c r="AC56" i="11"/>
  <c r="AC55" i="11"/>
  <c r="AC54" i="11"/>
  <c r="AC53" i="11"/>
  <c r="AC52" i="11"/>
  <c r="AC51" i="11"/>
  <c r="AC50" i="11"/>
  <c r="AC49" i="11"/>
  <c r="AC48" i="11"/>
  <c r="AC47" i="11"/>
  <c r="AC45" i="11"/>
  <c r="AC44" i="11"/>
  <c r="AC43" i="11"/>
  <c r="AC41" i="11"/>
  <c r="AC40" i="11"/>
  <c r="AC39" i="11"/>
  <c r="AC38" i="11"/>
  <c r="AC37" i="11"/>
  <c r="AC36" i="11"/>
  <c r="AC35" i="11"/>
  <c r="AC34" i="11"/>
  <c r="AC33" i="11"/>
  <c r="AC32" i="11"/>
  <c r="AC31" i="11"/>
  <c r="AC30" i="11"/>
  <c r="AC29" i="11"/>
  <c r="AC28" i="11"/>
  <c r="AC26" i="11"/>
  <c r="AC25" i="11"/>
  <c r="AC24" i="11"/>
  <c r="AC23" i="11"/>
  <c r="AC22" i="11"/>
  <c r="AC21" i="11"/>
  <c r="AC20" i="11"/>
  <c r="AC19" i="11"/>
  <c r="AC18" i="11"/>
  <c r="AC17" i="11"/>
  <c r="AC16" i="11"/>
  <c r="AC15" i="11"/>
  <c r="AC14" i="11"/>
  <c r="AC13" i="11"/>
  <c r="AC11" i="11"/>
  <c r="AC10" i="11"/>
  <c r="AC9" i="11"/>
  <c r="AC8" i="11"/>
  <c r="AC6" i="11"/>
  <c r="AC5" i="11"/>
  <c r="AC4" i="11"/>
  <c r="AC3" i="11"/>
  <c r="AC2" i="11"/>
  <c r="AB2" i="11"/>
  <c r="AA71" i="11"/>
  <c r="AA70" i="11"/>
  <c r="AA69" i="11"/>
  <c r="AA68" i="11"/>
  <c r="AA67" i="11"/>
  <c r="AA66" i="11"/>
  <c r="AA64" i="11"/>
  <c r="AA63" i="11"/>
  <c r="AA62" i="11"/>
  <c r="AA61" i="11"/>
  <c r="AA60" i="11"/>
  <c r="AA59" i="11"/>
  <c r="AA58" i="11"/>
  <c r="AA57" i="11"/>
  <c r="AA56" i="11"/>
  <c r="AA55" i="11"/>
  <c r="AA54" i="11"/>
  <c r="AA53" i="11"/>
  <c r="AA52" i="11"/>
  <c r="AA51" i="11"/>
  <c r="AA50" i="11"/>
  <c r="AA49" i="11"/>
  <c r="AA48" i="11"/>
  <c r="AA47" i="11"/>
  <c r="AA45" i="11"/>
  <c r="AA44" i="11"/>
  <c r="AA43" i="11"/>
  <c r="AA41" i="11"/>
  <c r="AA40" i="11"/>
  <c r="AA39" i="11"/>
  <c r="AA38" i="11"/>
  <c r="AA37" i="11"/>
  <c r="AA36" i="11"/>
  <c r="AA35" i="11"/>
  <c r="AA34" i="11"/>
  <c r="AA33" i="11"/>
  <c r="AA32" i="11"/>
  <c r="AA31" i="11"/>
  <c r="AA30" i="11"/>
  <c r="AA29" i="11"/>
  <c r="AA28" i="11"/>
  <c r="AA26" i="11"/>
  <c r="AA25" i="11"/>
  <c r="AA24" i="11"/>
  <c r="AA23" i="11"/>
  <c r="AA22" i="11"/>
  <c r="AA21" i="11"/>
  <c r="AA20" i="11"/>
  <c r="AA19" i="11"/>
  <c r="AA18" i="11"/>
  <c r="AA17" i="11"/>
  <c r="AA16" i="11"/>
  <c r="AA15" i="11"/>
  <c r="AA14" i="11"/>
  <c r="AA13" i="11"/>
  <c r="AA11" i="11"/>
  <c r="AA10" i="11"/>
  <c r="AA9" i="11"/>
  <c r="AA8" i="11"/>
  <c r="AA6" i="11"/>
  <c r="AA5" i="11"/>
  <c r="AA4" i="11"/>
  <c r="AA3" i="11"/>
  <c r="AA2" i="11"/>
  <c r="BK72" i="11"/>
  <c r="C81" i="11"/>
  <c r="U61" i="11"/>
  <c r="W61" i="11" s="1"/>
  <c r="T2" i="11"/>
  <c r="V2" i="11" s="1"/>
  <c r="U2" i="11"/>
  <c r="W2" i="11" s="1"/>
  <c r="X2" i="11"/>
  <c r="T3" i="11"/>
  <c r="V3" i="11" s="1"/>
  <c r="U3" i="11"/>
  <c r="W3" i="11" s="1"/>
  <c r="X3" i="11"/>
  <c r="T4" i="11"/>
  <c r="V4" i="11" s="1"/>
  <c r="U4" i="11"/>
  <c r="W4" i="11" s="1"/>
  <c r="X4" i="11"/>
  <c r="T5" i="11"/>
  <c r="V5" i="11" s="1"/>
  <c r="U5" i="11"/>
  <c r="W5" i="11" s="1"/>
  <c r="X5" i="11"/>
  <c r="T6" i="11"/>
  <c r="V6" i="11" s="1"/>
  <c r="U6" i="11"/>
  <c r="W6" i="11" s="1"/>
  <c r="X6" i="11"/>
  <c r="T8" i="11"/>
  <c r="V8" i="11" s="1"/>
  <c r="U8" i="11"/>
  <c r="W8" i="11" s="1"/>
  <c r="X8" i="11"/>
  <c r="T9" i="11"/>
  <c r="V9" i="11" s="1"/>
  <c r="U9" i="11"/>
  <c r="W9" i="11" s="1"/>
  <c r="X9" i="11"/>
  <c r="T10" i="11"/>
  <c r="V10" i="11" s="1"/>
  <c r="U10" i="11"/>
  <c r="W10" i="11" s="1"/>
  <c r="X10" i="11"/>
  <c r="T11" i="11"/>
  <c r="V11" i="11" s="1"/>
  <c r="U11" i="11"/>
  <c r="W11" i="11" s="1"/>
  <c r="X11" i="11"/>
  <c r="T13" i="11"/>
  <c r="V13" i="11" s="1"/>
  <c r="U13" i="11"/>
  <c r="W13" i="11" s="1"/>
  <c r="X13" i="11"/>
  <c r="T14" i="11"/>
  <c r="V14" i="11" s="1"/>
  <c r="U14" i="11"/>
  <c r="W14" i="11" s="1"/>
  <c r="X14" i="11"/>
  <c r="T15" i="11"/>
  <c r="V15" i="11" s="1"/>
  <c r="U15" i="11"/>
  <c r="W15" i="11" s="1"/>
  <c r="X15" i="11"/>
  <c r="T16" i="11"/>
  <c r="V16" i="11" s="1"/>
  <c r="U16" i="11"/>
  <c r="W16" i="11" s="1"/>
  <c r="X16" i="11"/>
  <c r="T17" i="11"/>
  <c r="V17" i="11" s="1"/>
  <c r="U17" i="11"/>
  <c r="W17" i="11" s="1"/>
  <c r="X17" i="11"/>
  <c r="T18" i="11"/>
  <c r="V18" i="11" s="1"/>
  <c r="U18" i="11"/>
  <c r="W18" i="11" s="1"/>
  <c r="X18" i="11"/>
  <c r="T19" i="11"/>
  <c r="V19" i="11" s="1"/>
  <c r="U19" i="11"/>
  <c r="W19" i="11" s="1"/>
  <c r="X19" i="11"/>
  <c r="T20" i="11"/>
  <c r="V20" i="11" s="1"/>
  <c r="U20" i="11"/>
  <c r="W20" i="11" s="1"/>
  <c r="X20" i="11"/>
  <c r="T21" i="11"/>
  <c r="V21" i="11" s="1"/>
  <c r="U21" i="11"/>
  <c r="W21" i="11" s="1"/>
  <c r="X21" i="11"/>
  <c r="T22" i="11"/>
  <c r="V22" i="11" s="1"/>
  <c r="U22" i="11"/>
  <c r="W22" i="11" s="1"/>
  <c r="X22" i="11"/>
  <c r="T23" i="11"/>
  <c r="V23" i="11" s="1"/>
  <c r="U23" i="11"/>
  <c r="W23" i="11" s="1"/>
  <c r="X23" i="11"/>
  <c r="T24" i="11"/>
  <c r="V24" i="11" s="1"/>
  <c r="U24" i="11"/>
  <c r="W24" i="11" s="1"/>
  <c r="X24" i="11"/>
  <c r="T25" i="11"/>
  <c r="V25" i="11" s="1"/>
  <c r="U25" i="11"/>
  <c r="W25" i="11" s="1"/>
  <c r="X25" i="11"/>
  <c r="T26" i="11"/>
  <c r="V26" i="11" s="1"/>
  <c r="U26" i="11"/>
  <c r="W26" i="11" s="1"/>
  <c r="X26" i="11"/>
  <c r="T28" i="11"/>
  <c r="V28" i="11" s="1"/>
  <c r="U28" i="11"/>
  <c r="W28" i="11" s="1"/>
  <c r="X28" i="11"/>
  <c r="T29" i="11"/>
  <c r="V29" i="11" s="1"/>
  <c r="U29" i="11"/>
  <c r="W29" i="11" s="1"/>
  <c r="X29" i="11"/>
  <c r="T30" i="11"/>
  <c r="V30" i="11" s="1"/>
  <c r="U30" i="11"/>
  <c r="W30" i="11" s="1"/>
  <c r="X30" i="11"/>
  <c r="T31" i="11"/>
  <c r="V31" i="11" s="1"/>
  <c r="U31" i="11"/>
  <c r="W31" i="11" s="1"/>
  <c r="X31" i="11"/>
  <c r="T32" i="11"/>
  <c r="V32" i="11" s="1"/>
  <c r="U32" i="11"/>
  <c r="W32" i="11" s="1"/>
  <c r="X32" i="11"/>
  <c r="T33" i="11"/>
  <c r="V33" i="11" s="1"/>
  <c r="U33" i="11"/>
  <c r="W33" i="11" s="1"/>
  <c r="X33" i="11"/>
  <c r="T34" i="11"/>
  <c r="V34" i="11" s="1"/>
  <c r="U34" i="11"/>
  <c r="W34" i="11" s="1"/>
  <c r="X34" i="11"/>
  <c r="T35" i="11"/>
  <c r="V35" i="11" s="1"/>
  <c r="U35" i="11"/>
  <c r="W35" i="11" s="1"/>
  <c r="X35" i="11"/>
  <c r="T36" i="11"/>
  <c r="V36" i="11" s="1"/>
  <c r="U36" i="11"/>
  <c r="W36" i="11" s="1"/>
  <c r="X36" i="11"/>
  <c r="T37" i="11"/>
  <c r="V37" i="11" s="1"/>
  <c r="U37" i="11"/>
  <c r="W37" i="11" s="1"/>
  <c r="X37" i="11"/>
  <c r="T38" i="11"/>
  <c r="V38" i="11" s="1"/>
  <c r="U38" i="11"/>
  <c r="W38" i="11" s="1"/>
  <c r="X38" i="11"/>
  <c r="T39" i="11"/>
  <c r="V39" i="11" s="1"/>
  <c r="U39" i="11"/>
  <c r="W39" i="11" s="1"/>
  <c r="X39" i="11"/>
  <c r="T40" i="11"/>
  <c r="V40" i="11" s="1"/>
  <c r="U40" i="11"/>
  <c r="W40" i="11" s="1"/>
  <c r="X40" i="11"/>
  <c r="T41" i="11"/>
  <c r="V41" i="11" s="1"/>
  <c r="U41" i="11"/>
  <c r="W41" i="11" s="1"/>
  <c r="X41" i="11"/>
  <c r="T43" i="11"/>
  <c r="V43" i="11" s="1"/>
  <c r="U43" i="11"/>
  <c r="W43" i="11" s="1"/>
  <c r="X43" i="11"/>
  <c r="T44" i="11"/>
  <c r="V44" i="11" s="1"/>
  <c r="U44" i="11"/>
  <c r="W44" i="11" s="1"/>
  <c r="X44" i="11"/>
  <c r="T45" i="11"/>
  <c r="V45" i="11" s="1"/>
  <c r="U45" i="11"/>
  <c r="W45" i="11" s="1"/>
  <c r="X45" i="11"/>
  <c r="T47" i="11"/>
  <c r="V47" i="11" s="1"/>
  <c r="U47" i="11"/>
  <c r="W47" i="11" s="1"/>
  <c r="X47" i="11"/>
  <c r="T48" i="11"/>
  <c r="V48" i="11" s="1"/>
  <c r="U48" i="11"/>
  <c r="W48" i="11" s="1"/>
  <c r="X48" i="11"/>
  <c r="T49" i="11"/>
  <c r="V49" i="11" s="1"/>
  <c r="U49" i="11"/>
  <c r="W49" i="11" s="1"/>
  <c r="X49" i="11"/>
  <c r="T50" i="11"/>
  <c r="V50" i="11" s="1"/>
  <c r="U50" i="11"/>
  <c r="W50" i="11" s="1"/>
  <c r="X50" i="11"/>
  <c r="T51" i="11"/>
  <c r="V51" i="11" s="1"/>
  <c r="U51" i="11"/>
  <c r="W51" i="11" s="1"/>
  <c r="X51" i="11"/>
  <c r="T52" i="11"/>
  <c r="V52" i="11" s="1"/>
  <c r="U52" i="11"/>
  <c r="W52" i="11" s="1"/>
  <c r="X52" i="11"/>
  <c r="T53" i="11"/>
  <c r="V53" i="11" s="1"/>
  <c r="U53" i="11"/>
  <c r="W53" i="11" s="1"/>
  <c r="X53" i="11"/>
  <c r="T54" i="11"/>
  <c r="V54" i="11" s="1"/>
  <c r="U54" i="11"/>
  <c r="W54" i="11" s="1"/>
  <c r="X54" i="11"/>
  <c r="T55" i="11"/>
  <c r="V55" i="11" s="1"/>
  <c r="U55" i="11"/>
  <c r="W55" i="11" s="1"/>
  <c r="X55" i="11"/>
  <c r="T56" i="11"/>
  <c r="V56" i="11" s="1"/>
  <c r="U56" i="11"/>
  <c r="W56" i="11" s="1"/>
  <c r="X56" i="11"/>
  <c r="T57" i="11"/>
  <c r="V57" i="11" s="1"/>
  <c r="U57" i="11"/>
  <c r="W57" i="11" s="1"/>
  <c r="X57" i="11"/>
  <c r="T58" i="11"/>
  <c r="V58" i="11" s="1"/>
  <c r="U58" i="11"/>
  <c r="W58" i="11" s="1"/>
  <c r="X58" i="11"/>
  <c r="T59" i="11"/>
  <c r="V59" i="11" s="1"/>
  <c r="U59" i="11"/>
  <c r="W59" i="11" s="1"/>
  <c r="X59" i="11"/>
  <c r="T60" i="11"/>
  <c r="V60" i="11" s="1"/>
  <c r="U60" i="11"/>
  <c r="W60" i="11" s="1"/>
  <c r="X60" i="11"/>
  <c r="T61" i="11"/>
  <c r="V61" i="11" s="1"/>
  <c r="X61" i="11"/>
  <c r="T62" i="11"/>
  <c r="V62" i="11" s="1"/>
  <c r="U62" i="11"/>
  <c r="W62" i="11" s="1"/>
  <c r="X62" i="11"/>
  <c r="T63" i="11"/>
  <c r="V63" i="11" s="1"/>
  <c r="U63" i="11"/>
  <c r="W63" i="11" s="1"/>
  <c r="X63" i="11"/>
  <c r="T64" i="11"/>
  <c r="V64" i="11" s="1"/>
  <c r="U64" i="11"/>
  <c r="W64" i="11" s="1"/>
  <c r="X64" i="11"/>
  <c r="T66" i="11"/>
  <c r="V66" i="11" s="1"/>
  <c r="U66" i="11"/>
  <c r="W66" i="11" s="1"/>
  <c r="X66" i="11"/>
  <c r="T67" i="11"/>
  <c r="V67" i="11" s="1"/>
  <c r="U67" i="11"/>
  <c r="W67" i="11" s="1"/>
  <c r="X67" i="11"/>
  <c r="T68" i="11"/>
  <c r="V68" i="11" s="1"/>
  <c r="U68" i="11"/>
  <c r="W68" i="11" s="1"/>
  <c r="X68" i="11"/>
  <c r="T69" i="11"/>
  <c r="V69" i="11" s="1"/>
  <c r="U69" i="11"/>
  <c r="W69" i="11" s="1"/>
  <c r="X69" i="11"/>
  <c r="T70" i="11"/>
  <c r="V70" i="11" s="1"/>
  <c r="U70" i="11"/>
  <c r="W70" i="11" s="1"/>
  <c r="X70" i="11"/>
  <c r="T71" i="11"/>
  <c r="V71" i="11" s="1"/>
  <c r="U71" i="11"/>
  <c r="W71" i="11" s="1"/>
  <c r="X71" i="11"/>
  <c r="D80" i="11"/>
  <c r="F80" i="11" s="1"/>
  <c r="AY11" i="11"/>
  <c r="BC11" i="11" s="1"/>
  <c r="AE11" i="11"/>
  <c r="AD11" i="11"/>
  <c r="AB11" i="11"/>
  <c r="Z11" i="11"/>
  <c r="Y11" i="11"/>
  <c r="AY5" i="11"/>
  <c r="BC5" i="11" s="1"/>
  <c r="AE5" i="11"/>
  <c r="AD5" i="11"/>
  <c r="AB5" i="11"/>
  <c r="Z5" i="11"/>
  <c r="Y5" i="11"/>
  <c r="AY44" i="11"/>
  <c r="BC44" i="11" s="1"/>
  <c r="AE44" i="11"/>
  <c r="AD44" i="11"/>
  <c r="AB44" i="11"/>
  <c r="Z44" i="11"/>
  <c r="Y44" i="11"/>
  <c r="AY70" i="11"/>
  <c r="BC70" i="11" s="1"/>
  <c r="AE70" i="11"/>
  <c r="AD70" i="11"/>
  <c r="AB70" i="11"/>
  <c r="Z70" i="11"/>
  <c r="Y70" i="11"/>
  <c r="AY68" i="11"/>
  <c r="BC68" i="11" s="1"/>
  <c r="AE68" i="11"/>
  <c r="AD68" i="11"/>
  <c r="AB68" i="11"/>
  <c r="Z68" i="11"/>
  <c r="Y68" i="11"/>
  <c r="BF78" i="11"/>
  <c r="BF76" i="11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77" i="8"/>
  <c r="A77" i="8"/>
  <c r="D74" i="8"/>
  <c r="C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G76" i="11"/>
  <c r="BG77" i="11" s="1"/>
  <c r="BG78" i="11" s="1"/>
  <c r="BG79" i="11" s="1"/>
  <c r="BG81" i="11" s="1"/>
  <c r="BE76" i="11"/>
  <c r="BE77" i="11" s="1"/>
  <c r="BE78" i="11" s="1"/>
  <c r="BE79" i="11" s="1"/>
  <c r="BE81" i="11" s="1"/>
  <c r="C72" i="11"/>
  <c r="AE51" i="11"/>
  <c r="AD51" i="11"/>
  <c r="AB51" i="11"/>
  <c r="Z51" i="11"/>
  <c r="Y51" i="11"/>
  <c r="AY51" i="11"/>
  <c r="BC51" i="11" s="1"/>
  <c r="AS72" i="11"/>
  <c r="AY56" i="11"/>
  <c r="BC56" i="11" s="1"/>
  <c r="AE56" i="11"/>
  <c r="AD56" i="11"/>
  <c r="AB56" i="11"/>
  <c r="Z56" i="11"/>
  <c r="Y56" i="11"/>
  <c r="AY53" i="11"/>
  <c r="BC53" i="11" s="1"/>
  <c r="AE53" i="11"/>
  <c r="AD53" i="11"/>
  <c r="AB53" i="11"/>
  <c r="Z53" i="11"/>
  <c r="Y53" i="11"/>
  <c r="AY18" i="11"/>
  <c r="BC18" i="11" s="1"/>
  <c r="AE18" i="11"/>
  <c r="AD18" i="11"/>
  <c r="AB18" i="11"/>
  <c r="Z18" i="11"/>
  <c r="Y18" i="11"/>
  <c r="AY6" i="11"/>
  <c r="BC6" i="11" s="1"/>
  <c r="AE6" i="11"/>
  <c r="AD6" i="11"/>
  <c r="AB6" i="11"/>
  <c r="Z6" i="11"/>
  <c r="Y6" i="11"/>
  <c r="D72" i="11"/>
  <c r="E72" i="11"/>
  <c r="L72" i="11"/>
  <c r="E73" i="11"/>
  <c r="L73" i="11"/>
  <c r="AY23" i="11"/>
  <c r="BC23" i="11" s="1"/>
  <c r="AB23" i="11"/>
  <c r="Z23" i="11"/>
  <c r="Y23" i="11"/>
  <c r="Y14" i="11"/>
  <c r="Y30" i="11"/>
  <c r="Y20" i="11"/>
  <c r="Y3" i="11"/>
  <c r="Y61" i="11"/>
  <c r="Y43" i="11"/>
  <c r="Y66" i="11"/>
  <c r="Y62" i="11"/>
  <c r="Y38" i="11"/>
  <c r="Y2" i="11"/>
  <c r="Y13" i="11"/>
  <c r="Y25" i="11"/>
  <c r="Y69" i="11"/>
  <c r="Y28" i="11"/>
  <c r="Y10" i="11"/>
  <c r="Y8" i="11"/>
  <c r="Y35" i="11"/>
  <c r="Y15" i="11"/>
  <c r="Y57" i="11"/>
  <c r="Y4" i="11"/>
  <c r="Y26" i="11"/>
  <c r="Y33" i="11"/>
  <c r="Y37" i="11"/>
  <c r="Y39" i="11"/>
  <c r="Y16" i="11"/>
  <c r="Y36" i="11"/>
  <c r="Y71" i="11"/>
  <c r="Y17" i="11"/>
  <c r="Y58" i="11"/>
  <c r="Y67" i="11"/>
  <c r="Y31" i="11"/>
  <c r="Y45" i="11"/>
  <c r="Y19" i="11"/>
  <c r="Y59" i="11"/>
  <c r="Y64" i="11"/>
  <c r="Y50" i="11"/>
  <c r="Y34" i="11"/>
  <c r="Y40" i="11"/>
  <c r="Y47" i="11"/>
  <c r="Y49" i="11"/>
  <c r="Y41" i="11"/>
  <c r="Y60" i="11"/>
  <c r="Y32" i="11"/>
  <c r="Y21" i="11"/>
  <c r="Y22" i="11"/>
  <c r="Y55" i="11"/>
  <c r="Y9" i="11"/>
  <c r="Y63" i="11"/>
  <c r="Y29" i="11"/>
  <c r="Y48" i="11"/>
  <c r="Y24" i="11"/>
  <c r="Y54" i="11"/>
  <c r="AY48" i="11"/>
  <c r="BC48" i="11" s="1"/>
  <c r="AB48" i="11"/>
  <c r="Z48" i="11"/>
  <c r="AY16" i="11"/>
  <c r="BC16" i="11" s="1"/>
  <c r="AB16" i="11"/>
  <c r="Z16" i="11"/>
  <c r="AY69" i="11"/>
  <c r="BC69" i="11" s="1"/>
  <c r="AB69" i="11"/>
  <c r="Z69" i="11"/>
  <c r="Z71" i="11"/>
  <c r="AB71" i="11"/>
  <c r="AY71" i="11"/>
  <c r="BC71" i="11" s="1"/>
  <c r="AB54" i="11"/>
  <c r="AY57" i="11"/>
  <c r="BC57" i="11" s="1"/>
  <c r="AB57" i="11"/>
  <c r="Z57" i="11"/>
  <c r="AX72" i="11"/>
  <c r="AY8" i="11"/>
  <c r="BC8" i="11" s="1"/>
  <c r="AB8" i="11"/>
  <c r="Z8" i="11"/>
  <c r="AB13" i="11"/>
  <c r="AB59" i="11"/>
  <c r="AJ31" i="11" l="1"/>
  <c r="AF12" i="11"/>
  <c r="AJ37" i="11"/>
  <c r="AJ41" i="11"/>
  <c r="AF7" i="11"/>
  <c r="AJ5" i="11"/>
  <c r="AJ15" i="11"/>
  <c r="AJ23" i="11"/>
  <c r="AJ39" i="11"/>
  <c r="AJ47" i="11"/>
  <c r="AJ55" i="11"/>
  <c r="AJ63" i="11"/>
  <c r="AJ71" i="11"/>
  <c r="AJ12" i="11"/>
  <c r="AJ13" i="11"/>
  <c r="AJ25" i="11"/>
  <c r="AJ54" i="11"/>
  <c r="AJ70" i="11"/>
  <c r="AJ9" i="11"/>
  <c r="AJ58" i="11"/>
  <c r="AJ44" i="11"/>
  <c r="AJ6" i="11"/>
  <c r="AJ40" i="11"/>
  <c r="AJ64" i="11"/>
  <c r="AJ8" i="11"/>
  <c r="AJ17" i="11"/>
  <c r="AJ33" i="11"/>
  <c r="AJ49" i="11"/>
  <c r="AJ57" i="11"/>
  <c r="AJ65" i="11"/>
  <c r="AJ18" i="11"/>
  <c r="AJ26" i="11"/>
  <c r="AJ34" i="11"/>
  <c r="AJ42" i="11"/>
  <c r="AJ50" i="11"/>
  <c r="AJ66" i="11"/>
  <c r="AJ16" i="11"/>
  <c r="AJ24" i="11"/>
  <c r="AJ32" i="11"/>
  <c r="AJ48" i="11"/>
  <c r="AJ56" i="11"/>
  <c r="AJ3" i="11"/>
  <c r="AJ21" i="11"/>
  <c r="AJ29" i="11"/>
  <c r="AJ45" i="11"/>
  <c r="AJ53" i="11"/>
  <c r="AJ61" i="11"/>
  <c r="AJ69" i="11"/>
  <c r="AJ62" i="11"/>
  <c r="AJ22" i="11"/>
  <c r="AJ30" i="11"/>
  <c r="AJ46" i="11"/>
  <c r="AJ2" i="11"/>
  <c r="AJ35" i="11"/>
  <c r="AJ43" i="11"/>
  <c r="AJ59" i="11"/>
  <c r="AJ4" i="11"/>
  <c r="AJ14" i="11"/>
  <c r="AJ38" i="11"/>
  <c r="AJ52" i="11"/>
  <c r="AJ60" i="11"/>
  <c r="AJ68" i="11"/>
  <c r="AJ11" i="11"/>
  <c r="AJ20" i="11"/>
  <c r="AJ28" i="11"/>
  <c r="AJ36" i="11"/>
  <c r="AJ10" i="11"/>
  <c r="AJ19" i="11"/>
  <c r="AJ27" i="11"/>
  <c r="AJ51" i="11"/>
  <c r="AF42" i="11"/>
  <c r="AF27" i="11"/>
  <c r="AF46" i="11"/>
  <c r="AF65" i="11"/>
  <c r="AF44" i="11"/>
  <c r="AF5" i="11"/>
  <c r="AF11" i="11"/>
  <c r="AF70" i="11"/>
  <c r="AF68" i="11"/>
  <c r="AF51" i="11"/>
  <c r="AF6" i="11"/>
  <c r="AF18" i="11"/>
  <c r="AF53" i="11"/>
  <c r="AF56" i="11"/>
  <c r="D79" i="11"/>
  <c r="F79" i="11" s="1"/>
  <c r="AD57" i="11"/>
  <c r="AD16" i="11"/>
  <c r="AE71" i="11"/>
  <c r="AE22" i="11"/>
  <c r="AE69" i="11"/>
  <c r="AE23" i="11"/>
  <c r="AD69" i="11"/>
  <c r="AD23" i="11"/>
  <c r="AD48" i="11"/>
  <c r="AD8" i="11"/>
  <c r="AE57" i="11"/>
  <c r="AE16" i="11"/>
  <c r="AD71" i="11"/>
  <c r="AE48" i="11"/>
  <c r="AE8" i="11"/>
  <c r="AB31" i="11"/>
  <c r="AB52" i="11"/>
  <c r="AB66" i="11"/>
  <c r="AB14" i="11"/>
  <c r="AB64" i="11"/>
  <c r="AB25" i="11"/>
  <c r="AB20" i="11"/>
  <c r="AB38" i="11"/>
  <c r="AB58" i="11"/>
  <c r="AB15" i="11"/>
  <c r="AB17" i="11"/>
  <c r="AB39" i="11"/>
  <c r="AB61" i="11"/>
  <c r="AB55" i="11"/>
  <c r="AB22" i="11"/>
  <c r="AB36" i="11"/>
  <c r="AB60" i="11"/>
  <c r="AB32" i="11"/>
  <c r="AB40" i="11"/>
  <c r="AB29" i="11"/>
  <c r="AB33" i="11"/>
  <c r="AB4" i="11"/>
  <c r="AB47" i="11"/>
  <c r="AB30" i="11"/>
  <c r="AB49" i="11"/>
  <c r="AB45" i="11"/>
  <c r="AB62" i="11"/>
  <c r="AB26" i="11"/>
  <c r="AB34" i="11"/>
  <c r="AB35" i="11"/>
  <c r="AB41" i="11"/>
  <c r="AB24" i="11"/>
  <c r="AB43" i="11"/>
  <c r="AB28" i="11"/>
  <c r="AB37" i="11"/>
  <c r="AB21" i="11"/>
  <c r="AB9" i="11"/>
  <c r="AB3" i="11"/>
  <c r="AB67" i="11"/>
  <c r="AB63" i="11"/>
  <c r="AB50" i="11"/>
  <c r="AB19" i="11"/>
  <c r="AB10" i="11"/>
  <c r="Z52" i="11"/>
  <c r="Z31" i="11"/>
  <c r="Z15" i="11"/>
  <c r="Z14" i="11"/>
  <c r="Z21" i="11"/>
  <c r="Z49" i="11"/>
  <c r="Z38" i="11"/>
  <c r="Z64" i="11"/>
  <c r="Z25" i="11"/>
  <c r="Z66" i="11"/>
  <c r="Z39" i="11"/>
  <c r="Z55" i="11"/>
  <c r="Z59" i="11"/>
  <c r="Z29" i="11"/>
  <c r="Z32" i="11"/>
  <c r="Z2" i="11"/>
  <c r="Z54" i="11"/>
  <c r="Z40" i="11"/>
  <c r="Z4" i="11"/>
  <c r="Z26" i="11"/>
  <c r="Z19" i="11"/>
  <c r="Z47" i="11"/>
  <c r="Z50" i="11"/>
  <c r="Z36" i="11"/>
  <c r="Z30" i="11"/>
  <c r="Z63" i="11"/>
  <c r="Z13" i="11"/>
  <c r="Z43" i="11"/>
  <c r="Z67" i="11"/>
  <c r="Z58" i="11"/>
  <c r="Z3" i="11"/>
  <c r="Z35" i="11"/>
  <c r="Z37" i="11"/>
  <c r="Z28" i="11"/>
  <c r="Z62" i="11"/>
  <c r="Z24" i="11"/>
  <c r="Z45" i="11"/>
  <c r="Z34" i="11"/>
  <c r="Z41" i="11"/>
  <c r="Z9" i="11"/>
  <c r="Z20" i="11"/>
  <c r="Z17" i="11"/>
  <c r="Z33" i="11"/>
  <c r="Z61" i="11"/>
  <c r="Z10" i="11"/>
  <c r="Z22" i="11"/>
  <c r="Z60" i="11"/>
  <c r="C77" i="8"/>
  <c r="E2" i="8"/>
  <c r="G2" i="8"/>
  <c r="A74" i="8"/>
  <c r="A2" i="8"/>
  <c r="AE14" i="11"/>
  <c r="AE66" i="11"/>
  <c r="AE31" i="11"/>
  <c r="AE55" i="11"/>
  <c r="AE54" i="11"/>
  <c r="AE38" i="11"/>
  <c r="AE40" i="11"/>
  <c r="AE20" i="11"/>
  <c r="AE52" i="11"/>
  <c r="AE61" i="11"/>
  <c r="AE17" i="11"/>
  <c r="AE19" i="11"/>
  <c r="AE37" i="11"/>
  <c r="AE67" i="11"/>
  <c r="AE33" i="11"/>
  <c r="AE34" i="11"/>
  <c r="AE59" i="11"/>
  <c r="AE63" i="11"/>
  <c r="AE50" i="11"/>
  <c r="AE9" i="11"/>
  <c r="AE13" i="11"/>
  <c r="AE26" i="11"/>
  <c r="AE25" i="11"/>
  <c r="AE24" i="11"/>
  <c r="AE41" i="11"/>
  <c r="AE58" i="11"/>
  <c r="AE47" i="11"/>
  <c r="AE60" i="11"/>
  <c r="AE45" i="11"/>
  <c r="AE29" i="11"/>
  <c r="AE32" i="11"/>
  <c r="AE36" i="11"/>
  <c r="AE64" i="11"/>
  <c r="AE3" i="11"/>
  <c r="AE35" i="11"/>
  <c r="AE15" i="11"/>
  <c r="AE39" i="11"/>
  <c r="AE21" i="11"/>
  <c r="AE49" i="11"/>
  <c r="AE30" i="11"/>
  <c r="AE43" i="11"/>
  <c r="AE4" i="11"/>
  <c r="AE62" i="11"/>
  <c r="AE28" i="11"/>
  <c r="AE10" i="11"/>
  <c r="AD14" i="11"/>
  <c r="AD66" i="11"/>
  <c r="AD31" i="11"/>
  <c r="AD55" i="11"/>
  <c r="AD54" i="11"/>
  <c r="AD38" i="11"/>
  <c r="AD40" i="11"/>
  <c r="AD20" i="11"/>
  <c r="AD52" i="11"/>
  <c r="AD22" i="11"/>
  <c r="AD61" i="11"/>
  <c r="AD2" i="11"/>
  <c r="AF2" i="11" s="1"/>
  <c r="AD17" i="11"/>
  <c r="AD19" i="11"/>
  <c r="AD37" i="11"/>
  <c r="AD67" i="11"/>
  <c r="AD33" i="11"/>
  <c r="AD34" i="11"/>
  <c r="AD59" i="11"/>
  <c r="AD63" i="11"/>
  <c r="AD50" i="11"/>
  <c r="AD9" i="11"/>
  <c r="AD13" i="11"/>
  <c r="AD26" i="11"/>
  <c r="AD25" i="11"/>
  <c r="AD24" i="11"/>
  <c r="AD41" i="11"/>
  <c r="AD58" i="11"/>
  <c r="AD47" i="11"/>
  <c r="AD60" i="11"/>
  <c r="AD45" i="11"/>
  <c r="AD29" i="11"/>
  <c r="AD32" i="11"/>
  <c r="AD36" i="11"/>
  <c r="AD64" i="11"/>
  <c r="AD3" i="11"/>
  <c r="AD35" i="11"/>
  <c r="AD15" i="11"/>
  <c r="AD39" i="11"/>
  <c r="AD21" i="11"/>
  <c r="AD49" i="11"/>
  <c r="AD30" i="11"/>
  <c r="AD43" i="11"/>
  <c r="AD4" i="11"/>
  <c r="AD62" i="11"/>
  <c r="AD28" i="11"/>
  <c r="AD10" i="11"/>
  <c r="AJ72" i="11" l="1"/>
  <c r="AK12" i="11" s="1"/>
  <c r="AP12" i="11" s="1"/>
  <c r="AK6" i="11"/>
  <c r="AP6" i="11" s="1"/>
  <c r="AK71" i="11"/>
  <c r="AP71" i="11" s="1"/>
  <c r="AK5" i="11"/>
  <c r="AP5" i="11" s="1"/>
  <c r="AK62" i="11"/>
  <c r="AP62" i="11" s="1"/>
  <c r="AK38" i="11"/>
  <c r="AP38" i="11" s="1"/>
  <c r="AK30" i="11"/>
  <c r="AP30" i="11" s="1"/>
  <c r="AK22" i="11"/>
  <c r="AP22" i="11" s="1"/>
  <c r="AK14" i="11"/>
  <c r="AP14" i="11" s="1"/>
  <c r="AK69" i="11"/>
  <c r="AP69" i="11" s="1"/>
  <c r="AK53" i="11"/>
  <c r="AP53" i="11" s="1"/>
  <c r="AK37" i="11"/>
  <c r="AP37" i="11" s="1"/>
  <c r="AK29" i="11"/>
  <c r="AP29" i="11" s="1"/>
  <c r="AK21" i="11"/>
  <c r="AP21" i="11" s="1"/>
  <c r="AK3" i="11"/>
  <c r="AP3" i="11" s="1"/>
  <c r="AK68" i="11"/>
  <c r="AP68" i="11" s="1"/>
  <c r="AK60" i="11"/>
  <c r="AP60" i="11" s="1"/>
  <c r="AK36" i="11"/>
  <c r="AP36" i="11" s="1"/>
  <c r="AK28" i="11"/>
  <c r="AP28" i="11" s="1"/>
  <c r="AK11" i="11"/>
  <c r="AP11" i="11" s="1"/>
  <c r="AK2" i="11"/>
  <c r="AP2" i="11" s="1"/>
  <c r="AK67" i="11"/>
  <c r="AP67" i="11" s="1"/>
  <c r="AK59" i="11"/>
  <c r="AP59" i="11" s="1"/>
  <c r="AK51" i="11"/>
  <c r="AP51" i="11" s="1"/>
  <c r="AK19" i="11"/>
  <c r="AP19" i="11" s="1"/>
  <c r="AK10" i="11"/>
  <c r="AP10" i="11" s="1"/>
  <c r="AK47" i="11"/>
  <c r="AP47" i="11" s="1"/>
  <c r="AK23" i="11"/>
  <c r="AP23" i="11" s="1"/>
  <c r="AK66" i="11"/>
  <c r="AP66" i="11" s="1"/>
  <c r="AK58" i="11"/>
  <c r="AP58" i="11" s="1"/>
  <c r="AK34" i="11"/>
  <c r="AP34" i="11" s="1"/>
  <c r="AK18" i="11"/>
  <c r="AP18" i="11" s="1"/>
  <c r="AK9" i="11"/>
  <c r="AP9" i="11" s="1"/>
  <c r="AK55" i="11"/>
  <c r="AP55" i="11" s="1"/>
  <c r="AK15" i="11"/>
  <c r="AP15" i="11" s="1"/>
  <c r="AK65" i="11"/>
  <c r="AP65" i="11" s="1"/>
  <c r="AK41" i="11"/>
  <c r="AP41" i="11" s="1"/>
  <c r="AK33" i="11"/>
  <c r="AP33" i="11" s="1"/>
  <c r="AK17" i="11"/>
  <c r="AP17" i="11" s="1"/>
  <c r="AK8" i="11"/>
  <c r="AP8" i="11" s="1"/>
  <c r="AK63" i="11"/>
  <c r="AP63" i="11" s="1"/>
  <c r="AF48" i="11"/>
  <c r="AF57" i="11"/>
  <c r="AF8" i="11"/>
  <c r="AF71" i="11"/>
  <c r="AF16" i="11"/>
  <c r="AF23" i="11"/>
  <c r="AF69" i="11"/>
  <c r="Y52" i="11"/>
  <c r="D77" i="11"/>
  <c r="F77" i="11" s="1"/>
  <c r="D78" i="11"/>
  <c r="F78" i="11" s="1"/>
  <c r="F77" i="8"/>
  <c r="AF62" i="11"/>
  <c r="AF47" i="11"/>
  <c r="AF38" i="11"/>
  <c r="AF3" i="11"/>
  <c r="AF63" i="11"/>
  <c r="AF30" i="11"/>
  <c r="AF64" i="11"/>
  <c r="AF26" i="11"/>
  <c r="AF59" i="11"/>
  <c r="AF61" i="11"/>
  <c r="AF54" i="11"/>
  <c r="AF49" i="11"/>
  <c r="AF34" i="11"/>
  <c r="AF22" i="11"/>
  <c r="AF55" i="11"/>
  <c r="AF21" i="11"/>
  <c r="AF36" i="11"/>
  <c r="AF58" i="11"/>
  <c r="AF13" i="11"/>
  <c r="AF33" i="11"/>
  <c r="AF52" i="11"/>
  <c r="AF31" i="11"/>
  <c r="AF28" i="11"/>
  <c r="AF43" i="11"/>
  <c r="AF35" i="11"/>
  <c r="AF60" i="11"/>
  <c r="AF17" i="11"/>
  <c r="AF10" i="11"/>
  <c r="AF39" i="11"/>
  <c r="AF32" i="11"/>
  <c r="AF41" i="11"/>
  <c r="AF9" i="11"/>
  <c r="AF67" i="11"/>
  <c r="AF20" i="11"/>
  <c r="AF66" i="11"/>
  <c r="AF15" i="11"/>
  <c r="AF29" i="11"/>
  <c r="AF24" i="11"/>
  <c r="AF50" i="11"/>
  <c r="AF37" i="11"/>
  <c r="AF40" i="11"/>
  <c r="AF14" i="11"/>
  <c r="AF4" i="11"/>
  <c r="AF45" i="11"/>
  <c r="AF25" i="11"/>
  <c r="AF19" i="11"/>
  <c r="AY41" i="11"/>
  <c r="BC41" i="11" s="1"/>
  <c r="AY17" i="11"/>
  <c r="BC17" i="11" s="1"/>
  <c r="AY14" i="11"/>
  <c r="BC14" i="11" s="1"/>
  <c r="AY50" i="11"/>
  <c r="BC50" i="11" s="1"/>
  <c r="AY32" i="11"/>
  <c r="BC32" i="11" s="1"/>
  <c r="AV72" i="11"/>
  <c r="AY39" i="11"/>
  <c r="BC39" i="11" s="1"/>
  <c r="AY26" i="11"/>
  <c r="BC26" i="11" s="1"/>
  <c r="AY36" i="11"/>
  <c r="BC36" i="11" s="1"/>
  <c r="AY2" i="11"/>
  <c r="BC2" i="11" s="1"/>
  <c r="AY13" i="11"/>
  <c r="BC13" i="11" s="1"/>
  <c r="AY52" i="11"/>
  <c r="BC52" i="11" s="1"/>
  <c r="AY19" i="11"/>
  <c r="BC19" i="11" s="1"/>
  <c r="AY58" i="11"/>
  <c r="BC58" i="11" s="1"/>
  <c r="AY9" i="11"/>
  <c r="BC9" i="11" s="1"/>
  <c r="AY61" i="11"/>
  <c r="BC61" i="11" s="1"/>
  <c r="AY34" i="11"/>
  <c r="BC34" i="11" s="1"/>
  <c r="AY66" i="11"/>
  <c r="BC66" i="11" s="1"/>
  <c r="AY20" i="11"/>
  <c r="BC20" i="11" s="1"/>
  <c r="AY22" i="11"/>
  <c r="BC22" i="11" s="1"/>
  <c r="AY28" i="11"/>
  <c r="BC28" i="11" s="1"/>
  <c r="AY4" i="11"/>
  <c r="BC4" i="11" s="1"/>
  <c r="AY31" i="11"/>
  <c r="BC31" i="11" s="1"/>
  <c r="AY55" i="11"/>
  <c r="BC55" i="11" s="1"/>
  <c r="AY30" i="11"/>
  <c r="BC30" i="11" s="1"/>
  <c r="AY25" i="11"/>
  <c r="BC25" i="11" s="1"/>
  <c r="AY64" i="11"/>
  <c r="BC64" i="11" s="1"/>
  <c r="AY45" i="11"/>
  <c r="BC45" i="11" s="1"/>
  <c r="AY63" i="11"/>
  <c r="BC63" i="11" s="1"/>
  <c r="AY40" i="11"/>
  <c r="BC40" i="11" s="1"/>
  <c r="AY59" i="11"/>
  <c r="BC59" i="11" s="1"/>
  <c r="AY43" i="11"/>
  <c r="BC43" i="11" s="1"/>
  <c r="AY24" i="11"/>
  <c r="BC24" i="11" s="1"/>
  <c r="AY54" i="11"/>
  <c r="BC54" i="11" s="1"/>
  <c r="AY49" i="11"/>
  <c r="BC49" i="11" s="1"/>
  <c r="AY33" i="11"/>
  <c r="BC33" i="11" s="1"/>
  <c r="AY37" i="11"/>
  <c r="BC37" i="11" s="1"/>
  <c r="AY3" i="11"/>
  <c r="BC3" i="11" s="1"/>
  <c r="AY15" i="11"/>
  <c r="BC15" i="11" s="1"/>
  <c r="AY67" i="11"/>
  <c r="BC67" i="11" s="1"/>
  <c r="AY35" i="11"/>
  <c r="BC35" i="11" s="1"/>
  <c r="AY10" i="11"/>
  <c r="BC10" i="11" s="1"/>
  <c r="AY62" i="11"/>
  <c r="BC62" i="11" s="1"/>
  <c r="AY38" i="11"/>
  <c r="BC38" i="11" s="1"/>
  <c r="AY29" i="11"/>
  <c r="BC29" i="11" s="1"/>
  <c r="AY21" i="11"/>
  <c r="BC21" i="11" s="1"/>
  <c r="AY60" i="11"/>
  <c r="BC60" i="11" s="1"/>
  <c r="AY47" i="11"/>
  <c r="BC47" i="11" s="1"/>
  <c r="AK64" i="11" l="1"/>
  <c r="AP64" i="11" s="1"/>
  <c r="AK7" i="11"/>
  <c r="AP7" i="11" s="1"/>
  <c r="AK25" i="11"/>
  <c r="AP25" i="11" s="1"/>
  <c r="AK26" i="11"/>
  <c r="AP26" i="11" s="1"/>
  <c r="AK35" i="11"/>
  <c r="AP35" i="11" s="1"/>
  <c r="AK52" i="11"/>
  <c r="AP52" i="11" s="1"/>
  <c r="AK61" i="11"/>
  <c r="AP61" i="11" s="1"/>
  <c r="AK39" i="11"/>
  <c r="AP39" i="11" s="1"/>
  <c r="AK16" i="11"/>
  <c r="AP16" i="11" s="1"/>
  <c r="AK32" i="11"/>
  <c r="AP32" i="11" s="1"/>
  <c r="AK54" i="11"/>
  <c r="AP54" i="11" s="1"/>
  <c r="AK48" i="11"/>
  <c r="AP48" i="11" s="1"/>
  <c r="AK49" i="11"/>
  <c r="AP49" i="11" s="1"/>
  <c r="AK50" i="11"/>
  <c r="AP50" i="11" s="1"/>
  <c r="AK43" i="11"/>
  <c r="AP43" i="11" s="1"/>
  <c r="AK44" i="11"/>
  <c r="AP44" i="11" s="1"/>
  <c r="AK45" i="11"/>
  <c r="AP45" i="11" s="1"/>
  <c r="AK46" i="11"/>
  <c r="AP46" i="11" s="1"/>
  <c r="AK24" i="11"/>
  <c r="AP24" i="11" s="1"/>
  <c r="AK56" i="11"/>
  <c r="AP56" i="11" s="1"/>
  <c r="AK31" i="11"/>
  <c r="AP31" i="11" s="1"/>
  <c r="AK57" i="11"/>
  <c r="AP57" i="11" s="1"/>
  <c r="AK42" i="11"/>
  <c r="AP42" i="11" s="1"/>
  <c r="AK27" i="11"/>
  <c r="AP27" i="11" s="1"/>
  <c r="AK20" i="11"/>
  <c r="AP20" i="11" s="1"/>
  <c r="AK13" i="11"/>
  <c r="AP13" i="11" s="1"/>
  <c r="AK4" i="11"/>
  <c r="AP4" i="11" s="1"/>
  <c r="AK70" i="11"/>
  <c r="AP70" i="11" s="1"/>
  <c r="AK40" i="11"/>
  <c r="AP40" i="11" s="1"/>
  <c r="X72" i="11"/>
  <c r="D81" i="11"/>
  <c r="F81" i="11" s="1"/>
  <c r="D77" i="8" s="1"/>
  <c r="AF72" i="11"/>
  <c r="AW72" i="11"/>
  <c r="AY72" i="11"/>
  <c r="AG7" i="11" l="1"/>
  <c r="AG12" i="11"/>
  <c r="BV7" i="11"/>
  <c r="AO7" i="11"/>
  <c r="BY7" i="11"/>
  <c r="BU7" i="11"/>
  <c r="BS7" i="11"/>
  <c r="BT7" i="11"/>
  <c r="BW7" i="11"/>
  <c r="BX7" i="11"/>
  <c r="AG42" i="11"/>
  <c r="AG46" i="11"/>
  <c r="AG65" i="11"/>
  <c r="BW65" i="11" s="1"/>
  <c r="AG27" i="11"/>
  <c r="AG5" i="11"/>
  <c r="AG11" i="11"/>
  <c r="AG70" i="11"/>
  <c r="AG44" i="11"/>
  <c r="AG51" i="11"/>
  <c r="AG68" i="11"/>
  <c r="AG53" i="11"/>
  <c r="AG56" i="11"/>
  <c r="AG18" i="11"/>
  <c r="AG23" i="11"/>
  <c r="AG6" i="11"/>
  <c r="AG16" i="11"/>
  <c r="AG48" i="11"/>
  <c r="AG71" i="11"/>
  <c r="AG69" i="11"/>
  <c r="AG57" i="11"/>
  <c r="AG8" i="11"/>
  <c r="AG45" i="11"/>
  <c r="AG64" i="11"/>
  <c r="AG10" i="11"/>
  <c r="AG66" i="11"/>
  <c r="AG35" i="11"/>
  <c r="AG67" i="11"/>
  <c r="AG3" i="11"/>
  <c r="AG61" i="11"/>
  <c r="AG17" i="11"/>
  <c r="AG30" i="11"/>
  <c r="AG58" i="11"/>
  <c r="AG26" i="11"/>
  <c r="AG63" i="11"/>
  <c r="AG21" i="11"/>
  <c r="AG54" i="11"/>
  <c r="AG59" i="11"/>
  <c r="AG62" i="11"/>
  <c r="AG50" i="11"/>
  <c r="AG15" i="11"/>
  <c r="AG40" i="11"/>
  <c r="AG43" i="11"/>
  <c r="AG34" i="11"/>
  <c r="AG22" i="11"/>
  <c r="AG25" i="11"/>
  <c r="AG31" i="11"/>
  <c r="AG2" i="11"/>
  <c r="AG19" i="11"/>
  <c r="AG36" i="11"/>
  <c r="AG13" i="11"/>
  <c r="AG33" i="11"/>
  <c r="AG60" i="11"/>
  <c r="AG39" i="11"/>
  <c r="AG41" i="11"/>
  <c r="AG9" i="11"/>
  <c r="AG20" i="11"/>
  <c r="AG49" i="11"/>
  <c r="AG55" i="11"/>
  <c r="AG4" i="11"/>
  <c r="AG37" i="11"/>
  <c r="AG38" i="11"/>
  <c r="AG29" i="11"/>
  <c r="AG24" i="11"/>
  <c r="AG32" i="11"/>
  <c r="AG14" i="11"/>
  <c r="AG52" i="11"/>
  <c r="AG47" i="11"/>
  <c r="AG28" i="11"/>
  <c r="BC72" i="11"/>
  <c r="E77" i="8"/>
  <c r="BV12" i="11" l="1"/>
  <c r="BU12" i="11"/>
  <c r="BT12" i="11"/>
  <c r="BS12" i="11"/>
  <c r="AO12" i="11"/>
  <c r="BY12" i="11"/>
  <c r="BX12" i="11"/>
  <c r="BW12" i="11"/>
  <c r="BV65" i="11"/>
  <c r="BS65" i="11"/>
  <c r="BU65" i="11"/>
  <c r="BX65" i="11"/>
  <c r="BW27" i="11"/>
  <c r="AO27" i="11"/>
  <c r="BV27" i="11"/>
  <c r="BU27" i="11"/>
  <c r="BT27" i="11"/>
  <c r="BS27" i="11"/>
  <c r="BY27" i="11"/>
  <c r="BX27" i="11"/>
  <c r="BY46" i="11"/>
  <c r="BX46" i="11"/>
  <c r="BW46" i="11"/>
  <c r="AO46" i="11"/>
  <c r="BV46" i="11"/>
  <c r="BU46" i="11"/>
  <c r="BT46" i="11"/>
  <c r="BS46" i="11"/>
  <c r="BT65" i="11"/>
  <c r="BT42" i="11"/>
  <c r="BS42" i="11"/>
  <c r="BY42" i="11"/>
  <c r="BX42" i="11"/>
  <c r="BW42" i="11"/>
  <c r="AO42" i="11"/>
  <c r="BV42" i="11"/>
  <c r="BU42" i="11"/>
  <c r="BY65" i="11"/>
  <c r="AO65" i="11"/>
  <c r="AO2" i="11"/>
  <c r="BU70" i="11"/>
  <c r="BV5" i="11"/>
  <c r="BX5" i="11"/>
  <c r="BW5" i="11"/>
  <c r="BS5" i="11"/>
  <c r="BT5" i="11"/>
  <c r="BY5" i="11"/>
  <c r="BY70" i="11"/>
  <c r="BS70" i="11"/>
  <c r="BU5" i="11"/>
  <c r="AO14" i="11"/>
  <c r="AO26" i="11"/>
  <c r="AO51" i="11"/>
  <c r="AO20" i="11"/>
  <c r="AO58" i="11"/>
  <c r="BS16" i="11"/>
  <c r="AO16" i="11"/>
  <c r="AO24" i="11"/>
  <c r="AO50" i="11"/>
  <c r="AO64" i="11"/>
  <c r="AO6" i="11"/>
  <c r="AO52" i="11"/>
  <c r="AO55" i="11"/>
  <c r="AO13" i="11"/>
  <c r="AO43" i="11"/>
  <c r="AO63" i="11"/>
  <c r="BU35" i="11"/>
  <c r="AO35" i="11"/>
  <c r="AO71" i="11"/>
  <c r="AO68" i="11"/>
  <c r="AO36" i="11"/>
  <c r="AO15" i="11"/>
  <c r="AO41" i="11"/>
  <c r="AO17" i="11"/>
  <c r="AO38" i="11"/>
  <c r="AO39" i="11"/>
  <c r="AO25" i="11"/>
  <c r="AO59" i="11"/>
  <c r="AO61" i="11"/>
  <c r="AO8" i="11"/>
  <c r="BV18" i="11"/>
  <c r="AO18" i="11"/>
  <c r="AO44" i="11"/>
  <c r="AO40" i="11"/>
  <c r="AO48" i="11"/>
  <c r="AO19" i="11"/>
  <c r="AO10" i="11"/>
  <c r="AO29" i="11"/>
  <c r="AO62" i="11"/>
  <c r="BW23" i="11"/>
  <c r="AO23" i="11"/>
  <c r="AO28" i="11"/>
  <c r="AO37" i="11"/>
  <c r="AO60" i="11"/>
  <c r="AO22" i="11"/>
  <c r="AO54" i="11"/>
  <c r="AO3" i="11"/>
  <c r="AO57" i="11"/>
  <c r="AO56" i="11"/>
  <c r="BT70" i="11"/>
  <c r="AO70" i="11"/>
  <c r="AO11" i="11"/>
  <c r="AO49" i="11"/>
  <c r="AO66" i="11"/>
  <c r="AO32" i="11"/>
  <c r="AO9" i="11"/>
  <c r="AO30" i="11"/>
  <c r="AO31" i="11"/>
  <c r="AO45" i="11"/>
  <c r="AO47" i="11"/>
  <c r="AO4" i="11"/>
  <c r="AO33" i="11"/>
  <c r="AO34" i="11"/>
  <c r="AO21" i="11"/>
  <c r="AO67" i="11"/>
  <c r="AO69" i="11"/>
  <c r="BV53" i="11"/>
  <c r="AO53" i="11"/>
  <c r="AO5" i="11"/>
  <c r="BV11" i="11"/>
  <c r="BY11" i="11"/>
  <c r="BU11" i="11"/>
  <c r="BT11" i="11"/>
  <c r="BX11" i="11"/>
  <c r="BS11" i="11"/>
  <c r="BW11" i="11"/>
  <c r="BW70" i="11"/>
  <c r="BX70" i="11"/>
  <c r="BV70" i="11"/>
  <c r="BV44" i="11"/>
  <c r="BS44" i="11"/>
  <c r="BY44" i="11"/>
  <c r="BU44" i="11"/>
  <c r="BX44" i="11"/>
  <c r="BW44" i="11"/>
  <c r="BT44" i="11"/>
  <c r="BT51" i="11"/>
  <c r="BS51" i="11"/>
  <c r="BY51" i="11"/>
  <c r="BW51" i="11"/>
  <c r="BX51" i="11"/>
  <c r="BU51" i="11"/>
  <c r="BV51" i="11"/>
  <c r="BY68" i="11"/>
  <c r="BX68" i="11"/>
  <c r="BW68" i="11"/>
  <c r="BV68" i="11"/>
  <c r="BU68" i="11"/>
  <c r="BT68" i="11"/>
  <c r="BS68" i="11"/>
  <c r="BW53" i="11"/>
  <c r="BX53" i="11"/>
  <c r="BY53" i="11"/>
  <c r="BS53" i="11"/>
  <c r="BT53" i="11"/>
  <c r="BU53" i="11"/>
  <c r="BT18" i="11"/>
  <c r="BW18" i="11"/>
  <c r="BU18" i="11"/>
  <c r="BS18" i="11"/>
  <c r="BX23" i="11"/>
  <c r="BY18" i="11"/>
  <c r="BV56" i="11"/>
  <c r="BT56" i="11"/>
  <c r="BU56" i="11"/>
  <c r="BS56" i="11"/>
  <c r="BY56" i="11"/>
  <c r="BX56" i="11"/>
  <c r="BW56" i="11"/>
  <c r="BX18" i="11"/>
  <c r="BY23" i="11"/>
  <c r="BS23" i="11"/>
  <c r="BU23" i="11"/>
  <c r="BT23" i="11"/>
  <c r="BV23" i="11"/>
  <c r="BV6" i="11"/>
  <c r="BX6" i="11"/>
  <c r="BU6" i="11"/>
  <c r="BT6" i="11"/>
  <c r="BW6" i="11"/>
  <c r="BS6" i="11"/>
  <c r="BY6" i="11"/>
  <c r="G77" i="8"/>
  <c r="BV16" i="11"/>
  <c r="BY16" i="11"/>
  <c r="BW16" i="11"/>
  <c r="BX16" i="11"/>
  <c r="BT16" i="11"/>
  <c r="BU16" i="11"/>
  <c r="BT48" i="11"/>
  <c r="BS48" i="11"/>
  <c r="BY48" i="11"/>
  <c r="BX48" i="11"/>
  <c r="BW48" i="11"/>
  <c r="BV48" i="11"/>
  <c r="BU48" i="11"/>
  <c r="BY43" i="11"/>
  <c r="BX43" i="11"/>
  <c r="BW43" i="11"/>
  <c r="BV43" i="11"/>
  <c r="BU43" i="11"/>
  <c r="BS43" i="11"/>
  <c r="BT43" i="11"/>
  <c r="BW69" i="11"/>
  <c r="BV69" i="11"/>
  <c r="BX69" i="11"/>
  <c r="BY69" i="11"/>
  <c r="BU69" i="11"/>
  <c r="BS69" i="11"/>
  <c r="BT69" i="11"/>
  <c r="BX41" i="11"/>
  <c r="BW41" i="11"/>
  <c r="BV41" i="11"/>
  <c r="BY41" i="11"/>
  <c r="BU41" i="11"/>
  <c r="BS41" i="11"/>
  <c r="BT41" i="11"/>
  <c r="BT31" i="11"/>
  <c r="BS31" i="11"/>
  <c r="BY31" i="11"/>
  <c r="BX31" i="11"/>
  <c r="BU31" i="11"/>
  <c r="BW31" i="11"/>
  <c r="BV31" i="11"/>
  <c r="BW25" i="11"/>
  <c r="BU25" i="11"/>
  <c r="BY25" i="11"/>
  <c r="BX25" i="11"/>
  <c r="BV25" i="11"/>
  <c r="BS25" i="11"/>
  <c r="BT25" i="11"/>
  <c r="BT17" i="11"/>
  <c r="BS17" i="11"/>
  <c r="BV17" i="11"/>
  <c r="BU17" i="11"/>
  <c r="BW17" i="11"/>
  <c r="BY17" i="11"/>
  <c r="BX17" i="11"/>
  <c r="BY28" i="11"/>
  <c r="BV28" i="11"/>
  <c r="BT28" i="11"/>
  <c r="BW28" i="11"/>
  <c r="BU28" i="11"/>
  <c r="BS28" i="11"/>
  <c r="BX28" i="11"/>
  <c r="BW20" i="11"/>
  <c r="BU20" i="11"/>
  <c r="BT20" i="11"/>
  <c r="BY20" i="11"/>
  <c r="BS20" i="11"/>
  <c r="BX20" i="11"/>
  <c r="BV20" i="11"/>
  <c r="BT67" i="11"/>
  <c r="BS67" i="11"/>
  <c r="BY67" i="11"/>
  <c r="BX67" i="11"/>
  <c r="BU67" i="11"/>
  <c r="BW67" i="11"/>
  <c r="BV67" i="11"/>
  <c r="BV19" i="11"/>
  <c r="BY19" i="11"/>
  <c r="BU19" i="11"/>
  <c r="BX19" i="11"/>
  <c r="BW19" i="11"/>
  <c r="BT19" i="11"/>
  <c r="BS19" i="11"/>
  <c r="BX26" i="11"/>
  <c r="BU26" i="11"/>
  <c r="BT26" i="11"/>
  <c r="BY26" i="11"/>
  <c r="BW26" i="11"/>
  <c r="BV26" i="11"/>
  <c r="BS26" i="11"/>
  <c r="BY2" i="11"/>
  <c r="BS2" i="11"/>
  <c r="BX2" i="11"/>
  <c r="BU2" i="11"/>
  <c r="BW2" i="11"/>
  <c r="BV2" i="11"/>
  <c r="BT2" i="11"/>
  <c r="BY58" i="11"/>
  <c r="BX58" i="11"/>
  <c r="BU58" i="11"/>
  <c r="BW58" i="11"/>
  <c r="BS58" i="11"/>
  <c r="BV58" i="11"/>
  <c r="BT58" i="11"/>
  <c r="BY71" i="11"/>
  <c r="BX71" i="11"/>
  <c r="BW71" i="11"/>
  <c r="BV71" i="11"/>
  <c r="BT71" i="11"/>
  <c r="BU71" i="11"/>
  <c r="BS71" i="11"/>
  <c r="BW15" i="11"/>
  <c r="BT15" i="11"/>
  <c r="BU15" i="11"/>
  <c r="BY15" i="11"/>
  <c r="BV15" i="11"/>
  <c r="BX15" i="11"/>
  <c r="BS15" i="11"/>
  <c r="BY30" i="11"/>
  <c r="BX30" i="11"/>
  <c r="BT30" i="11"/>
  <c r="BU30" i="11"/>
  <c r="BS30" i="11"/>
  <c r="BW30" i="11"/>
  <c r="BV30" i="11"/>
  <c r="BW8" i="11"/>
  <c r="BT8" i="11"/>
  <c r="BV8" i="11"/>
  <c r="BS8" i="11"/>
  <c r="BX8" i="11"/>
  <c r="BY8" i="11"/>
  <c r="BU8" i="11"/>
  <c r="BY37" i="11"/>
  <c r="BT37" i="11"/>
  <c r="BS37" i="11"/>
  <c r="BX37" i="11"/>
  <c r="BV37" i="11"/>
  <c r="BW37" i="11"/>
  <c r="BU37" i="11"/>
  <c r="BX21" i="11"/>
  <c r="BT21" i="11"/>
  <c r="BV21" i="11"/>
  <c r="BU21" i="11"/>
  <c r="BS21" i="11"/>
  <c r="BY21" i="11"/>
  <c r="BW21" i="11"/>
  <c r="BV4" i="11"/>
  <c r="BU4" i="11"/>
  <c r="BW4" i="11"/>
  <c r="BS4" i="11"/>
  <c r="BT4" i="11"/>
  <c r="BY4" i="11"/>
  <c r="BX4" i="11"/>
  <c r="BY64" i="11"/>
  <c r="BX64" i="11"/>
  <c r="BW64" i="11"/>
  <c r="BV64" i="11"/>
  <c r="BU64" i="11"/>
  <c r="BT64" i="11"/>
  <c r="BS64" i="11"/>
  <c r="BX9" i="11"/>
  <c r="BW9" i="11"/>
  <c r="BV9" i="11"/>
  <c r="BT9" i="11"/>
  <c r="BY9" i="11"/>
  <c r="BS9" i="11"/>
  <c r="BU9" i="11"/>
  <c r="BY59" i="11"/>
  <c r="BX59" i="11"/>
  <c r="BW59" i="11"/>
  <c r="BU59" i="11"/>
  <c r="BV59" i="11"/>
  <c r="BT59" i="11"/>
  <c r="BS59" i="11"/>
  <c r="BY35" i="11"/>
  <c r="BX35" i="11"/>
  <c r="BW35" i="11"/>
  <c r="BT35" i="11"/>
  <c r="BS35" i="11"/>
  <c r="BV35" i="11"/>
  <c r="BT38" i="11"/>
  <c r="BS38" i="11"/>
  <c r="BY38" i="11"/>
  <c r="BX38" i="11"/>
  <c r="BW38" i="11"/>
  <c r="BV38" i="11"/>
  <c r="BU38" i="11"/>
  <c r="BU39" i="11"/>
  <c r="BV39" i="11"/>
  <c r="BT39" i="11"/>
  <c r="BW39" i="11"/>
  <c r="BS39" i="11"/>
  <c r="BY39" i="11"/>
  <c r="BX39" i="11"/>
  <c r="BY54" i="11"/>
  <c r="BU54" i="11"/>
  <c r="BS54" i="11"/>
  <c r="BX54" i="11"/>
  <c r="BW54" i="11"/>
  <c r="BV54" i="11"/>
  <c r="BT54" i="11"/>
  <c r="BY66" i="11"/>
  <c r="BU66" i="11"/>
  <c r="BS66" i="11"/>
  <c r="BX66" i="11"/>
  <c r="BV66" i="11"/>
  <c r="BW66" i="11"/>
  <c r="BT66" i="11"/>
  <c r="BT60" i="11"/>
  <c r="BS60" i="11"/>
  <c r="BU60" i="11"/>
  <c r="BV60" i="11"/>
  <c r="BY60" i="11"/>
  <c r="BX60" i="11"/>
  <c r="BW60" i="11"/>
  <c r="BY10" i="11"/>
  <c r="BX10" i="11"/>
  <c r="BS10" i="11"/>
  <c r="BW10" i="11"/>
  <c r="BV10" i="11"/>
  <c r="BU10" i="11"/>
  <c r="BT10" i="11"/>
  <c r="BU32" i="11"/>
  <c r="BV32" i="11"/>
  <c r="BS32" i="11"/>
  <c r="BW32" i="11"/>
  <c r="BT32" i="11"/>
  <c r="BY32" i="11"/>
  <c r="BX32" i="11"/>
  <c r="BV33" i="11"/>
  <c r="BX33" i="11"/>
  <c r="BW33" i="11"/>
  <c r="BY33" i="11"/>
  <c r="BU33" i="11"/>
  <c r="BT33" i="11"/>
  <c r="BS33" i="11"/>
  <c r="BX50" i="11"/>
  <c r="BW50" i="11"/>
  <c r="BV50" i="11"/>
  <c r="BY50" i="11"/>
  <c r="BU50" i="11"/>
  <c r="BS50" i="11"/>
  <c r="BT50" i="11"/>
  <c r="BW61" i="11"/>
  <c r="BV61" i="11"/>
  <c r="BX61" i="11"/>
  <c r="BT61" i="11"/>
  <c r="BY61" i="11"/>
  <c r="BU61" i="11"/>
  <c r="BS61" i="11"/>
  <c r="BV24" i="11"/>
  <c r="BY24" i="11"/>
  <c r="BX24" i="11"/>
  <c r="BW24" i="11"/>
  <c r="BU24" i="11"/>
  <c r="BT24" i="11"/>
  <c r="BS24" i="11"/>
  <c r="BT55" i="11"/>
  <c r="BS55" i="11"/>
  <c r="BY55" i="11"/>
  <c r="BX55" i="11"/>
  <c r="BW55" i="11"/>
  <c r="BU55" i="11"/>
  <c r="BV55" i="11"/>
  <c r="BT13" i="11"/>
  <c r="BS13" i="11"/>
  <c r="BW13" i="11"/>
  <c r="BV13" i="11"/>
  <c r="BU13" i="11"/>
  <c r="BX13" i="11"/>
  <c r="BY13" i="11"/>
  <c r="BY22" i="11"/>
  <c r="BW22" i="11"/>
  <c r="BV22" i="11"/>
  <c r="BT22" i="11"/>
  <c r="BX22" i="11"/>
  <c r="BS22" i="11"/>
  <c r="BU22" i="11"/>
  <c r="BX62" i="11"/>
  <c r="BW62" i="11"/>
  <c r="BV62" i="11"/>
  <c r="BY62" i="11"/>
  <c r="BT62" i="11"/>
  <c r="BU62" i="11"/>
  <c r="BS62" i="11"/>
  <c r="BY63" i="11"/>
  <c r="BX63" i="11"/>
  <c r="BW63" i="11"/>
  <c r="BS63" i="11"/>
  <c r="BU63" i="11"/>
  <c r="BT63" i="11"/>
  <c r="BV63" i="11"/>
  <c r="BU47" i="11"/>
  <c r="BV47" i="11"/>
  <c r="BY47" i="11"/>
  <c r="BT47" i="11"/>
  <c r="BX47" i="11"/>
  <c r="BW47" i="11"/>
  <c r="BS47" i="11"/>
  <c r="BW40" i="11"/>
  <c r="BV40" i="11"/>
  <c r="BX40" i="11"/>
  <c r="BY40" i="11"/>
  <c r="BT40" i="11"/>
  <c r="BS40" i="11"/>
  <c r="BU40" i="11"/>
  <c r="BY52" i="11"/>
  <c r="BX52" i="11"/>
  <c r="BW52" i="11"/>
  <c r="BU52" i="11"/>
  <c r="BV52" i="11"/>
  <c r="BS52" i="11"/>
  <c r="BT52" i="11"/>
  <c r="BV14" i="11"/>
  <c r="BU14" i="11"/>
  <c r="BY14" i="11"/>
  <c r="BT14" i="11"/>
  <c r="BS14" i="11"/>
  <c r="BX14" i="11"/>
  <c r="BW14" i="11"/>
  <c r="BX29" i="11"/>
  <c r="BW29" i="11"/>
  <c r="BT29" i="11"/>
  <c r="BV29" i="11"/>
  <c r="BY29" i="11"/>
  <c r="BU29" i="11"/>
  <c r="BS29" i="11"/>
  <c r="BW49" i="11"/>
  <c r="BV49" i="11"/>
  <c r="BX49" i="11"/>
  <c r="BS49" i="11"/>
  <c r="BT49" i="11"/>
  <c r="BU49" i="11"/>
  <c r="BY49" i="11"/>
  <c r="BY36" i="11"/>
  <c r="BX36" i="11"/>
  <c r="BW36" i="11"/>
  <c r="BT36" i="11"/>
  <c r="BV36" i="11"/>
  <c r="BU36" i="11"/>
  <c r="BS36" i="11"/>
  <c r="BX34" i="11"/>
  <c r="BW34" i="11"/>
  <c r="BV34" i="11"/>
  <c r="BY34" i="11"/>
  <c r="BU34" i="11"/>
  <c r="BS34" i="11"/>
  <c r="BT34" i="11"/>
  <c r="BU3" i="11"/>
  <c r="BY3" i="11"/>
  <c r="BS3" i="11"/>
  <c r="BX3" i="11"/>
  <c r="BW3" i="11"/>
  <c r="BT3" i="11"/>
  <c r="BV3" i="11"/>
  <c r="BY45" i="11"/>
  <c r="BX45" i="11"/>
  <c r="BU45" i="11"/>
  <c r="BT45" i="11"/>
  <c r="BS45" i="11"/>
  <c r="BW45" i="11"/>
  <c r="BV45" i="11"/>
  <c r="BY57" i="11"/>
  <c r="BX57" i="11"/>
  <c r="BW57" i="11"/>
  <c r="BV57" i="11"/>
  <c r="BS57" i="11"/>
  <c r="BU57" i="11"/>
  <c r="BT57" i="11"/>
  <c r="AP72" i="11" l="1"/>
  <c r="BY72" i="11"/>
  <c r="CF12" i="11" s="1"/>
  <c r="CZ12" i="11" s="1"/>
  <c r="DA12" i="11" s="1"/>
  <c r="BU72" i="11"/>
  <c r="CB12" i="11" s="1"/>
  <c r="CN12" i="11" s="1"/>
  <c r="CO12" i="11" s="1"/>
  <c r="BV72" i="11"/>
  <c r="CC12" i="11" s="1"/>
  <c r="CQ12" i="11" s="1"/>
  <c r="CR12" i="11" s="1"/>
  <c r="BT72" i="11"/>
  <c r="CA12" i="11" s="1"/>
  <c r="CK12" i="11" s="1"/>
  <c r="CL12" i="11" s="1"/>
  <c r="BW72" i="11"/>
  <c r="CD12" i="11" s="1"/>
  <c r="CT12" i="11" s="1"/>
  <c r="CU12" i="11" s="1"/>
  <c r="AO72" i="11"/>
  <c r="AQ12" i="11" s="1"/>
  <c r="BX72" i="11"/>
  <c r="CE12" i="11" s="1"/>
  <c r="CW12" i="11" s="1"/>
  <c r="CX12" i="11" s="1"/>
  <c r="BS72" i="11"/>
  <c r="BZ12" i="11" s="1"/>
  <c r="CH12" i="11" s="1"/>
  <c r="CI12" i="11" s="1"/>
  <c r="AT12" i="11" l="1"/>
  <c r="AZ12" i="11"/>
  <c r="BA12" i="11" s="1"/>
  <c r="AR7" i="11"/>
  <c r="BL7" i="11" s="1"/>
  <c r="BM7" i="11" s="1"/>
  <c r="BN7" i="11" s="1"/>
  <c r="AR12" i="11"/>
  <c r="BL12" i="11" s="1"/>
  <c r="BM12" i="11" s="1"/>
  <c r="BN12" i="11" s="1"/>
  <c r="CE46" i="11"/>
  <c r="CW46" i="11" s="1"/>
  <c r="CX46" i="11" s="1"/>
  <c r="CE7" i="11"/>
  <c r="CW7" i="11" s="1"/>
  <c r="CX7" i="11" s="1"/>
  <c r="AQ46" i="11"/>
  <c r="AZ46" i="11" s="1"/>
  <c r="BA46" i="11" s="1"/>
  <c r="AQ7" i="11"/>
  <c r="CC46" i="11"/>
  <c r="CQ46" i="11" s="1"/>
  <c r="CR46" i="11" s="1"/>
  <c r="CC7" i="11"/>
  <c r="CQ7" i="11" s="1"/>
  <c r="CR7" i="11" s="1"/>
  <c r="CD46" i="11"/>
  <c r="CT46" i="11" s="1"/>
  <c r="CU46" i="11" s="1"/>
  <c r="CD7" i="11"/>
  <c r="CT7" i="11" s="1"/>
  <c r="CU7" i="11" s="1"/>
  <c r="CA46" i="11"/>
  <c r="CK46" i="11" s="1"/>
  <c r="CL46" i="11" s="1"/>
  <c r="CA7" i="11"/>
  <c r="CK7" i="11" s="1"/>
  <c r="CL7" i="11" s="1"/>
  <c r="CB46" i="11"/>
  <c r="CN46" i="11" s="1"/>
  <c r="CO46" i="11" s="1"/>
  <c r="CB7" i="11"/>
  <c r="CN7" i="11" s="1"/>
  <c r="CO7" i="11" s="1"/>
  <c r="CF46" i="11"/>
  <c r="CZ46" i="11" s="1"/>
  <c r="DA46" i="11" s="1"/>
  <c r="CF7" i="11"/>
  <c r="CZ7" i="11" s="1"/>
  <c r="DA7" i="11" s="1"/>
  <c r="BZ46" i="11"/>
  <c r="CH46" i="11" s="1"/>
  <c r="CI46" i="11" s="1"/>
  <c r="BZ7" i="11"/>
  <c r="CH7" i="11" s="1"/>
  <c r="CI7" i="11" s="1"/>
  <c r="AR46" i="11"/>
  <c r="BL46" i="11" s="1"/>
  <c r="BM46" i="11" s="1"/>
  <c r="BN46" i="11" s="1"/>
  <c r="AR26" i="11"/>
  <c r="AR30" i="11"/>
  <c r="BL30" i="11" s="1"/>
  <c r="AR28" i="11"/>
  <c r="BL28" i="11" s="1"/>
  <c r="AR29" i="11"/>
  <c r="BL29" i="11" s="1"/>
  <c r="AR27" i="11"/>
  <c r="BL27" i="11" s="1"/>
  <c r="BM27" i="11" s="1"/>
  <c r="BN27" i="11" s="1"/>
  <c r="CE27" i="11"/>
  <c r="CW27" i="11" s="1"/>
  <c r="CX27" i="11" s="1"/>
  <c r="CE42" i="11"/>
  <c r="CW42" i="11" s="1"/>
  <c r="CX42" i="11" s="1"/>
  <c r="CA27" i="11"/>
  <c r="CK27" i="11" s="1"/>
  <c r="CL27" i="11" s="1"/>
  <c r="CA42" i="11"/>
  <c r="CK42" i="11" s="1"/>
  <c r="CL42" i="11" s="1"/>
  <c r="AQ27" i="11"/>
  <c r="AZ27" i="11" s="1"/>
  <c r="BA27" i="11" s="1"/>
  <c r="AQ42" i="11"/>
  <c r="CD27" i="11"/>
  <c r="CT27" i="11" s="1"/>
  <c r="CU27" i="11" s="1"/>
  <c r="CD42" i="11"/>
  <c r="CT42" i="11" s="1"/>
  <c r="CU42" i="11" s="1"/>
  <c r="CC27" i="11"/>
  <c r="CQ27" i="11" s="1"/>
  <c r="CR27" i="11" s="1"/>
  <c r="CC42" i="11"/>
  <c r="CQ42" i="11" s="1"/>
  <c r="CR42" i="11" s="1"/>
  <c r="CB27" i="11"/>
  <c r="CN27" i="11" s="1"/>
  <c r="CO27" i="11" s="1"/>
  <c r="CB42" i="11"/>
  <c r="CN42" i="11" s="1"/>
  <c r="CO42" i="11" s="1"/>
  <c r="CF27" i="11"/>
  <c r="CZ27" i="11" s="1"/>
  <c r="DA27" i="11" s="1"/>
  <c r="CF42" i="11"/>
  <c r="CZ42" i="11" s="1"/>
  <c r="DA42" i="11" s="1"/>
  <c r="BZ27" i="11"/>
  <c r="CH27" i="11" s="1"/>
  <c r="CI27" i="11" s="1"/>
  <c r="BZ42" i="11"/>
  <c r="CH42" i="11" s="1"/>
  <c r="CI42" i="11" s="1"/>
  <c r="AR42" i="11"/>
  <c r="BL42" i="11" s="1"/>
  <c r="BM42" i="11" s="1"/>
  <c r="BN42" i="11" s="1"/>
  <c r="AQ11" i="11"/>
  <c r="AT11" i="11" s="1"/>
  <c r="AQ65" i="11"/>
  <c r="CA11" i="11"/>
  <c r="CK11" i="11" s="1"/>
  <c r="CL11" i="11" s="1"/>
  <c r="CA65" i="11"/>
  <c r="CK65" i="11" s="1"/>
  <c r="CL65" i="11" s="1"/>
  <c r="CE11" i="11"/>
  <c r="CW11" i="11" s="1"/>
  <c r="CX11" i="11" s="1"/>
  <c r="CE65" i="11"/>
  <c r="CW65" i="11" s="1"/>
  <c r="CX65" i="11" s="1"/>
  <c r="CD11" i="11"/>
  <c r="CT11" i="11" s="1"/>
  <c r="CU11" i="11" s="1"/>
  <c r="CD65" i="11"/>
  <c r="CT65" i="11" s="1"/>
  <c r="CU65" i="11" s="1"/>
  <c r="CC44" i="11"/>
  <c r="CQ44" i="11" s="1"/>
  <c r="CR44" i="11" s="1"/>
  <c r="CC65" i="11"/>
  <c r="CQ65" i="11" s="1"/>
  <c r="CR65" i="11" s="1"/>
  <c r="CB11" i="11"/>
  <c r="CN11" i="11" s="1"/>
  <c r="CO11" i="11" s="1"/>
  <c r="CB65" i="11"/>
  <c r="CN65" i="11" s="1"/>
  <c r="CO65" i="11" s="1"/>
  <c r="CF11" i="11"/>
  <c r="CZ11" i="11" s="1"/>
  <c r="DA11" i="11" s="1"/>
  <c r="CF65" i="11"/>
  <c r="CZ65" i="11" s="1"/>
  <c r="DA65" i="11" s="1"/>
  <c r="BZ11" i="11"/>
  <c r="CH11" i="11" s="1"/>
  <c r="CI11" i="11" s="1"/>
  <c r="BZ65" i="11"/>
  <c r="CH65" i="11" s="1"/>
  <c r="CI65" i="11" s="1"/>
  <c r="AR67" i="11"/>
  <c r="BL67" i="11" s="1"/>
  <c r="AR65" i="11"/>
  <c r="BL65" i="11" s="1"/>
  <c r="BM65" i="11" s="1"/>
  <c r="BN65" i="11" s="1"/>
  <c r="AR31" i="11"/>
  <c r="BL31" i="11" s="1"/>
  <c r="AR33" i="11"/>
  <c r="BL33" i="11" s="1"/>
  <c r="AR34" i="11"/>
  <c r="BL34" i="11" s="1"/>
  <c r="AR20" i="11"/>
  <c r="BL20" i="11" s="1"/>
  <c r="AR64" i="11"/>
  <c r="BL64" i="11" s="1"/>
  <c r="AR61" i="11"/>
  <c r="BL61" i="11" s="1"/>
  <c r="AR48" i="11"/>
  <c r="BL48" i="11" s="1"/>
  <c r="AR69" i="11"/>
  <c r="BL69" i="11" s="1"/>
  <c r="BL26" i="11"/>
  <c r="AR22" i="11"/>
  <c r="BL22" i="11" s="1"/>
  <c r="AR54" i="11"/>
  <c r="BL54" i="11" s="1"/>
  <c r="AR62" i="11"/>
  <c r="BL62" i="11" s="1"/>
  <c r="AR59" i="11"/>
  <c r="BL59" i="11" s="1"/>
  <c r="AR11" i="11"/>
  <c r="AR40" i="11"/>
  <c r="BL40" i="11" s="1"/>
  <c r="AR55" i="11"/>
  <c r="BL55" i="11" s="1"/>
  <c r="AR57" i="11"/>
  <c r="BL57" i="11" s="1"/>
  <c r="AR58" i="11"/>
  <c r="BL58" i="11" s="1"/>
  <c r="AR8" i="11"/>
  <c r="BL8" i="11" s="1"/>
  <c r="AR36" i="11"/>
  <c r="BL36" i="11" s="1"/>
  <c r="AR25" i="11"/>
  <c r="BL25" i="11" s="1"/>
  <c r="AR14" i="11"/>
  <c r="BL14" i="11" s="1"/>
  <c r="AR39" i="11"/>
  <c r="BL39" i="11" s="1"/>
  <c r="AR60" i="11"/>
  <c r="BL60" i="11" s="1"/>
  <c r="AR44" i="11"/>
  <c r="BL44" i="11" s="1"/>
  <c r="AR15" i="11"/>
  <c r="BL15" i="11" s="1"/>
  <c r="AR70" i="11"/>
  <c r="AR37" i="11"/>
  <c r="BL37" i="11" s="1"/>
  <c r="AR10" i="11"/>
  <c r="BL10" i="11" s="1"/>
  <c r="AR38" i="11"/>
  <c r="BL38" i="11" s="1"/>
  <c r="AR45" i="11"/>
  <c r="BL45" i="11" s="1"/>
  <c r="AR53" i="11"/>
  <c r="BL53" i="11" s="1"/>
  <c r="AR52" i="11"/>
  <c r="BL52" i="11" s="1"/>
  <c r="AR63" i="11"/>
  <c r="BL63" i="11" s="1"/>
  <c r="AR18" i="11"/>
  <c r="BL18" i="11" s="1"/>
  <c r="AR47" i="11"/>
  <c r="BL47" i="11" s="1"/>
  <c r="AR49" i="11"/>
  <c r="BL49" i="11" s="1"/>
  <c r="AR66" i="11"/>
  <c r="BL66" i="11" s="1"/>
  <c r="AR35" i="11"/>
  <c r="BL35" i="11" s="1"/>
  <c r="AR13" i="11"/>
  <c r="BL13" i="11" s="1"/>
  <c r="AR23" i="11"/>
  <c r="BL23" i="11" s="1"/>
  <c r="AR3" i="11"/>
  <c r="BL3" i="11" s="1"/>
  <c r="AR9" i="11"/>
  <c r="BL9" i="11" s="1"/>
  <c r="AR5" i="11"/>
  <c r="BL5" i="11" s="1"/>
  <c r="AR19" i="11"/>
  <c r="BL19" i="11" s="1"/>
  <c r="AR71" i="11"/>
  <c r="BL71" i="11" s="1"/>
  <c r="AR16" i="11"/>
  <c r="BL16" i="11" s="1"/>
  <c r="AR21" i="11"/>
  <c r="BL21" i="11" s="1"/>
  <c r="AR56" i="11"/>
  <c r="BL56" i="11" s="1"/>
  <c r="AR6" i="11"/>
  <c r="BL6" i="11" s="1"/>
  <c r="AR68" i="11"/>
  <c r="BL68" i="11" s="1"/>
  <c r="AR51" i="11"/>
  <c r="BL51" i="11" s="1"/>
  <c r="AR4" i="11"/>
  <c r="BL4" i="11" s="1"/>
  <c r="AR50" i="11"/>
  <c r="BL50" i="11" s="1"/>
  <c r="AR17" i="11"/>
  <c r="BL17" i="11" s="1"/>
  <c r="AR32" i="11"/>
  <c r="BL32" i="11" s="1"/>
  <c r="AR2" i="11"/>
  <c r="BL2" i="11" s="1"/>
  <c r="AR43" i="11"/>
  <c r="BL43" i="11" s="1"/>
  <c r="AR41" i="11"/>
  <c r="BL41" i="11" s="1"/>
  <c r="AR24" i="11"/>
  <c r="BL24" i="11" s="1"/>
  <c r="CC11" i="11"/>
  <c r="CQ11" i="11" s="1"/>
  <c r="CR11" i="11" s="1"/>
  <c r="CA70" i="11"/>
  <c r="CK70" i="11" s="1"/>
  <c r="CL70" i="11" s="1"/>
  <c r="CA5" i="11"/>
  <c r="CK5" i="11" s="1"/>
  <c r="CL5" i="11" s="1"/>
  <c r="CB70" i="11"/>
  <c r="CN70" i="11" s="1"/>
  <c r="CO70" i="11" s="1"/>
  <c r="CB5" i="11"/>
  <c r="CN5" i="11" s="1"/>
  <c r="CO5" i="11" s="1"/>
  <c r="CC70" i="11"/>
  <c r="CQ70" i="11" s="1"/>
  <c r="CR70" i="11" s="1"/>
  <c r="CC5" i="11"/>
  <c r="CQ5" i="11" s="1"/>
  <c r="CR5" i="11" s="1"/>
  <c r="CF70" i="11"/>
  <c r="CZ70" i="11" s="1"/>
  <c r="DA70" i="11" s="1"/>
  <c r="CF5" i="11"/>
  <c r="CZ5" i="11" s="1"/>
  <c r="DA5" i="11" s="1"/>
  <c r="BZ70" i="11"/>
  <c r="CH70" i="11" s="1"/>
  <c r="CI70" i="11" s="1"/>
  <c r="BZ5" i="11"/>
  <c r="CH5" i="11" s="1"/>
  <c r="CI5" i="11" s="1"/>
  <c r="CE70" i="11"/>
  <c r="CW70" i="11" s="1"/>
  <c r="CX70" i="11" s="1"/>
  <c r="CE5" i="11"/>
  <c r="CF44" i="11"/>
  <c r="CZ44" i="11" s="1"/>
  <c r="DA44" i="11" s="1"/>
  <c r="CD70" i="11"/>
  <c r="CT70" i="11" s="1"/>
  <c r="CU70" i="11" s="1"/>
  <c r="CD5" i="11"/>
  <c r="CT5" i="11" s="1"/>
  <c r="CU5" i="11" s="1"/>
  <c r="AQ70" i="11"/>
  <c r="AZ70" i="11" s="1"/>
  <c r="BA70" i="11" s="1"/>
  <c r="AQ5" i="11"/>
  <c r="CB44" i="11"/>
  <c r="CN44" i="11" s="1"/>
  <c r="CO44" i="11" s="1"/>
  <c r="BZ44" i="11"/>
  <c r="CH44" i="11" s="1"/>
  <c r="CI44" i="11" s="1"/>
  <c r="CE44" i="11"/>
  <c r="CA44" i="11"/>
  <c r="CK44" i="11" s="1"/>
  <c r="CL44" i="11" s="1"/>
  <c r="AQ44" i="11"/>
  <c r="CD44" i="11"/>
  <c r="CT44" i="11" s="1"/>
  <c r="CU44" i="11" s="1"/>
  <c r="CA51" i="11"/>
  <c r="CK51" i="11" s="1"/>
  <c r="CL51" i="11" s="1"/>
  <c r="CA68" i="11"/>
  <c r="CK68" i="11" s="1"/>
  <c r="CL68" i="11" s="1"/>
  <c r="BZ51" i="11"/>
  <c r="CH51" i="11" s="1"/>
  <c r="CI51" i="11" s="1"/>
  <c r="BZ68" i="11"/>
  <c r="CH68" i="11" s="1"/>
  <c r="CI68" i="11" s="1"/>
  <c r="CE51" i="11"/>
  <c r="CE68" i="11"/>
  <c r="CD51" i="11"/>
  <c r="CT51" i="11" s="1"/>
  <c r="CU51" i="11" s="1"/>
  <c r="CD68" i="11"/>
  <c r="CT68" i="11" s="1"/>
  <c r="CU68" i="11" s="1"/>
  <c r="CC51" i="11"/>
  <c r="CQ51" i="11" s="1"/>
  <c r="CR51" i="11" s="1"/>
  <c r="CC68" i="11"/>
  <c r="CQ68" i="11" s="1"/>
  <c r="CR68" i="11" s="1"/>
  <c r="CB51" i="11"/>
  <c r="CN51" i="11" s="1"/>
  <c r="CO51" i="11" s="1"/>
  <c r="CB68" i="11"/>
  <c r="CN68" i="11" s="1"/>
  <c r="CO68" i="11" s="1"/>
  <c r="CF51" i="11"/>
  <c r="CZ51" i="11" s="1"/>
  <c r="DA51" i="11" s="1"/>
  <c r="CF68" i="11"/>
  <c r="CZ68" i="11" s="1"/>
  <c r="DA68" i="11" s="1"/>
  <c r="AQ60" i="11"/>
  <c r="AQ68" i="11"/>
  <c r="AQ52" i="11"/>
  <c r="AQ4" i="11"/>
  <c r="AQ51" i="11"/>
  <c r="BZ56" i="11"/>
  <c r="CH56" i="11" s="1"/>
  <c r="CI56" i="11" s="1"/>
  <c r="CE56" i="11"/>
  <c r="CW56" i="11" s="1"/>
  <c r="CX56" i="11" s="1"/>
  <c r="AQ56" i="11"/>
  <c r="CD56" i="11"/>
  <c r="CT56" i="11" s="1"/>
  <c r="CU56" i="11" s="1"/>
  <c r="CA56" i="11"/>
  <c r="CK56" i="11" s="1"/>
  <c r="CL56" i="11" s="1"/>
  <c r="CC56" i="11"/>
  <c r="CQ56" i="11" s="1"/>
  <c r="CR56" i="11" s="1"/>
  <c r="CB56" i="11"/>
  <c r="CN56" i="11" s="1"/>
  <c r="CO56" i="11" s="1"/>
  <c r="CF56" i="11"/>
  <c r="CZ56" i="11" s="1"/>
  <c r="DA56" i="11" s="1"/>
  <c r="BZ18" i="11"/>
  <c r="CH18" i="11" s="1"/>
  <c r="CI18" i="11" s="1"/>
  <c r="BZ53" i="11"/>
  <c r="CH53" i="11" s="1"/>
  <c r="CI53" i="11" s="1"/>
  <c r="AQ18" i="11"/>
  <c r="AQ53" i="11"/>
  <c r="CE18" i="11"/>
  <c r="CW18" i="11" s="1"/>
  <c r="CX18" i="11" s="1"/>
  <c r="CE53" i="11"/>
  <c r="CD18" i="11"/>
  <c r="CT18" i="11" s="1"/>
  <c r="CU18" i="11" s="1"/>
  <c r="CD53" i="11"/>
  <c r="CT53" i="11" s="1"/>
  <c r="CU53" i="11" s="1"/>
  <c r="CA18" i="11"/>
  <c r="CK18" i="11" s="1"/>
  <c r="CL18" i="11" s="1"/>
  <c r="CA53" i="11"/>
  <c r="CK53" i="11" s="1"/>
  <c r="CL53" i="11" s="1"/>
  <c r="CC18" i="11"/>
  <c r="CQ18" i="11" s="1"/>
  <c r="CR18" i="11" s="1"/>
  <c r="CC53" i="11"/>
  <c r="CQ53" i="11" s="1"/>
  <c r="CR53" i="11" s="1"/>
  <c r="CB18" i="11"/>
  <c r="CN18" i="11" s="1"/>
  <c r="CO18" i="11" s="1"/>
  <c r="CB53" i="11"/>
  <c r="CN53" i="11" s="1"/>
  <c r="CO53" i="11" s="1"/>
  <c r="CF18" i="11"/>
  <c r="CZ18" i="11" s="1"/>
  <c r="DA18" i="11" s="1"/>
  <c r="CF53" i="11"/>
  <c r="CZ53" i="11" s="1"/>
  <c r="DA53" i="11" s="1"/>
  <c r="CD6" i="11"/>
  <c r="CT6" i="11" s="1"/>
  <c r="CU6" i="11" s="1"/>
  <c r="CF6" i="11"/>
  <c r="CZ6" i="11" s="1"/>
  <c r="DA6" i="11" s="1"/>
  <c r="BZ6" i="11"/>
  <c r="CH6" i="11" s="1"/>
  <c r="CI6" i="11" s="1"/>
  <c r="CC6" i="11"/>
  <c r="CQ6" i="11" s="1"/>
  <c r="CR6" i="11" s="1"/>
  <c r="AQ6" i="11"/>
  <c r="CA6" i="11"/>
  <c r="CK6" i="11" s="1"/>
  <c r="CL6" i="11" s="1"/>
  <c r="CE6" i="11"/>
  <c r="CW6" i="11" s="1"/>
  <c r="CX6" i="11" s="1"/>
  <c r="CB6" i="11"/>
  <c r="CN6" i="11" s="1"/>
  <c r="CO6" i="11" s="1"/>
  <c r="BZ23" i="11"/>
  <c r="CH23" i="11" s="1"/>
  <c r="CI23" i="11" s="1"/>
  <c r="CE16" i="11"/>
  <c r="CE23" i="11"/>
  <c r="AQ39" i="11"/>
  <c r="AQ23" i="11"/>
  <c r="CD48" i="11"/>
  <c r="CT48" i="11" s="1"/>
  <c r="CU48" i="11" s="1"/>
  <c r="CD23" i="11"/>
  <c r="CT23" i="11" s="1"/>
  <c r="CU23" i="11" s="1"/>
  <c r="CA48" i="11"/>
  <c r="CK48" i="11" s="1"/>
  <c r="CL48" i="11" s="1"/>
  <c r="CA23" i="11"/>
  <c r="CK23" i="11" s="1"/>
  <c r="CL23" i="11" s="1"/>
  <c r="CC48" i="11"/>
  <c r="CQ48" i="11" s="1"/>
  <c r="CR48" i="11" s="1"/>
  <c r="CC23" i="11"/>
  <c r="CQ23" i="11" s="1"/>
  <c r="CR23" i="11" s="1"/>
  <c r="CB16" i="11"/>
  <c r="CN16" i="11" s="1"/>
  <c r="CO16" i="11" s="1"/>
  <c r="CB23" i="11"/>
  <c r="CN23" i="11" s="1"/>
  <c r="CO23" i="11" s="1"/>
  <c r="CF48" i="11"/>
  <c r="CZ48" i="11" s="1"/>
  <c r="DA48" i="11" s="1"/>
  <c r="CF23" i="11"/>
  <c r="CZ23" i="11" s="1"/>
  <c r="DA23" i="11" s="1"/>
  <c r="AQ16" i="11"/>
  <c r="BZ48" i="11"/>
  <c r="CH48" i="11" s="1"/>
  <c r="CI48" i="11" s="1"/>
  <c r="AQ48" i="11"/>
  <c r="CB48" i="11"/>
  <c r="CN48" i="11" s="1"/>
  <c r="CO48" i="11" s="1"/>
  <c r="CE48" i="11"/>
  <c r="CA16" i="11"/>
  <c r="CK16" i="11" s="1"/>
  <c r="CL16" i="11" s="1"/>
  <c r="CC33" i="11"/>
  <c r="CQ33" i="11" s="1"/>
  <c r="CR33" i="11" s="1"/>
  <c r="CC16" i="11"/>
  <c r="CQ16" i="11" s="1"/>
  <c r="CR16" i="11" s="1"/>
  <c r="BZ19" i="11"/>
  <c r="CH19" i="11" s="1"/>
  <c r="CI19" i="11" s="1"/>
  <c r="BZ16" i="11"/>
  <c r="CH16" i="11" s="1"/>
  <c r="CI16" i="11" s="1"/>
  <c r="CD47" i="11"/>
  <c r="CT47" i="11" s="1"/>
  <c r="CU47" i="11" s="1"/>
  <c r="CD16" i="11"/>
  <c r="CT16" i="11" s="1"/>
  <c r="CU16" i="11" s="1"/>
  <c r="CF38" i="11"/>
  <c r="CZ38" i="11" s="1"/>
  <c r="DA38" i="11" s="1"/>
  <c r="CF16" i="11"/>
  <c r="CZ16" i="11" s="1"/>
  <c r="DA16" i="11" s="1"/>
  <c r="CF29" i="11"/>
  <c r="CZ29" i="11" s="1"/>
  <c r="DA29" i="11" s="1"/>
  <c r="CF55" i="11"/>
  <c r="CZ55" i="11" s="1"/>
  <c r="DA55" i="11" s="1"/>
  <c r="CF32" i="11"/>
  <c r="CZ32" i="11" s="1"/>
  <c r="DA32" i="11" s="1"/>
  <c r="CF58" i="11"/>
  <c r="CZ58" i="11" s="1"/>
  <c r="DA58" i="11" s="1"/>
  <c r="CF10" i="11"/>
  <c r="CZ10" i="11" s="1"/>
  <c r="DA10" i="11" s="1"/>
  <c r="CF3" i="11"/>
  <c r="CZ3" i="11" s="1"/>
  <c r="DA3" i="11" s="1"/>
  <c r="AQ20" i="11"/>
  <c r="CF4" i="11"/>
  <c r="CZ4" i="11" s="1"/>
  <c r="DA4" i="11" s="1"/>
  <c r="CD36" i="11"/>
  <c r="CT36" i="11" s="1"/>
  <c r="CU36" i="11" s="1"/>
  <c r="CD64" i="11"/>
  <c r="CT64" i="11" s="1"/>
  <c r="CU64" i="11" s="1"/>
  <c r="CD15" i="11"/>
  <c r="CT15" i="11" s="1"/>
  <c r="CU15" i="11" s="1"/>
  <c r="CA21" i="11"/>
  <c r="CK21" i="11" s="1"/>
  <c r="CL21" i="11" s="1"/>
  <c r="CD33" i="11"/>
  <c r="CT33" i="11" s="1"/>
  <c r="CU33" i="11" s="1"/>
  <c r="CC31" i="11"/>
  <c r="CQ31" i="11" s="1"/>
  <c r="CR31" i="11" s="1"/>
  <c r="CD17" i="11"/>
  <c r="CT17" i="11" s="1"/>
  <c r="CU17" i="11" s="1"/>
  <c r="CC24" i="11"/>
  <c r="CQ24" i="11" s="1"/>
  <c r="CR24" i="11" s="1"/>
  <c r="CD62" i="11"/>
  <c r="CT62" i="11" s="1"/>
  <c r="CU62" i="11" s="1"/>
  <c r="CD61" i="11"/>
  <c r="CT61" i="11" s="1"/>
  <c r="CU61" i="11" s="1"/>
  <c r="CF71" i="11"/>
  <c r="CZ71" i="11" s="1"/>
  <c r="DA71" i="11" s="1"/>
  <c r="CC10" i="11"/>
  <c r="CQ10" i="11" s="1"/>
  <c r="CR10" i="11" s="1"/>
  <c r="CD10" i="11"/>
  <c r="CT10" i="11" s="1"/>
  <c r="CU10" i="11" s="1"/>
  <c r="CD20" i="11"/>
  <c r="CT20" i="11" s="1"/>
  <c r="CU20" i="11" s="1"/>
  <c r="CD24" i="11"/>
  <c r="CT24" i="11" s="1"/>
  <c r="CU24" i="11" s="1"/>
  <c r="CA24" i="11"/>
  <c r="CK24" i="11" s="1"/>
  <c r="CL24" i="11" s="1"/>
  <c r="CD13" i="11"/>
  <c r="CT13" i="11" s="1"/>
  <c r="CU13" i="11" s="1"/>
  <c r="CD58" i="11"/>
  <c r="CT58" i="11" s="1"/>
  <c r="CU58" i="11" s="1"/>
  <c r="CD67" i="11"/>
  <c r="CT67" i="11" s="1"/>
  <c r="CU67" i="11" s="1"/>
  <c r="CD63" i="11"/>
  <c r="CT63" i="11" s="1"/>
  <c r="CU63" i="11" s="1"/>
  <c r="CD45" i="11"/>
  <c r="CT45" i="11" s="1"/>
  <c r="CU45" i="11" s="1"/>
  <c r="CD54" i="11"/>
  <c r="CT54" i="11" s="1"/>
  <c r="CU54" i="11" s="1"/>
  <c r="CC60" i="11"/>
  <c r="CQ60" i="11" s="1"/>
  <c r="CR60" i="11" s="1"/>
  <c r="CC47" i="11"/>
  <c r="CQ47" i="11" s="1"/>
  <c r="CR47" i="11" s="1"/>
  <c r="CE71" i="11"/>
  <c r="CE38" i="11"/>
  <c r="CC58" i="11"/>
  <c r="CQ58" i="11" s="1"/>
  <c r="CR58" i="11" s="1"/>
  <c r="CE21" i="11"/>
  <c r="CC14" i="11"/>
  <c r="CQ14" i="11" s="1"/>
  <c r="CR14" i="11" s="1"/>
  <c r="CC62" i="11"/>
  <c r="CQ62" i="11" s="1"/>
  <c r="CR62" i="11" s="1"/>
  <c r="CC26" i="11"/>
  <c r="CQ26" i="11" s="1"/>
  <c r="CR26" i="11" s="1"/>
  <c r="CC67" i="11"/>
  <c r="CQ67" i="11" s="1"/>
  <c r="CR67" i="11" s="1"/>
  <c r="CC21" i="11"/>
  <c r="CQ21" i="11" s="1"/>
  <c r="CR21" i="11" s="1"/>
  <c r="CC32" i="11"/>
  <c r="CQ32" i="11" s="1"/>
  <c r="CR32" i="11" s="1"/>
  <c r="CC35" i="11"/>
  <c r="CQ35" i="11" s="1"/>
  <c r="CR35" i="11" s="1"/>
  <c r="CE59" i="11"/>
  <c r="CC17" i="11"/>
  <c r="CQ17" i="11" s="1"/>
  <c r="CR17" i="11" s="1"/>
  <c r="CE20" i="11"/>
  <c r="CE54" i="11"/>
  <c r="CC55" i="11"/>
  <c r="CQ55" i="11" s="1"/>
  <c r="CR55" i="11" s="1"/>
  <c r="CC29" i="11"/>
  <c r="CQ29" i="11" s="1"/>
  <c r="CR29" i="11" s="1"/>
  <c r="CC15" i="11"/>
  <c r="CQ15" i="11" s="1"/>
  <c r="CR15" i="11" s="1"/>
  <c r="CC9" i="11"/>
  <c r="CQ9" i="11" s="1"/>
  <c r="CR9" i="11" s="1"/>
  <c r="CC59" i="11"/>
  <c r="CQ59" i="11" s="1"/>
  <c r="CR59" i="11" s="1"/>
  <c r="CC57" i="11"/>
  <c r="CQ57" i="11" s="1"/>
  <c r="CR57" i="11" s="1"/>
  <c r="CC69" i="11"/>
  <c r="CQ69" i="11" s="1"/>
  <c r="CR69" i="11" s="1"/>
  <c r="CE26" i="11"/>
  <c r="CE50" i="11"/>
  <c r="CC20" i="11"/>
  <c r="CQ20" i="11" s="1"/>
  <c r="CR20" i="11" s="1"/>
  <c r="CC22" i="11"/>
  <c r="CQ22" i="11" s="1"/>
  <c r="CR22" i="11" s="1"/>
  <c r="CE62" i="11"/>
  <c r="CC43" i="11"/>
  <c r="CQ43" i="11" s="1"/>
  <c r="CR43" i="11" s="1"/>
  <c r="CC37" i="11"/>
  <c r="CQ37" i="11" s="1"/>
  <c r="CR37" i="11" s="1"/>
  <c r="CC66" i="11"/>
  <c r="CQ66" i="11" s="1"/>
  <c r="CR66" i="11" s="1"/>
  <c r="CC8" i="11"/>
  <c r="CQ8" i="11" s="1"/>
  <c r="CR8" i="11" s="1"/>
  <c r="CC50" i="11"/>
  <c r="CQ50" i="11" s="1"/>
  <c r="CR50" i="11" s="1"/>
  <c r="CE41" i="11"/>
  <c r="CE43" i="11"/>
  <c r="CF14" i="11"/>
  <c r="CZ14" i="11" s="1"/>
  <c r="DA14" i="11" s="1"/>
  <c r="BZ20" i="11"/>
  <c r="BZ26" i="11"/>
  <c r="CH26" i="11" s="1"/>
  <c r="CI26" i="11" s="1"/>
  <c r="CF54" i="11"/>
  <c r="CZ54" i="11" s="1"/>
  <c r="DA54" i="11" s="1"/>
  <c r="CE35" i="11"/>
  <c r="CF21" i="11"/>
  <c r="CZ21" i="11" s="1"/>
  <c r="DA21" i="11" s="1"/>
  <c r="CF15" i="11"/>
  <c r="CZ15" i="11" s="1"/>
  <c r="DA15" i="11" s="1"/>
  <c r="CF24" i="11"/>
  <c r="CZ24" i="11" s="1"/>
  <c r="DA24" i="11" s="1"/>
  <c r="BZ32" i="11"/>
  <c r="CH32" i="11" s="1"/>
  <c r="CI32" i="11" s="1"/>
  <c r="CE9" i="11"/>
  <c r="CE47" i="11"/>
  <c r="CF69" i="11"/>
  <c r="CZ69" i="11" s="1"/>
  <c r="DA69" i="11" s="1"/>
  <c r="CE10" i="11"/>
  <c r="BZ60" i="11"/>
  <c r="CH60" i="11" s="1"/>
  <c r="CI60" i="11" s="1"/>
  <c r="BZ47" i="11"/>
  <c r="CH47" i="11" s="1"/>
  <c r="CI47" i="11" s="1"/>
  <c r="CF43" i="11"/>
  <c r="CZ43" i="11" s="1"/>
  <c r="DA43" i="11" s="1"/>
  <c r="CF49" i="11"/>
  <c r="CZ49" i="11" s="1"/>
  <c r="DA49" i="11" s="1"/>
  <c r="CE30" i="11"/>
  <c r="CE55" i="11"/>
  <c r="CE14" i="11"/>
  <c r="CF25" i="11"/>
  <c r="CZ25" i="11" s="1"/>
  <c r="DA25" i="11" s="1"/>
  <c r="CF9" i="11"/>
  <c r="CZ9" i="11" s="1"/>
  <c r="DA9" i="11" s="1"/>
  <c r="CE40" i="11"/>
  <c r="CF40" i="11"/>
  <c r="CZ40" i="11" s="1"/>
  <c r="DA40" i="11" s="1"/>
  <c r="CE58" i="11"/>
  <c r="CF67" i="11"/>
  <c r="CZ67" i="11" s="1"/>
  <c r="DA67" i="11" s="1"/>
  <c r="CE36" i="11"/>
  <c r="BZ35" i="11"/>
  <c r="CH35" i="11" s="1"/>
  <c r="CI35" i="11" s="1"/>
  <c r="BZ55" i="11"/>
  <c r="CH55" i="11" s="1"/>
  <c r="CI55" i="11" s="1"/>
  <c r="CF31" i="11"/>
  <c r="CZ31" i="11" s="1"/>
  <c r="DA31" i="11" s="1"/>
  <c r="CF47" i="11"/>
  <c r="CZ47" i="11" s="1"/>
  <c r="DA47" i="11" s="1"/>
  <c r="CF59" i="11"/>
  <c r="CZ59" i="11" s="1"/>
  <c r="DA59" i="11" s="1"/>
  <c r="CE29" i="11"/>
  <c r="CF17" i="11"/>
  <c r="CZ17" i="11" s="1"/>
  <c r="DA17" i="11" s="1"/>
  <c r="CA30" i="11"/>
  <c r="CK30" i="11" s="1"/>
  <c r="CL30" i="11" s="1"/>
  <c r="CE24" i="11"/>
  <c r="CF26" i="11"/>
  <c r="CZ26" i="11" s="1"/>
  <c r="DA26" i="11" s="1"/>
  <c r="CF62" i="11"/>
  <c r="CZ62" i="11" s="1"/>
  <c r="DA62" i="11" s="1"/>
  <c r="BZ9" i="11"/>
  <c r="CH9" i="11" s="1"/>
  <c r="CI9" i="11" s="1"/>
  <c r="BZ25" i="11"/>
  <c r="CH25" i="11" s="1"/>
  <c r="CI25" i="11" s="1"/>
  <c r="CF30" i="11"/>
  <c r="CZ30" i="11" s="1"/>
  <c r="DA30" i="11" s="1"/>
  <c r="CF35" i="11"/>
  <c r="CZ35" i="11" s="1"/>
  <c r="DA35" i="11" s="1"/>
  <c r="CF41" i="11"/>
  <c r="CZ41" i="11" s="1"/>
  <c r="DA41" i="11" s="1"/>
  <c r="CF37" i="11"/>
  <c r="CZ37" i="11" s="1"/>
  <c r="DA37" i="11" s="1"/>
  <c r="CE8" i="11"/>
  <c r="CF19" i="11"/>
  <c r="CZ19" i="11" s="1"/>
  <c r="DA19" i="11" s="1"/>
  <c r="CF20" i="11"/>
  <c r="CZ20" i="11" s="1"/>
  <c r="DA20" i="11" s="1"/>
  <c r="CF66" i="11"/>
  <c r="CZ66" i="11" s="1"/>
  <c r="DA66" i="11" s="1"/>
  <c r="CE22" i="11"/>
  <c r="CF8" i="11"/>
  <c r="CZ8" i="11" s="1"/>
  <c r="DA8" i="11" s="1"/>
  <c r="CF34" i="11"/>
  <c r="CZ34" i="11" s="1"/>
  <c r="DA34" i="11" s="1"/>
  <c r="CE17" i="11"/>
  <c r="CE64" i="11"/>
  <c r="CD50" i="11"/>
  <c r="CT50" i="11" s="1"/>
  <c r="CU50" i="11" s="1"/>
  <c r="CE34" i="11"/>
  <c r="CD57" i="11"/>
  <c r="CT57" i="11" s="1"/>
  <c r="CU57" i="11" s="1"/>
  <c r="CE13" i="11"/>
  <c r="BZ37" i="11"/>
  <c r="CH37" i="11" s="1"/>
  <c r="CI37" i="11" s="1"/>
  <c r="CF22" i="11"/>
  <c r="CZ22" i="11" s="1"/>
  <c r="DA22" i="11" s="1"/>
  <c r="CC34" i="11"/>
  <c r="CQ34" i="11" s="1"/>
  <c r="CR34" i="11" s="1"/>
  <c r="CE37" i="11"/>
  <c r="CC13" i="11"/>
  <c r="CQ13" i="11" s="1"/>
  <c r="CR13" i="11" s="1"/>
  <c r="CC71" i="11"/>
  <c r="CQ71" i="11" s="1"/>
  <c r="CR71" i="11" s="1"/>
  <c r="CC49" i="11"/>
  <c r="CQ49" i="11" s="1"/>
  <c r="CR49" i="11" s="1"/>
  <c r="CF60" i="11"/>
  <c r="CZ60" i="11" s="1"/>
  <c r="DA60" i="11" s="1"/>
  <c r="CC64" i="11"/>
  <c r="CQ64" i="11" s="1"/>
  <c r="CR64" i="11" s="1"/>
  <c r="CE28" i="11"/>
  <c r="CC28" i="11"/>
  <c r="CQ28" i="11" s="1"/>
  <c r="CR28" i="11" s="1"/>
  <c r="CD2" i="11"/>
  <c r="CT2" i="11" s="1"/>
  <c r="CU2" i="11" s="1"/>
  <c r="CF39" i="11"/>
  <c r="CZ39" i="11" s="1"/>
  <c r="DA39" i="11" s="1"/>
  <c r="CC52" i="11"/>
  <c r="CQ52" i="11" s="1"/>
  <c r="CR52" i="11" s="1"/>
  <c r="CB72" i="11"/>
  <c r="CB47" i="11"/>
  <c r="CN47" i="11" s="1"/>
  <c r="CO47" i="11" s="1"/>
  <c r="CB22" i="11"/>
  <c r="CN22" i="11" s="1"/>
  <c r="CO22" i="11" s="1"/>
  <c r="CB26" i="11"/>
  <c r="CN26" i="11" s="1"/>
  <c r="CO26" i="11" s="1"/>
  <c r="CB19" i="11"/>
  <c r="CN19" i="11" s="1"/>
  <c r="CO19" i="11" s="1"/>
  <c r="CB25" i="11"/>
  <c r="CN25" i="11" s="1"/>
  <c r="CO25" i="11" s="1"/>
  <c r="CB43" i="11"/>
  <c r="CN43" i="11" s="1"/>
  <c r="CO43" i="11" s="1"/>
  <c r="CB34" i="11"/>
  <c r="CN34" i="11" s="1"/>
  <c r="CO34" i="11" s="1"/>
  <c r="CB35" i="11"/>
  <c r="CN35" i="11" s="1"/>
  <c r="CO35" i="11" s="1"/>
  <c r="CB69" i="11"/>
  <c r="CN69" i="11" s="1"/>
  <c r="CO69" i="11" s="1"/>
  <c r="CB36" i="11"/>
  <c r="CN36" i="11" s="1"/>
  <c r="CO36" i="11" s="1"/>
  <c r="CB21" i="11"/>
  <c r="CN21" i="11" s="1"/>
  <c r="CO21" i="11" s="1"/>
  <c r="CB45" i="11"/>
  <c r="CN45" i="11" s="1"/>
  <c r="CO45" i="11" s="1"/>
  <c r="CB14" i="11"/>
  <c r="CN14" i="11" s="1"/>
  <c r="CO14" i="11" s="1"/>
  <c r="CB24" i="11"/>
  <c r="CN24" i="11" s="1"/>
  <c r="CO24" i="11" s="1"/>
  <c r="CB2" i="11"/>
  <c r="CN2" i="11" s="1"/>
  <c r="CO2" i="11" s="1"/>
  <c r="CB58" i="11"/>
  <c r="CN58" i="11" s="1"/>
  <c r="CO58" i="11" s="1"/>
  <c r="CB60" i="11"/>
  <c r="CN60" i="11" s="1"/>
  <c r="CO60" i="11" s="1"/>
  <c r="CB31" i="11"/>
  <c r="CN31" i="11" s="1"/>
  <c r="CO31" i="11" s="1"/>
  <c r="CB55" i="11"/>
  <c r="CN55" i="11" s="1"/>
  <c r="CO55" i="11" s="1"/>
  <c r="CB54" i="11"/>
  <c r="CN54" i="11" s="1"/>
  <c r="CO54" i="11" s="1"/>
  <c r="CB9" i="11"/>
  <c r="CN9" i="11" s="1"/>
  <c r="CO9" i="11" s="1"/>
  <c r="CB66" i="11"/>
  <c r="CN66" i="11" s="1"/>
  <c r="CO66" i="11" s="1"/>
  <c r="CB52" i="11"/>
  <c r="CN52" i="11" s="1"/>
  <c r="CO52" i="11" s="1"/>
  <c r="CB50" i="11"/>
  <c r="CN50" i="11" s="1"/>
  <c r="CO50" i="11" s="1"/>
  <c r="CB20" i="11"/>
  <c r="CB63" i="11"/>
  <c r="CN63" i="11" s="1"/>
  <c r="CO63" i="11" s="1"/>
  <c r="CB64" i="11"/>
  <c r="CN64" i="11" s="1"/>
  <c r="CO64" i="11" s="1"/>
  <c r="CB67" i="11"/>
  <c r="CN67" i="11" s="1"/>
  <c r="CO67" i="11" s="1"/>
  <c r="CA2" i="11"/>
  <c r="CK2" i="11" s="1"/>
  <c r="CL2" i="11" s="1"/>
  <c r="CA52" i="11"/>
  <c r="CK52" i="11" s="1"/>
  <c r="CL52" i="11" s="1"/>
  <c r="CB3" i="11"/>
  <c r="CN3" i="11" s="1"/>
  <c r="CO3" i="11" s="1"/>
  <c r="CB10" i="11"/>
  <c r="CN10" i="11" s="1"/>
  <c r="CO10" i="11" s="1"/>
  <c r="CB8" i="11"/>
  <c r="CN8" i="11" s="1"/>
  <c r="CO8" i="11" s="1"/>
  <c r="CA64" i="11"/>
  <c r="CK64" i="11" s="1"/>
  <c r="CL64" i="11" s="1"/>
  <c r="CB15" i="11"/>
  <c r="CN15" i="11" s="1"/>
  <c r="CO15" i="11" s="1"/>
  <c r="BZ13" i="11"/>
  <c r="CH13" i="11" s="1"/>
  <c r="CI13" i="11" s="1"/>
  <c r="CB37" i="11"/>
  <c r="CN37" i="11" s="1"/>
  <c r="CO37" i="11" s="1"/>
  <c r="CB32" i="11"/>
  <c r="CN32" i="11" s="1"/>
  <c r="CO32" i="11" s="1"/>
  <c r="CA40" i="11"/>
  <c r="CK40" i="11" s="1"/>
  <c r="CL40" i="11" s="1"/>
  <c r="BZ41" i="11"/>
  <c r="CH41" i="11" s="1"/>
  <c r="CI41" i="11" s="1"/>
  <c r="BZ59" i="11"/>
  <c r="CH59" i="11" s="1"/>
  <c r="CI59" i="11" s="1"/>
  <c r="CB13" i="11"/>
  <c r="CN13" i="11" s="1"/>
  <c r="CO13" i="11" s="1"/>
  <c r="CA31" i="11"/>
  <c r="CK31" i="11" s="1"/>
  <c r="CL31" i="11" s="1"/>
  <c r="BZ31" i="11"/>
  <c r="CH31" i="11" s="1"/>
  <c r="CI31" i="11" s="1"/>
  <c r="BZ10" i="11"/>
  <c r="CH10" i="11" s="1"/>
  <c r="CI10" i="11" s="1"/>
  <c r="CB57" i="11"/>
  <c r="CN57" i="11" s="1"/>
  <c r="CO57" i="11" s="1"/>
  <c r="CB4" i="11"/>
  <c r="CN4" i="11" s="1"/>
  <c r="CO4" i="11" s="1"/>
  <c r="CB38" i="11"/>
  <c r="CN38" i="11" s="1"/>
  <c r="CO38" i="11" s="1"/>
  <c r="CA72" i="11"/>
  <c r="CA22" i="11"/>
  <c r="CK22" i="11" s="1"/>
  <c r="CL22" i="11" s="1"/>
  <c r="CA39" i="11"/>
  <c r="CK39" i="11" s="1"/>
  <c r="CL39" i="11" s="1"/>
  <c r="CA20" i="11"/>
  <c r="CA32" i="11"/>
  <c r="CK32" i="11" s="1"/>
  <c r="CL32" i="11" s="1"/>
  <c r="CA69" i="11"/>
  <c r="CK69" i="11" s="1"/>
  <c r="CL69" i="11" s="1"/>
  <c r="CA17" i="11"/>
  <c r="CK17" i="11" s="1"/>
  <c r="CL17" i="11" s="1"/>
  <c r="CA62" i="11"/>
  <c r="CK62" i="11" s="1"/>
  <c r="CL62" i="11" s="1"/>
  <c r="CA33" i="11"/>
  <c r="CK33" i="11" s="1"/>
  <c r="CL33" i="11" s="1"/>
  <c r="CA45" i="11"/>
  <c r="CK45" i="11" s="1"/>
  <c r="CL45" i="11" s="1"/>
  <c r="CA9" i="11"/>
  <c r="CK9" i="11" s="1"/>
  <c r="CL9" i="11" s="1"/>
  <c r="CA49" i="11"/>
  <c r="CK49" i="11" s="1"/>
  <c r="CL49" i="11" s="1"/>
  <c r="CA60" i="11"/>
  <c r="CK60" i="11" s="1"/>
  <c r="CL60" i="11" s="1"/>
  <c r="CA36" i="11"/>
  <c r="CK36" i="11" s="1"/>
  <c r="CL36" i="11" s="1"/>
  <c r="CA50" i="11"/>
  <c r="CK50" i="11" s="1"/>
  <c r="CL50" i="11" s="1"/>
  <c r="CA63" i="11"/>
  <c r="CK63" i="11" s="1"/>
  <c r="CL63" i="11" s="1"/>
  <c r="CA15" i="11"/>
  <c r="CK15" i="11" s="1"/>
  <c r="CL15" i="11" s="1"/>
  <c r="CA66" i="11"/>
  <c r="CK66" i="11" s="1"/>
  <c r="CL66" i="11" s="1"/>
  <c r="CA61" i="11"/>
  <c r="CK61" i="11" s="1"/>
  <c r="CL61" i="11" s="1"/>
  <c r="CA58" i="11"/>
  <c r="CK58" i="11" s="1"/>
  <c r="CL58" i="11" s="1"/>
  <c r="CA71" i="11"/>
  <c r="CK71" i="11" s="1"/>
  <c r="CL71" i="11" s="1"/>
  <c r="CA25" i="11"/>
  <c r="CK25" i="11" s="1"/>
  <c r="CL25" i="11" s="1"/>
  <c r="CA28" i="11"/>
  <c r="CK28" i="11" s="1"/>
  <c r="CL28" i="11" s="1"/>
  <c r="CA8" i="11"/>
  <c r="CK8" i="11" s="1"/>
  <c r="CL8" i="11" s="1"/>
  <c r="CA55" i="11"/>
  <c r="CK55" i="11" s="1"/>
  <c r="CL55" i="11" s="1"/>
  <c r="CA3" i="11"/>
  <c r="CK3" i="11" s="1"/>
  <c r="CL3" i="11" s="1"/>
  <c r="CA47" i="11"/>
  <c r="CK47" i="11" s="1"/>
  <c r="CL47" i="11" s="1"/>
  <c r="CA34" i="11"/>
  <c r="CK34" i="11" s="1"/>
  <c r="CL34" i="11" s="1"/>
  <c r="CA13" i="11"/>
  <c r="CK13" i="11" s="1"/>
  <c r="CL13" i="11" s="1"/>
  <c r="CA54" i="11"/>
  <c r="CK54" i="11" s="1"/>
  <c r="CL54" i="11" s="1"/>
  <c r="CB40" i="11"/>
  <c r="CN40" i="11" s="1"/>
  <c r="CO40" i="11" s="1"/>
  <c r="CA10" i="11"/>
  <c r="CK10" i="11" s="1"/>
  <c r="CL10" i="11" s="1"/>
  <c r="CB33" i="11"/>
  <c r="CN33" i="11" s="1"/>
  <c r="CO33" i="11" s="1"/>
  <c r="CA57" i="11"/>
  <c r="CK57" i="11" s="1"/>
  <c r="CL57" i="11" s="1"/>
  <c r="BZ39" i="11"/>
  <c r="CH39" i="11" s="1"/>
  <c r="CI39" i="11" s="1"/>
  <c r="CA67" i="11"/>
  <c r="CK67" i="11" s="1"/>
  <c r="CL67" i="11" s="1"/>
  <c r="CA4" i="11"/>
  <c r="CK4" i="11" s="1"/>
  <c r="CL4" i="11" s="1"/>
  <c r="BZ14" i="11"/>
  <c r="CH14" i="11" s="1"/>
  <c r="CI14" i="11" s="1"/>
  <c r="CA43" i="11"/>
  <c r="CK43" i="11" s="1"/>
  <c r="CL43" i="11" s="1"/>
  <c r="BZ8" i="11"/>
  <c r="CH8" i="11" s="1"/>
  <c r="CI8" i="11" s="1"/>
  <c r="CB61" i="11"/>
  <c r="CN61" i="11" s="1"/>
  <c r="CO61" i="11" s="1"/>
  <c r="CB17" i="11"/>
  <c r="CN17" i="11" s="1"/>
  <c r="CO17" i="11" s="1"/>
  <c r="CB41" i="11"/>
  <c r="CN41" i="11" s="1"/>
  <c r="CO41" i="11" s="1"/>
  <c r="CB30" i="11"/>
  <c r="CN30" i="11" s="1"/>
  <c r="CO30" i="11" s="1"/>
  <c r="CB29" i="11"/>
  <c r="CN29" i="11" s="1"/>
  <c r="CO29" i="11" s="1"/>
  <c r="CA41" i="11"/>
  <c r="CK41" i="11" s="1"/>
  <c r="CL41" i="11" s="1"/>
  <c r="CB71" i="11"/>
  <c r="CN71" i="11" s="1"/>
  <c r="CO71" i="11" s="1"/>
  <c r="CB39" i="11"/>
  <c r="CN39" i="11" s="1"/>
  <c r="CO39" i="11" s="1"/>
  <c r="CA59" i="11"/>
  <c r="CK59" i="11" s="1"/>
  <c r="CL59" i="11" s="1"/>
  <c r="CA35" i="11"/>
  <c r="CK35" i="11" s="1"/>
  <c r="CL35" i="11" s="1"/>
  <c r="CB28" i="11"/>
  <c r="CN28" i="11" s="1"/>
  <c r="CO28" i="11" s="1"/>
  <c r="CA29" i="11"/>
  <c r="CK29" i="11" s="1"/>
  <c r="CL29" i="11" s="1"/>
  <c r="CA26" i="11"/>
  <c r="CK26" i="11" s="1"/>
  <c r="CL26" i="11" s="1"/>
  <c r="BZ72" i="11"/>
  <c r="BZ49" i="11"/>
  <c r="CH49" i="11" s="1"/>
  <c r="CI49" i="11" s="1"/>
  <c r="BZ52" i="11"/>
  <c r="CH52" i="11" s="1"/>
  <c r="CI52" i="11" s="1"/>
  <c r="BZ64" i="11"/>
  <c r="CH64" i="11" s="1"/>
  <c r="CI64" i="11" s="1"/>
  <c r="BZ17" i="11"/>
  <c r="CH17" i="11" s="1"/>
  <c r="CI17" i="11" s="1"/>
  <c r="BZ4" i="11"/>
  <c r="CH4" i="11" s="1"/>
  <c r="CI4" i="11" s="1"/>
  <c r="BZ50" i="11"/>
  <c r="CH50" i="11" s="1"/>
  <c r="CI50" i="11" s="1"/>
  <c r="BZ62" i="11"/>
  <c r="CH62" i="11" s="1"/>
  <c r="CI62" i="11" s="1"/>
  <c r="BZ40" i="11"/>
  <c r="CH40" i="11" s="1"/>
  <c r="CI40" i="11" s="1"/>
  <c r="BZ22" i="11"/>
  <c r="CH22" i="11" s="1"/>
  <c r="CI22" i="11" s="1"/>
  <c r="BZ30" i="11"/>
  <c r="CH30" i="11" s="1"/>
  <c r="CI30" i="11" s="1"/>
  <c r="BZ15" i="11"/>
  <c r="CH15" i="11" s="1"/>
  <c r="CI15" i="11" s="1"/>
  <c r="BZ71" i="11"/>
  <c r="CH71" i="11" s="1"/>
  <c r="CI71" i="11" s="1"/>
  <c r="BZ61" i="11"/>
  <c r="CH61" i="11" s="1"/>
  <c r="CI61" i="11" s="1"/>
  <c r="BZ43" i="11"/>
  <c r="CH43" i="11" s="1"/>
  <c r="CI43" i="11" s="1"/>
  <c r="BZ57" i="11"/>
  <c r="CH57" i="11" s="1"/>
  <c r="CI57" i="11" s="1"/>
  <c r="BZ33" i="11"/>
  <c r="CH33" i="11" s="1"/>
  <c r="CI33" i="11" s="1"/>
  <c r="BZ54" i="11"/>
  <c r="CH54" i="11" s="1"/>
  <c r="CI54" i="11" s="1"/>
  <c r="BZ34" i="11"/>
  <c r="CH34" i="11" s="1"/>
  <c r="CI34" i="11" s="1"/>
  <c r="BZ66" i="11"/>
  <c r="CH66" i="11" s="1"/>
  <c r="CI66" i="11" s="1"/>
  <c r="BZ29" i="11"/>
  <c r="CH29" i="11" s="1"/>
  <c r="CI29" i="11" s="1"/>
  <c r="BZ3" i="11"/>
  <c r="CH3" i="11" s="1"/>
  <c r="CI3" i="11" s="1"/>
  <c r="BZ36" i="11"/>
  <c r="CH36" i="11" s="1"/>
  <c r="CI36" i="11" s="1"/>
  <c r="BZ69" i="11"/>
  <c r="CH69" i="11" s="1"/>
  <c r="CI69" i="11" s="1"/>
  <c r="BZ63" i="11"/>
  <c r="CH63" i="11" s="1"/>
  <c r="CI63" i="11" s="1"/>
  <c r="BZ45" i="11"/>
  <c r="CH45" i="11" s="1"/>
  <c r="CI45" i="11" s="1"/>
  <c r="BZ2" i="11"/>
  <c r="CH2" i="11" s="1"/>
  <c r="CI2" i="11" s="1"/>
  <c r="BZ24" i="11"/>
  <c r="CH24" i="11" s="1"/>
  <c r="CI24" i="11" s="1"/>
  <c r="BZ38" i="11"/>
  <c r="CH38" i="11" s="1"/>
  <c r="CI38" i="11" s="1"/>
  <c r="CA37" i="11"/>
  <c r="CK37" i="11" s="1"/>
  <c r="CL37" i="11" s="1"/>
  <c r="CA38" i="11"/>
  <c r="CK38" i="11" s="1"/>
  <c r="CL38" i="11" s="1"/>
  <c r="CA14" i="11"/>
  <c r="CK14" i="11" s="1"/>
  <c r="CL14" i="11" s="1"/>
  <c r="BZ58" i="11"/>
  <c r="CH58" i="11" s="1"/>
  <c r="CI58" i="11" s="1"/>
  <c r="BZ28" i="11"/>
  <c r="CH28" i="11" s="1"/>
  <c r="CI28" i="11" s="1"/>
  <c r="CB62" i="11"/>
  <c r="CN62" i="11" s="1"/>
  <c r="CO62" i="11" s="1"/>
  <c r="CB49" i="11"/>
  <c r="CN49" i="11" s="1"/>
  <c r="CO49" i="11" s="1"/>
  <c r="BZ21" i="11"/>
  <c r="CD72" i="11"/>
  <c r="CD25" i="11"/>
  <c r="CT25" i="11" s="1"/>
  <c r="CU25" i="11" s="1"/>
  <c r="CD37" i="11"/>
  <c r="CT37" i="11" s="1"/>
  <c r="CU37" i="11" s="1"/>
  <c r="CD41" i="11"/>
  <c r="CT41" i="11" s="1"/>
  <c r="CU41" i="11" s="1"/>
  <c r="CD49" i="11"/>
  <c r="CT49" i="11" s="1"/>
  <c r="CU49" i="11" s="1"/>
  <c r="CD52" i="11"/>
  <c r="CT52" i="11" s="1"/>
  <c r="CU52" i="11" s="1"/>
  <c r="CD34" i="11"/>
  <c r="CT34" i="11" s="1"/>
  <c r="CU34" i="11" s="1"/>
  <c r="CD60" i="11"/>
  <c r="CT60" i="11" s="1"/>
  <c r="CU60" i="11" s="1"/>
  <c r="CD4" i="11"/>
  <c r="CT4" i="11" s="1"/>
  <c r="CU4" i="11" s="1"/>
  <c r="CD69" i="11"/>
  <c r="CT69" i="11" s="1"/>
  <c r="CU69" i="11" s="1"/>
  <c r="CD22" i="11"/>
  <c r="CT22" i="11" s="1"/>
  <c r="CU22" i="11" s="1"/>
  <c r="CD66" i="11"/>
  <c r="CT66" i="11" s="1"/>
  <c r="CU66" i="11" s="1"/>
  <c r="CD32" i="11"/>
  <c r="CT32" i="11" s="1"/>
  <c r="CU32" i="11" s="1"/>
  <c r="CD71" i="11"/>
  <c r="CT71" i="11" s="1"/>
  <c r="CU71" i="11" s="1"/>
  <c r="CD28" i="11"/>
  <c r="CT28" i="11" s="1"/>
  <c r="CU28" i="11" s="1"/>
  <c r="CD55" i="11"/>
  <c r="CT55" i="11" s="1"/>
  <c r="CU55" i="11" s="1"/>
  <c r="CD43" i="11"/>
  <c r="CT43" i="11" s="1"/>
  <c r="CU43" i="11" s="1"/>
  <c r="CD19" i="11"/>
  <c r="CT19" i="11" s="1"/>
  <c r="CU19" i="11" s="1"/>
  <c r="CD59" i="11"/>
  <c r="CT59" i="11" s="1"/>
  <c r="CU59" i="11" s="1"/>
  <c r="CD26" i="11"/>
  <c r="CT26" i="11" s="1"/>
  <c r="CU26" i="11" s="1"/>
  <c r="CD35" i="11"/>
  <c r="CT35" i="11" s="1"/>
  <c r="CU35" i="11" s="1"/>
  <c r="CD38" i="11"/>
  <c r="CT38" i="11" s="1"/>
  <c r="CU38" i="11" s="1"/>
  <c r="CD31" i="11"/>
  <c r="CT31" i="11" s="1"/>
  <c r="CU31" i="11" s="1"/>
  <c r="CD40" i="11"/>
  <c r="CT40" i="11" s="1"/>
  <c r="CU40" i="11" s="1"/>
  <c r="CD14" i="11"/>
  <c r="CT14" i="11" s="1"/>
  <c r="CU14" i="11" s="1"/>
  <c r="CD3" i="11"/>
  <c r="CT3" i="11" s="1"/>
  <c r="CU3" i="11" s="1"/>
  <c r="CD21" i="11"/>
  <c r="CT21" i="11" s="1"/>
  <c r="CU21" i="11" s="1"/>
  <c r="CD30" i="11"/>
  <c r="CT30" i="11" s="1"/>
  <c r="CU30" i="11" s="1"/>
  <c r="CD29" i="11"/>
  <c r="CT29" i="11" s="1"/>
  <c r="CU29" i="11" s="1"/>
  <c r="CD8" i="11"/>
  <c r="CT8" i="11" s="1"/>
  <c r="CU8" i="11" s="1"/>
  <c r="CD39" i="11"/>
  <c r="CT39" i="11" s="1"/>
  <c r="CU39" i="11" s="1"/>
  <c r="CD9" i="11"/>
  <c r="CT9" i="11" s="1"/>
  <c r="CU9" i="11" s="1"/>
  <c r="BZ67" i="11"/>
  <c r="CH67" i="11" s="1"/>
  <c r="CI67" i="11" s="1"/>
  <c r="CA19" i="11"/>
  <c r="CK19" i="11" s="1"/>
  <c r="CL19" i="11" s="1"/>
  <c r="CB59" i="11"/>
  <c r="CN59" i="11" s="1"/>
  <c r="CO59" i="11" s="1"/>
  <c r="CE72" i="11"/>
  <c r="CC25" i="11"/>
  <c r="CQ25" i="11" s="1"/>
  <c r="CR25" i="11" s="1"/>
  <c r="CE66" i="11"/>
  <c r="CF33" i="11"/>
  <c r="CZ33" i="11" s="1"/>
  <c r="DA33" i="11" s="1"/>
  <c r="CF13" i="11"/>
  <c r="CZ13" i="11" s="1"/>
  <c r="DA13" i="11" s="1"/>
  <c r="CC45" i="11"/>
  <c r="CQ45" i="11" s="1"/>
  <c r="CR45" i="11" s="1"/>
  <c r="CE15" i="11"/>
  <c r="CE32" i="11"/>
  <c r="CE2" i="11"/>
  <c r="CE25" i="11"/>
  <c r="CF72" i="11"/>
  <c r="CE67" i="11"/>
  <c r="CC30" i="11"/>
  <c r="CQ30" i="11" s="1"/>
  <c r="CR30" i="11" s="1"/>
  <c r="CE60" i="11"/>
  <c r="CF63" i="11"/>
  <c r="CZ63" i="11" s="1"/>
  <c r="DA63" i="11" s="1"/>
  <c r="CE3" i="11"/>
  <c r="CF36" i="11"/>
  <c r="CZ36" i="11" s="1"/>
  <c r="DA36" i="11" s="1"/>
  <c r="CE31" i="11"/>
  <c r="CE33" i="11"/>
  <c r="CE49" i="11"/>
  <c r="CC72" i="11"/>
  <c r="CC39" i="11"/>
  <c r="CQ39" i="11" s="1"/>
  <c r="CR39" i="11" s="1"/>
  <c r="CF2" i="11"/>
  <c r="CZ2" i="11" s="1"/>
  <c r="DA2" i="11" s="1"/>
  <c r="CF64" i="11"/>
  <c r="CZ64" i="11" s="1"/>
  <c r="DA64" i="11" s="1"/>
  <c r="CC38" i="11"/>
  <c r="CQ38" i="11" s="1"/>
  <c r="CR38" i="11" s="1"/>
  <c r="CF52" i="11"/>
  <c r="CZ52" i="11" s="1"/>
  <c r="DA52" i="11" s="1"/>
  <c r="CE63" i="11"/>
  <c r="CE19" i="11"/>
  <c r="CC63" i="11"/>
  <c r="CQ63" i="11" s="1"/>
  <c r="CR63" i="11" s="1"/>
  <c r="CE52" i="11"/>
  <c r="CE57" i="11"/>
  <c r="CC3" i="11"/>
  <c r="CQ3" i="11" s="1"/>
  <c r="CR3" i="11" s="1"/>
  <c r="CF61" i="11"/>
  <c r="CZ61" i="11" s="1"/>
  <c r="DA61" i="11" s="1"/>
  <c r="CE39" i="11"/>
  <c r="CF45" i="11"/>
  <c r="CZ45" i="11" s="1"/>
  <c r="DA45" i="11" s="1"/>
  <c r="CE69" i="11"/>
  <c r="CF50" i="11"/>
  <c r="CZ50" i="11" s="1"/>
  <c r="DA50" i="11" s="1"/>
  <c r="CC40" i="11"/>
  <c r="CQ40" i="11" s="1"/>
  <c r="CR40" i="11" s="1"/>
  <c r="CC61" i="11"/>
  <c r="CQ61" i="11" s="1"/>
  <c r="CR61" i="11" s="1"/>
  <c r="CE61" i="11"/>
  <c r="CC54" i="11"/>
  <c r="CQ54" i="11" s="1"/>
  <c r="CR54" i="11" s="1"/>
  <c r="CC36" i="11"/>
  <c r="CQ36" i="11" s="1"/>
  <c r="CR36" i="11" s="1"/>
  <c r="CC41" i="11"/>
  <c r="CQ41" i="11" s="1"/>
  <c r="CR41" i="11" s="1"/>
  <c r="CF28" i="11"/>
  <c r="CZ28" i="11" s="1"/>
  <c r="DA28" i="11" s="1"/>
  <c r="CE4" i="11"/>
  <c r="CC19" i="11"/>
  <c r="CQ19" i="11" s="1"/>
  <c r="CR19" i="11" s="1"/>
  <c r="CC4" i="11"/>
  <c r="CQ4" i="11" s="1"/>
  <c r="CR4" i="11" s="1"/>
  <c r="CC2" i="11"/>
  <c r="CQ2" i="11" s="1"/>
  <c r="CR2" i="11" s="1"/>
  <c r="CF57" i="11"/>
  <c r="CZ57" i="11" s="1"/>
  <c r="DA57" i="11" s="1"/>
  <c r="CE45" i="11"/>
  <c r="AQ71" i="11"/>
  <c r="AQ69" i="11"/>
  <c r="AQ57" i="11"/>
  <c r="AQ8" i="11"/>
  <c r="AQ66" i="11"/>
  <c r="AQ35" i="11"/>
  <c r="AQ2" i="11"/>
  <c r="AQ40" i="11"/>
  <c r="AQ9" i="11"/>
  <c r="AQ54" i="11"/>
  <c r="AQ36" i="11"/>
  <c r="AQ34" i="11"/>
  <c r="AQ24" i="11"/>
  <c r="AQ64" i="11"/>
  <c r="AQ43" i="11"/>
  <c r="AQ17" i="11"/>
  <c r="AQ55" i="11"/>
  <c r="AQ29" i="11"/>
  <c r="AQ45" i="11"/>
  <c r="AQ3" i="11"/>
  <c r="AQ59" i="11"/>
  <c r="AQ61" i="11"/>
  <c r="AQ19" i="11"/>
  <c r="AQ13" i="11"/>
  <c r="AQ26" i="11"/>
  <c r="AQ41" i="11"/>
  <c r="AQ58" i="11"/>
  <c r="AQ22" i="11"/>
  <c r="AQ28" i="11"/>
  <c r="AQ37" i="11"/>
  <c r="AQ49" i="11"/>
  <c r="AQ50" i="11"/>
  <c r="AQ67" i="11"/>
  <c r="AQ25" i="11"/>
  <c r="AQ62" i="11"/>
  <c r="AQ38" i="11"/>
  <c r="AQ47" i="11"/>
  <c r="AQ10" i="11"/>
  <c r="AQ32" i="11"/>
  <c r="AQ33" i="11"/>
  <c r="AQ15" i="11"/>
  <c r="AQ31" i="11"/>
  <c r="AQ21" i="11"/>
  <c r="AQ14" i="11"/>
  <c r="AQ63" i="11"/>
  <c r="AQ30" i="11"/>
  <c r="AT46" i="11" l="1"/>
  <c r="BD46" i="11" s="1"/>
  <c r="BJ46" i="11" s="1"/>
  <c r="BD12" i="11"/>
  <c r="BJ12" i="11" s="1"/>
  <c r="AU12" i="11"/>
  <c r="BB12" i="11" s="1"/>
  <c r="BE12" i="11" s="1"/>
  <c r="AT7" i="11"/>
  <c r="AZ7" i="11"/>
  <c r="BA7" i="11" s="1"/>
  <c r="AZ11" i="11"/>
  <c r="BA11" i="11" s="1"/>
  <c r="AU46" i="11"/>
  <c r="BB46" i="11" s="1"/>
  <c r="BE46" i="11" s="1"/>
  <c r="AT27" i="11"/>
  <c r="BD27" i="11" s="1"/>
  <c r="BJ27" i="11" s="1"/>
  <c r="AT42" i="11"/>
  <c r="AZ42" i="11"/>
  <c r="BA42" i="11" s="1"/>
  <c r="AT65" i="11"/>
  <c r="AZ65" i="11"/>
  <c r="BA65" i="11" s="1"/>
  <c r="BL11" i="11"/>
  <c r="BM11" i="11" s="1"/>
  <c r="BN11" i="11" s="1"/>
  <c r="BL70" i="11"/>
  <c r="BM70" i="11" s="1"/>
  <c r="BN70" i="11" s="1"/>
  <c r="BM51" i="11"/>
  <c r="BN51" i="11" s="1"/>
  <c r="BM16" i="11"/>
  <c r="BN16" i="11" s="1"/>
  <c r="AR72" i="11"/>
  <c r="AU11" i="11"/>
  <c r="AT70" i="11"/>
  <c r="AU70" i="11" s="1"/>
  <c r="BB70" i="11" s="1"/>
  <c r="BE70" i="11" s="1"/>
  <c r="BM5" i="11"/>
  <c r="BN5" i="11" s="1"/>
  <c r="CW5" i="11"/>
  <c r="CX5" i="11" s="1"/>
  <c r="AZ5" i="11"/>
  <c r="BA5" i="11" s="1"/>
  <c r="AT5" i="11"/>
  <c r="AZ44" i="11"/>
  <c r="BA44" i="11" s="1"/>
  <c r="AT44" i="11"/>
  <c r="CW44" i="11"/>
  <c r="CX44" i="11" s="1"/>
  <c r="BM44" i="11"/>
  <c r="BN44" i="11" s="1"/>
  <c r="CW51" i="11"/>
  <c r="CX51" i="11" s="1"/>
  <c r="AT68" i="11"/>
  <c r="AZ68" i="11"/>
  <c r="BA68" i="11" s="1"/>
  <c r="CW68" i="11"/>
  <c r="CX68" i="11" s="1"/>
  <c r="BM68" i="11"/>
  <c r="BN68" i="11" s="1"/>
  <c r="B61" i="8"/>
  <c r="F61" i="8" s="1"/>
  <c r="B73" i="8"/>
  <c r="H73" i="8" s="1"/>
  <c r="B46" i="8"/>
  <c r="H46" i="8" s="1"/>
  <c r="B44" i="8"/>
  <c r="F44" i="8" s="1"/>
  <c r="B69" i="8"/>
  <c r="H69" i="8" s="1"/>
  <c r="B47" i="8"/>
  <c r="H47" i="8" s="1"/>
  <c r="B11" i="8"/>
  <c r="H11" i="8" s="1"/>
  <c r="B53" i="8"/>
  <c r="F53" i="8" s="1"/>
  <c r="B72" i="8"/>
  <c r="H72" i="8" s="1"/>
  <c r="B38" i="8"/>
  <c r="F38" i="8" s="1"/>
  <c r="B68" i="8"/>
  <c r="F68" i="8" s="1"/>
  <c r="B29" i="8"/>
  <c r="F29" i="8" s="1"/>
  <c r="B62" i="8"/>
  <c r="H62" i="8" s="1"/>
  <c r="B9" i="8"/>
  <c r="H9" i="8" s="1"/>
  <c r="B12" i="8"/>
  <c r="H12" i="8" s="1"/>
  <c r="B31" i="8"/>
  <c r="F31" i="8" s="1"/>
  <c r="B35" i="8"/>
  <c r="H35" i="8" s="1"/>
  <c r="B8" i="8"/>
  <c r="H8" i="8" s="1"/>
  <c r="B33" i="8"/>
  <c r="F33" i="8" s="1"/>
  <c r="B28" i="8"/>
  <c r="F28" i="8" s="1"/>
  <c r="B63" i="8"/>
  <c r="H63" i="8" s="1"/>
  <c r="B25" i="8"/>
  <c r="F25" i="8" s="1"/>
  <c r="B21" i="8"/>
  <c r="H21" i="8" s="1"/>
  <c r="B51" i="8"/>
  <c r="F51" i="8" s="1"/>
  <c r="B40" i="8"/>
  <c r="F40" i="8" s="1"/>
  <c r="B48" i="8"/>
  <c r="F48" i="8" s="1"/>
  <c r="B43" i="8"/>
  <c r="H43" i="8" s="1"/>
  <c r="B70" i="8"/>
  <c r="F70" i="8" s="1"/>
  <c r="B18" i="8"/>
  <c r="H18" i="8" s="1"/>
  <c r="B52" i="8"/>
  <c r="F52" i="8" s="1"/>
  <c r="B17" i="8"/>
  <c r="F17" i="8" s="1"/>
  <c r="B58" i="8"/>
  <c r="H58" i="8" s="1"/>
  <c r="B56" i="8"/>
  <c r="F56" i="8" s="1"/>
  <c r="B6" i="8"/>
  <c r="H6" i="8" s="1"/>
  <c r="B26" i="8"/>
  <c r="H26" i="8" s="1"/>
  <c r="B60" i="8"/>
  <c r="F60" i="8" s="1"/>
  <c r="B45" i="8"/>
  <c r="H45" i="8" s="1"/>
  <c r="B66" i="8"/>
  <c r="F66" i="8" s="1"/>
  <c r="B67" i="8"/>
  <c r="F67" i="8" s="1"/>
  <c r="B59" i="8"/>
  <c r="H59" i="8" s="1"/>
  <c r="B41" i="8"/>
  <c r="H41" i="8" s="1"/>
  <c r="B54" i="8"/>
  <c r="H54" i="8" s="1"/>
  <c r="B22" i="8"/>
  <c r="H22" i="8" s="1"/>
  <c r="B65" i="8"/>
  <c r="H65" i="8" s="1"/>
  <c r="B23" i="8"/>
  <c r="H23" i="8" s="1"/>
  <c r="B3" i="8"/>
  <c r="H3" i="8" s="1"/>
  <c r="B27" i="8"/>
  <c r="H27" i="8" s="1"/>
  <c r="B37" i="8"/>
  <c r="F37" i="8" s="1"/>
  <c r="B49" i="8"/>
  <c r="F49" i="8" s="1"/>
  <c r="B19" i="8"/>
  <c r="F19" i="8" s="1"/>
  <c r="B13" i="8"/>
  <c r="H13" i="8" s="1"/>
  <c r="B34" i="8"/>
  <c r="F34" i="8" s="1"/>
  <c r="B50" i="8"/>
  <c r="F50" i="8" s="1"/>
  <c r="B10" i="8"/>
  <c r="F10" i="8" s="1"/>
  <c r="B55" i="8"/>
  <c r="H55" i="8" s="1"/>
  <c r="B42" i="8"/>
  <c r="F42" i="8" s="1"/>
  <c r="B4" i="8"/>
  <c r="H4" i="8" s="1"/>
  <c r="B32" i="8"/>
  <c r="H32" i="8" s="1"/>
  <c r="B39" i="8"/>
  <c r="H39" i="8" s="1"/>
  <c r="B20" i="8"/>
  <c r="F20" i="8" s="1"/>
  <c r="B7" i="8"/>
  <c r="H7" i="8" s="1"/>
  <c r="B14" i="8"/>
  <c r="H14" i="8" s="1"/>
  <c r="B15" i="8"/>
  <c r="H15" i="8" s="1"/>
  <c r="B36" i="8"/>
  <c r="F36" i="8" s="1"/>
  <c r="B30" i="8"/>
  <c r="H30" i="8" s="1"/>
  <c r="B64" i="8"/>
  <c r="H64" i="8" s="1"/>
  <c r="B71" i="8"/>
  <c r="F71" i="8" s="1"/>
  <c r="B16" i="8"/>
  <c r="H16" i="8" s="1"/>
  <c r="B24" i="8"/>
  <c r="F24" i="8" s="1"/>
  <c r="B5" i="8"/>
  <c r="F5" i="8" s="1"/>
  <c r="AZ56" i="11"/>
  <c r="BA56" i="11" s="1"/>
  <c r="B57" i="8"/>
  <c r="AZ51" i="11"/>
  <c r="BA51" i="11" s="1"/>
  <c r="AT51" i="11"/>
  <c r="BM56" i="11"/>
  <c r="BN56" i="11" s="1"/>
  <c r="AT56" i="11"/>
  <c r="AT18" i="11"/>
  <c r="AU18" i="11" s="1"/>
  <c r="AZ18" i="11"/>
  <c r="BA18" i="11" s="1"/>
  <c r="AT6" i="11"/>
  <c r="CW53" i="11"/>
  <c r="CX53" i="11" s="1"/>
  <c r="BM53" i="11"/>
  <c r="BN53" i="11" s="1"/>
  <c r="AZ53" i="11"/>
  <c r="BA53" i="11" s="1"/>
  <c r="AT53" i="11"/>
  <c r="BM18" i="11"/>
  <c r="BN18" i="11" s="1"/>
  <c r="AZ6" i="11"/>
  <c r="BA6" i="11" s="1"/>
  <c r="BM6" i="11"/>
  <c r="BN6" i="11" s="1"/>
  <c r="CW16" i="11"/>
  <c r="CX16" i="11" s="1"/>
  <c r="AZ23" i="11"/>
  <c r="BA23" i="11" s="1"/>
  <c r="AT23" i="11"/>
  <c r="CW23" i="11"/>
  <c r="CX23" i="11" s="1"/>
  <c r="BM23" i="11"/>
  <c r="BN23" i="11" s="1"/>
  <c r="CW45" i="11"/>
  <c r="CX45" i="11" s="1"/>
  <c r="BM45" i="11"/>
  <c r="BN45" i="11" s="1"/>
  <c r="CW52" i="11"/>
  <c r="CX52" i="11" s="1"/>
  <c r="BM52" i="11"/>
  <c r="BN52" i="11" s="1"/>
  <c r="CW2" i="11"/>
  <c r="CX2" i="11" s="1"/>
  <c r="BM2" i="11"/>
  <c r="BN2" i="11" s="1"/>
  <c r="CW69" i="11"/>
  <c r="CX69" i="11" s="1"/>
  <c r="BM69" i="11"/>
  <c r="BN69" i="11" s="1"/>
  <c r="CW33" i="11"/>
  <c r="CX33" i="11" s="1"/>
  <c r="BM33" i="11"/>
  <c r="BN33" i="11" s="1"/>
  <c r="CW25" i="11"/>
  <c r="CX25" i="11" s="1"/>
  <c r="BM25" i="11"/>
  <c r="BN25" i="11" s="1"/>
  <c r="CW13" i="11"/>
  <c r="CX13" i="11" s="1"/>
  <c r="BM13" i="11"/>
  <c r="BN13" i="11" s="1"/>
  <c r="CW22" i="11"/>
  <c r="CX22" i="11" s="1"/>
  <c r="BM22" i="11"/>
  <c r="BN22" i="11" s="1"/>
  <c r="CW40" i="11"/>
  <c r="CX40" i="11" s="1"/>
  <c r="BM40" i="11"/>
  <c r="BN40" i="11" s="1"/>
  <c r="CW41" i="11"/>
  <c r="CX41" i="11" s="1"/>
  <c r="BM41" i="11"/>
  <c r="BN41" i="11" s="1"/>
  <c r="CW62" i="11"/>
  <c r="CX62" i="11" s="1"/>
  <c r="BM62" i="11"/>
  <c r="BN62" i="11" s="1"/>
  <c r="CW20" i="11"/>
  <c r="CX20" i="11" s="1"/>
  <c r="BM20" i="11"/>
  <c r="BN20" i="11" s="1"/>
  <c r="CW48" i="11"/>
  <c r="CX48" i="11" s="1"/>
  <c r="BM48" i="11"/>
  <c r="BN48" i="11" s="1"/>
  <c r="CW57" i="11"/>
  <c r="CX57" i="11" s="1"/>
  <c r="BM57" i="11"/>
  <c r="BN57" i="11" s="1"/>
  <c r="CW60" i="11"/>
  <c r="CX60" i="11" s="1"/>
  <c r="BM60" i="11"/>
  <c r="BN60" i="11" s="1"/>
  <c r="CW9" i="11"/>
  <c r="CX9" i="11" s="1"/>
  <c r="BM9" i="11"/>
  <c r="BN9" i="11" s="1"/>
  <c r="CW35" i="11"/>
  <c r="CX35" i="11" s="1"/>
  <c r="BM35" i="11"/>
  <c r="BN35" i="11" s="1"/>
  <c r="CW71" i="11"/>
  <c r="CX71" i="11" s="1"/>
  <c r="BM71" i="11"/>
  <c r="BN71" i="11" s="1"/>
  <c r="CW34" i="11"/>
  <c r="CX34" i="11" s="1"/>
  <c r="BM34" i="11"/>
  <c r="BN34" i="11" s="1"/>
  <c r="CW66" i="11"/>
  <c r="CX66" i="11" s="1"/>
  <c r="BM66" i="11"/>
  <c r="BN66" i="11" s="1"/>
  <c r="CW55" i="11"/>
  <c r="CX55" i="11" s="1"/>
  <c r="BM55" i="11"/>
  <c r="BN55" i="11" s="1"/>
  <c r="CW39" i="11"/>
  <c r="CX39" i="11" s="1"/>
  <c r="BM39" i="11"/>
  <c r="BN39" i="11" s="1"/>
  <c r="CW63" i="11"/>
  <c r="CX63" i="11" s="1"/>
  <c r="BM63" i="11"/>
  <c r="BN63" i="11" s="1"/>
  <c r="CW67" i="11"/>
  <c r="CX67" i="11" s="1"/>
  <c r="BM67" i="11"/>
  <c r="BN67" i="11" s="1"/>
  <c r="CW32" i="11"/>
  <c r="CX32" i="11" s="1"/>
  <c r="BM32" i="11"/>
  <c r="BN32" i="11" s="1"/>
  <c r="CW17" i="11"/>
  <c r="CX17" i="11" s="1"/>
  <c r="BM17" i="11"/>
  <c r="BN17" i="11" s="1"/>
  <c r="CW8" i="11"/>
  <c r="CX8" i="11" s="1"/>
  <c r="BM8" i="11"/>
  <c r="BN8" i="11" s="1"/>
  <c r="CW30" i="11"/>
  <c r="CX30" i="11" s="1"/>
  <c r="BM30" i="11"/>
  <c r="BN30" i="11" s="1"/>
  <c r="CW50" i="11"/>
  <c r="CX50" i="11" s="1"/>
  <c r="BM50" i="11"/>
  <c r="BN50" i="11" s="1"/>
  <c r="CW49" i="11"/>
  <c r="CX49" i="11" s="1"/>
  <c r="BM49" i="11"/>
  <c r="BN49" i="11" s="1"/>
  <c r="CW24" i="11"/>
  <c r="CX24" i="11" s="1"/>
  <c r="BM24" i="11"/>
  <c r="BN24" i="11" s="1"/>
  <c r="CW36" i="11"/>
  <c r="CX36" i="11" s="1"/>
  <c r="BM36" i="11"/>
  <c r="BN36" i="11" s="1"/>
  <c r="CW14" i="11"/>
  <c r="CX14" i="11" s="1"/>
  <c r="BM14" i="11"/>
  <c r="BN14" i="11" s="1"/>
  <c r="CW31" i="11"/>
  <c r="CX31" i="11" s="1"/>
  <c r="BM31" i="11"/>
  <c r="BN31" i="11" s="1"/>
  <c r="CW64" i="11"/>
  <c r="CX64" i="11" s="1"/>
  <c r="BM64" i="11"/>
  <c r="BN64" i="11" s="1"/>
  <c r="CW61" i="11"/>
  <c r="CX61" i="11" s="1"/>
  <c r="BM61" i="11"/>
  <c r="BN61" i="11" s="1"/>
  <c r="CW15" i="11"/>
  <c r="CX15" i="11" s="1"/>
  <c r="BM15" i="11"/>
  <c r="BN15" i="11" s="1"/>
  <c r="CW28" i="11"/>
  <c r="CX28" i="11" s="1"/>
  <c r="BM28" i="11"/>
  <c r="BN28" i="11" s="1"/>
  <c r="CW29" i="11"/>
  <c r="CX29" i="11" s="1"/>
  <c r="BM29" i="11"/>
  <c r="BN29" i="11" s="1"/>
  <c r="CW58" i="11"/>
  <c r="CX58" i="11" s="1"/>
  <c r="BM58" i="11"/>
  <c r="BN58" i="11" s="1"/>
  <c r="CW43" i="11"/>
  <c r="CX43" i="11" s="1"/>
  <c r="BM43" i="11"/>
  <c r="BN43" i="11" s="1"/>
  <c r="CW38" i="11"/>
  <c r="CX38" i="11" s="1"/>
  <c r="BM38" i="11"/>
  <c r="BN38" i="11" s="1"/>
  <c r="CW59" i="11"/>
  <c r="CX59" i="11" s="1"/>
  <c r="BM59" i="11"/>
  <c r="BN59" i="11" s="1"/>
  <c r="CW19" i="11"/>
  <c r="CX19" i="11" s="1"/>
  <c r="BM19" i="11"/>
  <c r="BN19" i="11" s="1"/>
  <c r="CW37" i="11"/>
  <c r="CX37" i="11" s="1"/>
  <c r="BM37" i="11"/>
  <c r="BN37" i="11" s="1"/>
  <c r="CW10" i="11"/>
  <c r="CX10" i="11" s="1"/>
  <c r="BM10" i="11"/>
  <c r="BN10" i="11" s="1"/>
  <c r="CW21" i="11"/>
  <c r="CX21" i="11" s="1"/>
  <c r="BM21" i="11"/>
  <c r="BN21" i="11" s="1"/>
  <c r="CW4" i="11"/>
  <c r="CX4" i="11" s="1"/>
  <c r="BM4" i="11"/>
  <c r="BN4" i="11" s="1"/>
  <c r="CW3" i="11"/>
  <c r="CX3" i="11" s="1"/>
  <c r="BM3" i="11"/>
  <c r="BN3" i="11" s="1"/>
  <c r="CW47" i="11"/>
  <c r="CX47" i="11" s="1"/>
  <c r="BM47" i="11"/>
  <c r="BN47" i="11" s="1"/>
  <c r="CW26" i="11"/>
  <c r="CX26" i="11" s="1"/>
  <c r="BM26" i="11"/>
  <c r="BN26" i="11" s="1"/>
  <c r="CW54" i="11"/>
  <c r="CX54" i="11" s="1"/>
  <c r="BM54" i="11"/>
  <c r="BN54" i="11" s="1"/>
  <c r="AT16" i="11"/>
  <c r="AU16" i="11" s="1"/>
  <c r="AT48" i="11"/>
  <c r="AZ16" i="11"/>
  <c r="BA16" i="11" s="1"/>
  <c r="AZ2" i="11"/>
  <c r="AZ48" i="11"/>
  <c r="BA48" i="11" s="1"/>
  <c r="CK20" i="11"/>
  <c r="CL20" i="11" s="1"/>
  <c r="CN20" i="11"/>
  <c r="CO20" i="11" s="1"/>
  <c r="CH20" i="11"/>
  <c r="CI20" i="11" s="1"/>
  <c r="CH21" i="11"/>
  <c r="CI21" i="11" s="1"/>
  <c r="AT71" i="11"/>
  <c r="AU71" i="11" s="1"/>
  <c r="AZ71" i="11"/>
  <c r="BA71" i="11" s="1"/>
  <c r="AZ69" i="11"/>
  <c r="BA69" i="11" s="1"/>
  <c r="AT69" i="11"/>
  <c r="AZ57" i="11"/>
  <c r="BA57" i="11" s="1"/>
  <c r="AT57" i="11"/>
  <c r="AT38" i="11"/>
  <c r="AZ41" i="11"/>
  <c r="AZ9" i="11"/>
  <c r="AT30" i="11"/>
  <c r="AT25" i="11"/>
  <c r="AZ19" i="11"/>
  <c r="AZ14" i="11"/>
  <c r="AZ21" i="11"/>
  <c r="AZ10" i="11"/>
  <c r="AT17" i="11"/>
  <c r="AZ31" i="11"/>
  <c r="AZ4" i="11"/>
  <c r="AZ67" i="11"/>
  <c r="AT22" i="11"/>
  <c r="AZ61" i="11"/>
  <c r="AZ43" i="11"/>
  <c r="AZ35" i="11"/>
  <c r="AZ50" i="11"/>
  <c r="AT58" i="11"/>
  <c r="AZ59" i="11"/>
  <c r="AZ64" i="11"/>
  <c r="AT34" i="11"/>
  <c r="AT49" i="11"/>
  <c r="AZ3" i="11"/>
  <c r="AT52" i="11"/>
  <c r="AT36" i="11"/>
  <c r="AZ66" i="11"/>
  <c r="AZ63" i="11"/>
  <c r="AZ15" i="11"/>
  <c r="AZ47" i="11"/>
  <c r="AZ37" i="11"/>
  <c r="AZ45" i="11"/>
  <c r="AT54" i="11"/>
  <c r="AZ33" i="11"/>
  <c r="AT20" i="11"/>
  <c r="AT24" i="11"/>
  <c r="AT32" i="11"/>
  <c r="AT26" i="11"/>
  <c r="AT29" i="11"/>
  <c r="AZ60" i="11"/>
  <c r="AZ40" i="11"/>
  <c r="AZ39" i="11"/>
  <c r="AT62" i="11"/>
  <c r="AT28" i="11"/>
  <c r="AT13" i="11"/>
  <c r="AT55" i="11"/>
  <c r="AZ8" i="11"/>
  <c r="AT8" i="11"/>
  <c r="AU8" i="11" s="1"/>
  <c r="AT66" i="11"/>
  <c r="AZ24" i="11"/>
  <c r="AT35" i="11"/>
  <c r="AT2" i="11"/>
  <c r="AZ34" i="11"/>
  <c r="AZ54" i="11"/>
  <c r="AT40" i="11"/>
  <c r="AZ36" i="11"/>
  <c r="AT9" i="11"/>
  <c r="AT60" i="11"/>
  <c r="AZ52" i="11"/>
  <c r="AZ49" i="11"/>
  <c r="AT47" i="11"/>
  <c r="AT3" i="11"/>
  <c r="AT64" i="11"/>
  <c r="AZ58" i="11"/>
  <c r="AT37" i="11"/>
  <c r="AT15" i="11"/>
  <c r="AZ17" i="11"/>
  <c r="AT45" i="11"/>
  <c r="AT14" i="11"/>
  <c r="AT33" i="11"/>
  <c r="AZ20" i="11"/>
  <c r="AZ38" i="11"/>
  <c r="AT41" i="11"/>
  <c r="AT43" i="11"/>
  <c r="AZ32" i="11"/>
  <c r="AZ55" i="11"/>
  <c r="AZ29" i="11"/>
  <c r="AZ25" i="11"/>
  <c r="AZ13" i="11"/>
  <c r="AT19" i="11"/>
  <c r="AT59" i="11"/>
  <c r="AT4" i="11"/>
  <c r="AZ22" i="11"/>
  <c r="AT61" i="11"/>
  <c r="AT10" i="11"/>
  <c r="AZ62" i="11"/>
  <c r="AZ28" i="11"/>
  <c r="AT39" i="11"/>
  <c r="AT67" i="11"/>
  <c r="AZ26" i="11"/>
  <c r="AT50" i="11"/>
  <c r="AT31" i="11"/>
  <c r="AT21" i="11"/>
  <c r="AT63" i="11"/>
  <c r="AZ30" i="11"/>
  <c r="AQ72" i="11"/>
  <c r="B2" i="8"/>
  <c r="BB11" i="11" l="1"/>
  <c r="BE11" i="11" s="1"/>
  <c r="BD11" i="11"/>
  <c r="BJ11" i="11" s="1"/>
  <c r="BD7" i="11"/>
  <c r="BJ7" i="11" s="1"/>
  <c r="AU7" i="11"/>
  <c r="BB7" i="11" s="1"/>
  <c r="BE7" i="11" s="1"/>
  <c r="AU27" i="11"/>
  <c r="BB27" i="11" s="1"/>
  <c r="BE27" i="11" s="1"/>
  <c r="BD42" i="11"/>
  <c r="BJ42" i="11" s="1"/>
  <c r="AU42" i="11"/>
  <c r="BB42" i="11" s="1"/>
  <c r="BE42" i="11" s="1"/>
  <c r="BD65" i="11"/>
  <c r="BJ65" i="11" s="1"/>
  <c r="AU65" i="11"/>
  <c r="BB65" i="11" s="1"/>
  <c r="BE65" i="11" s="1"/>
  <c r="AU6" i="11"/>
  <c r="BB6" i="11" s="1"/>
  <c r="BE6" i="11" s="1"/>
  <c r="BD6" i="11"/>
  <c r="BJ6" i="11" s="1"/>
  <c r="BN72" i="11"/>
  <c r="BO12" i="11" s="1"/>
  <c r="BM72" i="11"/>
  <c r="BD70" i="11"/>
  <c r="BJ70" i="11" s="1"/>
  <c r="AU5" i="11"/>
  <c r="BB5" i="11" s="1"/>
  <c r="BE5" i="11" s="1"/>
  <c r="BD5" i="11"/>
  <c r="BJ5" i="11" s="1"/>
  <c r="AU44" i="11"/>
  <c r="BB44" i="11" s="1"/>
  <c r="BE44" i="11" s="1"/>
  <c r="BD44" i="11"/>
  <c r="BJ44" i="11" s="1"/>
  <c r="H61" i="8"/>
  <c r="AU68" i="11"/>
  <c r="BB68" i="11" s="1"/>
  <c r="BE68" i="11" s="1"/>
  <c r="BD68" i="11"/>
  <c r="BJ68" i="11" s="1"/>
  <c r="F73" i="8"/>
  <c r="F46" i="8"/>
  <c r="H44" i="8"/>
  <c r="F11" i="8"/>
  <c r="F69" i="8"/>
  <c r="F47" i="8"/>
  <c r="H53" i="8"/>
  <c r="F72" i="8"/>
  <c r="H68" i="8"/>
  <c r="H38" i="8"/>
  <c r="F63" i="8"/>
  <c r="F9" i="8"/>
  <c r="F18" i="8"/>
  <c r="F62" i="8"/>
  <c r="H29" i="8"/>
  <c r="F45" i="8"/>
  <c r="F12" i="8"/>
  <c r="F35" i="8"/>
  <c r="F8" i="8"/>
  <c r="H60" i="8"/>
  <c r="H28" i="8"/>
  <c r="F43" i="8"/>
  <c r="H33" i="8"/>
  <c r="H31" i="8"/>
  <c r="F21" i="8"/>
  <c r="H70" i="8"/>
  <c r="H17" i="8"/>
  <c r="H51" i="8"/>
  <c r="H48" i="8"/>
  <c r="H25" i="8"/>
  <c r="H40" i="8"/>
  <c r="H66" i="8"/>
  <c r="H52" i="8"/>
  <c r="F26" i="8"/>
  <c r="F58" i="8"/>
  <c r="F59" i="8"/>
  <c r="F30" i="8"/>
  <c r="H49" i="8"/>
  <c r="H37" i="8"/>
  <c r="F6" i="8"/>
  <c r="F64" i="8"/>
  <c r="F32" i="8"/>
  <c r="H56" i="8"/>
  <c r="F41" i="8"/>
  <c r="H42" i="8"/>
  <c r="H67" i="8"/>
  <c r="H36" i="8"/>
  <c r="F54" i="8"/>
  <c r="F4" i="8"/>
  <c r="H19" i="8"/>
  <c r="F13" i="8"/>
  <c r="F22" i="8"/>
  <c r="F14" i="8"/>
  <c r="F7" i="8"/>
  <c r="F16" i="8"/>
  <c r="H71" i="8"/>
  <c r="H20" i="8"/>
  <c r="F55" i="8"/>
  <c r="F3" i="8"/>
  <c r="F27" i="8"/>
  <c r="H5" i="8"/>
  <c r="H50" i="8"/>
  <c r="H24" i="8"/>
  <c r="H34" i="8"/>
  <c r="F39" i="8"/>
  <c r="F15" i="8"/>
  <c r="F65" i="8"/>
  <c r="F23" i="8"/>
  <c r="H10" i="8"/>
  <c r="F57" i="8"/>
  <c r="H57" i="8"/>
  <c r="BD56" i="11"/>
  <c r="BJ56" i="11" s="1"/>
  <c r="AU51" i="11"/>
  <c r="BB51" i="11" s="1"/>
  <c r="BE51" i="11" s="1"/>
  <c r="BD51" i="11"/>
  <c r="BJ51" i="11" s="1"/>
  <c r="AU56" i="11"/>
  <c r="BB56" i="11" s="1"/>
  <c r="BE56" i="11" s="1"/>
  <c r="BD18" i="11"/>
  <c r="BJ18" i="11" s="1"/>
  <c r="BB18" i="11"/>
  <c r="BE18" i="11" s="1"/>
  <c r="AU53" i="11"/>
  <c r="BB53" i="11" s="1"/>
  <c r="BE53" i="11" s="1"/>
  <c r="BD53" i="11"/>
  <c r="BJ53" i="11" s="1"/>
  <c r="BD49" i="11"/>
  <c r="BD48" i="11"/>
  <c r="B74" i="8"/>
  <c r="AU23" i="11"/>
  <c r="BB23" i="11" s="1"/>
  <c r="BE23" i="11" s="1"/>
  <c r="BD23" i="11"/>
  <c r="BJ23" i="11" s="1"/>
  <c r="BL72" i="11"/>
  <c r="BK73" i="11" s="1"/>
  <c r="BD16" i="11"/>
  <c r="BJ16" i="11" s="1"/>
  <c r="BB16" i="11"/>
  <c r="BE16" i="11" s="1"/>
  <c r="AU48" i="11"/>
  <c r="BB48" i="11" s="1"/>
  <c r="BE48" i="11" s="1"/>
  <c r="H2" i="8"/>
  <c r="BD20" i="11"/>
  <c r="BD71" i="11"/>
  <c r="BB71" i="11"/>
  <c r="BE71" i="11" s="1"/>
  <c r="BD57" i="11"/>
  <c r="BD69" i="11"/>
  <c r="BJ69" i="11" s="1"/>
  <c r="AU69" i="11"/>
  <c r="BB69" i="11" s="1"/>
  <c r="BE69" i="11" s="1"/>
  <c r="AU57" i="11"/>
  <c r="BB57" i="11" s="1"/>
  <c r="BE57" i="11" s="1"/>
  <c r="BD8" i="11"/>
  <c r="BA8" i="11"/>
  <c r="BB8" i="11" s="1"/>
  <c r="BE8" i="11" s="1"/>
  <c r="F2" i="8"/>
  <c r="BP12" i="11" l="1"/>
  <c r="BO46" i="11"/>
  <c r="BO7" i="11"/>
  <c r="BP7" i="11" s="1"/>
  <c r="BP46" i="11"/>
  <c r="BQ46" i="11" s="1"/>
  <c r="BO27" i="11"/>
  <c r="BP27" i="11" s="1"/>
  <c r="BO42" i="11"/>
  <c r="BP42" i="11" s="1"/>
  <c r="BO58" i="11"/>
  <c r="BP58" i="11" s="1"/>
  <c r="BO65" i="11"/>
  <c r="BP65" i="11" s="1"/>
  <c r="BO5" i="11"/>
  <c r="BP5" i="11" s="1"/>
  <c r="BO3" i="11"/>
  <c r="BP3" i="11" s="1"/>
  <c r="BO4" i="11"/>
  <c r="BP4" i="11" s="1"/>
  <c r="BO70" i="11"/>
  <c r="BP70" i="11" s="1"/>
  <c r="BO45" i="11"/>
  <c r="BP45" i="11" s="1"/>
  <c r="BO18" i="11"/>
  <c r="BP18" i="11" s="1"/>
  <c r="BO33" i="11"/>
  <c r="BP33" i="11" s="1"/>
  <c r="BO32" i="11"/>
  <c r="BP32" i="11" s="1"/>
  <c r="BO41" i="11"/>
  <c r="BP41" i="11" s="1"/>
  <c r="BO14" i="11"/>
  <c r="BP14" i="11" s="1"/>
  <c r="BO15" i="11"/>
  <c r="BP15" i="11" s="1"/>
  <c r="BO28" i="11"/>
  <c r="BP28" i="11" s="1"/>
  <c r="BO6" i="11"/>
  <c r="BP6" i="11" s="1"/>
  <c r="BO68" i="11"/>
  <c r="BP68" i="11" s="1"/>
  <c r="BO8" i="11"/>
  <c r="BP8" i="11" s="1"/>
  <c r="BO44" i="11"/>
  <c r="BP44" i="11" s="1"/>
  <c r="BO50" i="11"/>
  <c r="BP50" i="11" s="1"/>
  <c r="BO29" i="11"/>
  <c r="BP29" i="11" s="1"/>
  <c r="BO21" i="11"/>
  <c r="BP21" i="11" s="1"/>
  <c r="BO53" i="11"/>
  <c r="BP53" i="11" s="1"/>
  <c r="BO59" i="11"/>
  <c r="BP59" i="11" s="1"/>
  <c r="BO56" i="11"/>
  <c r="BP56" i="11" s="1"/>
  <c r="BO51" i="11"/>
  <c r="BP51" i="11" s="1"/>
  <c r="BO19" i="11"/>
  <c r="BP19" i="11" s="1"/>
  <c r="BO2" i="11"/>
  <c r="BP2" i="11" s="1"/>
  <c r="BO22" i="11"/>
  <c r="BP22" i="11" s="1"/>
  <c r="BO23" i="11"/>
  <c r="BP23" i="11" s="1"/>
  <c r="BO31" i="11"/>
  <c r="BP31" i="11" s="1"/>
  <c r="BO40" i="11"/>
  <c r="BP40" i="11" s="1"/>
  <c r="BO43" i="11"/>
  <c r="BP43" i="11" s="1"/>
  <c r="BO57" i="11"/>
  <c r="BP57" i="11" s="1"/>
  <c r="BO52" i="11"/>
  <c r="BP52" i="11" s="1"/>
  <c r="BO62" i="11"/>
  <c r="BP62" i="11" s="1"/>
  <c r="BO67" i="11"/>
  <c r="BP67" i="11" s="1"/>
  <c r="BO20" i="11"/>
  <c r="BP20" i="11" s="1"/>
  <c r="BO69" i="11"/>
  <c r="BP69" i="11" s="1"/>
  <c r="BO10" i="11"/>
  <c r="BP10" i="11" s="1"/>
  <c r="BO48" i="11"/>
  <c r="BP48" i="11" s="1"/>
  <c r="BO37" i="11"/>
  <c r="BP37" i="11" s="1"/>
  <c r="BO49" i="11"/>
  <c r="BP49" i="11" s="1"/>
  <c r="BO25" i="11"/>
  <c r="BP25" i="11" s="1"/>
  <c r="BO60" i="11"/>
  <c r="BP60" i="11" s="1"/>
  <c r="BO36" i="11"/>
  <c r="BP36" i="11" s="1"/>
  <c r="BO66" i="11"/>
  <c r="BP66" i="11" s="1"/>
  <c r="BO16" i="11"/>
  <c r="BP16" i="11" s="1"/>
  <c r="BO13" i="11"/>
  <c r="BP13" i="11" s="1"/>
  <c r="BO24" i="11"/>
  <c r="BP24" i="11" s="1"/>
  <c r="BO35" i="11"/>
  <c r="BP35" i="11" s="1"/>
  <c r="BO71" i="11"/>
  <c r="BP71" i="11" s="1"/>
  <c r="BO38" i="11"/>
  <c r="BP38" i="11" s="1"/>
  <c r="BO39" i="11"/>
  <c r="BP39" i="11" s="1"/>
  <c r="BO34" i="11"/>
  <c r="BP34" i="11" s="1"/>
  <c r="BO61" i="11"/>
  <c r="BP61" i="11" s="1"/>
  <c r="BO30" i="11"/>
  <c r="BP30" i="11" s="1"/>
  <c r="BO9" i="11"/>
  <c r="BP9" i="11" s="1"/>
  <c r="BO11" i="11"/>
  <c r="BP11" i="11" s="1"/>
  <c r="BO26" i="11"/>
  <c r="BP26" i="11" s="1"/>
  <c r="BO55" i="11"/>
  <c r="BP55" i="11" s="1"/>
  <c r="BO17" i="11"/>
  <c r="BP17" i="11" s="1"/>
  <c r="BO64" i="11"/>
  <c r="BP64" i="11" s="1"/>
  <c r="BO47" i="11"/>
  <c r="BP47" i="11" s="1"/>
  <c r="BO63" i="11"/>
  <c r="BP63" i="11" s="1"/>
  <c r="BO54" i="11"/>
  <c r="BP54" i="11" s="1"/>
  <c r="F74" i="8"/>
  <c r="BJ48" i="11"/>
  <c r="BJ57" i="11"/>
  <c r="BJ8" i="11"/>
  <c r="BJ71" i="11"/>
  <c r="BA59" i="11"/>
  <c r="BA52" i="11"/>
  <c r="BQ12" i="11" l="1"/>
  <c r="BR12" i="11" s="1"/>
  <c r="BQ7" i="11"/>
  <c r="BR7" i="11" s="1"/>
  <c r="BR46" i="11"/>
  <c r="BQ42" i="11"/>
  <c r="BR42" i="11" s="1"/>
  <c r="BQ27" i="11"/>
  <c r="BR27" i="11" s="1"/>
  <c r="BP72" i="11"/>
  <c r="BQ65" i="11"/>
  <c r="BR65" i="11" s="1"/>
  <c r="BQ34" i="11"/>
  <c r="BR34" i="11" s="1"/>
  <c r="BQ15" i="11"/>
  <c r="BR15" i="11" s="1"/>
  <c r="BQ36" i="11"/>
  <c r="BR36" i="11" s="1"/>
  <c r="BQ6" i="11"/>
  <c r="BR6" i="11" s="1"/>
  <c r="BQ38" i="11"/>
  <c r="BR38" i="11" s="1"/>
  <c r="BQ29" i="11"/>
  <c r="BR29" i="11" s="1"/>
  <c r="BQ47" i="11"/>
  <c r="BR47" i="11" s="1"/>
  <c r="BQ61" i="11"/>
  <c r="BR61" i="11" s="1"/>
  <c r="BQ16" i="11"/>
  <c r="BR16" i="11" s="1"/>
  <c r="BQ10" i="11"/>
  <c r="BR10" i="11" s="1"/>
  <c r="BQ40" i="11"/>
  <c r="BR40" i="11" s="1"/>
  <c r="BQ59" i="11"/>
  <c r="BR59" i="11" s="1"/>
  <c r="BQ58" i="11"/>
  <c r="BR58" i="11" s="1"/>
  <c r="BQ69" i="11"/>
  <c r="BR69" i="11" s="1"/>
  <c r="BQ62" i="11"/>
  <c r="BR62" i="11" s="1"/>
  <c r="BQ50" i="11"/>
  <c r="BR50" i="11" s="1"/>
  <c r="BQ28" i="11"/>
  <c r="BR28" i="11" s="1"/>
  <c r="BQ18" i="11"/>
  <c r="BR18" i="11" s="1"/>
  <c r="BQ64" i="11"/>
  <c r="BR64" i="11" s="1"/>
  <c r="BQ31" i="11"/>
  <c r="BR31" i="11" s="1"/>
  <c r="BQ20" i="11"/>
  <c r="BR20" i="11" s="1"/>
  <c r="BQ3" i="11"/>
  <c r="BR3" i="11" s="1"/>
  <c r="BQ67" i="11"/>
  <c r="BR67" i="11" s="1"/>
  <c r="BQ4" i="11"/>
  <c r="BR4" i="11" s="1"/>
  <c r="BQ71" i="11"/>
  <c r="BR71" i="11" s="1"/>
  <c r="BQ11" i="11"/>
  <c r="BR11" i="11" s="1"/>
  <c r="BQ52" i="11"/>
  <c r="BR52" i="11" s="1"/>
  <c r="BQ19" i="11"/>
  <c r="BR19" i="11" s="1"/>
  <c r="BQ44" i="11"/>
  <c r="BR44" i="11" s="1"/>
  <c r="BQ41" i="11"/>
  <c r="BR41" i="11" s="1"/>
  <c r="BQ32" i="11"/>
  <c r="BR32" i="11" s="1"/>
  <c r="BQ53" i="11"/>
  <c r="BR53" i="11" s="1"/>
  <c r="BQ17" i="11"/>
  <c r="BR17" i="11" s="1"/>
  <c r="BQ21" i="11"/>
  <c r="BR21" i="11" s="1"/>
  <c r="BQ60" i="11"/>
  <c r="BR60" i="11" s="1"/>
  <c r="BQ14" i="11"/>
  <c r="BR14" i="11" s="1"/>
  <c r="BQ26" i="11"/>
  <c r="BR26" i="11" s="1"/>
  <c r="BQ9" i="11"/>
  <c r="BR9" i="11" s="1"/>
  <c r="BQ37" i="11"/>
  <c r="BR37" i="11" s="1"/>
  <c r="BQ57" i="11"/>
  <c r="BR57" i="11" s="1"/>
  <c r="BQ51" i="11"/>
  <c r="BR51" i="11" s="1"/>
  <c r="BQ8" i="11"/>
  <c r="BR8" i="11" s="1"/>
  <c r="BQ33" i="11"/>
  <c r="BR33" i="11" s="1"/>
  <c r="BQ5" i="11"/>
  <c r="BR5" i="11" s="1"/>
  <c r="BQ66" i="11"/>
  <c r="BR66" i="11" s="1"/>
  <c r="BQ70" i="11"/>
  <c r="BR70" i="11" s="1"/>
  <c r="BQ39" i="11"/>
  <c r="BR39" i="11" s="1"/>
  <c r="BQ23" i="11"/>
  <c r="BR23" i="11" s="1"/>
  <c r="BQ55" i="11"/>
  <c r="BR55" i="11" s="1"/>
  <c r="BQ22" i="11"/>
  <c r="BR22" i="11" s="1"/>
  <c r="BQ25" i="11"/>
  <c r="BR25" i="11" s="1"/>
  <c r="BQ2" i="11"/>
  <c r="BR2" i="11" s="1"/>
  <c r="BQ35" i="11"/>
  <c r="BR35" i="11" s="1"/>
  <c r="BQ49" i="11"/>
  <c r="BR49" i="11" s="1"/>
  <c r="BQ54" i="11"/>
  <c r="BR54" i="11" s="1"/>
  <c r="BQ24" i="11"/>
  <c r="BR24" i="11" s="1"/>
  <c r="BQ63" i="11"/>
  <c r="BR63" i="11" s="1"/>
  <c r="BQ30" i="11"/>
  <c r="BR30" i="11" s="1"/>
  <c r="BQ13" i="11"/>
  <c r="BR13" i="11" s="1"/>
  <c r="BQ48" i="11"/>
  <c r="BR48" i="11" s="1"/>
  <c r="BQ43" i="11"/>
  <c r="BR43" i="11" s="1"/>
  <c r="BQ56" i="11"/>
  <c r="BR56" i="11" s="1"/>
  <c r="BQ68" i="11"/>
  <c r="BR68" i="11" s="1"/>
  <c r="BQ45" i="11"/>
  <c r="BR45" i="11" s="1"/>
  <c r="AU52" i="11"/>
  <c r="BB52" i="11" s="1"/>
  <c r="BE52" i="11" s="1"/>
  <c r="AU59" i="11"/>
  <c r="BB59" i="11" s="1"/>
  <c r="BE59" i="11" s="1"/>
  <c r="BA40" i="11"/>
  <c r="BA36" i="11"/>
  <c r="BA26" i="11"/>
  <c r="BA43" i="11"/>
  <c r="BA30" i="11"/>
  <c r="BA45" i="11"/>
  <c r="BA54" i="11"/>
  <c r="BA34" i="11"/>
  <c r="BA66" i="11"/>
  <c r="BA15" i="11"/>
  <c r="BA19" i="11"/>
  <c r="BA35" i="11"/>
  <c r="BA31" i="11"/>
  <c r="BA29" i="11"/>
  <c r="BA50" i="11"/>
  <c r="BA33" i="11"/>
  <c r="BA20" i="11"/>
  <c r="BA4" i="11"/>
  <c r="BA49" i="11"/>
  <c r="BA9" i="11"/>
  <c r="BA28" i="11"/>
  <c r="BA62" i="11"/>
  <c r="BA3" i="11"/>
  <c r="BA17" i="11"/>
  <c r="BA55" i="11"/>
  <c r="BA39" i="11"/>
  <c r="BA63" i="11"/>
  <c r="BA14" i="11"/>
  <c r="BA60" i="11"/>
  <c r="BA32" i="11"/>
  <c r="BA21" i="11"/>
  <c r="BA41" i="11"/>
  <c r="BA47" i="11"/>
  <c r="BA37" i="11"/>
  <c r="BA25" i="11"/>
  <c r="BA24" i="11"/>
  <c r="BA10" i="11"/>
  <c r="BA13" i="11"/>
  <c r="BA38" i="11"/>
  <c r="BA64" i="11"/>
  <c r="BA58" i="11"/>
  <c r="BA22" i="11"/>
  <c r="BA61" i="11"/>
  <c r="BA67" i="11"/>
  <c r="BD52" i="11" l="1"/>
  <c r="BD59" i="11"/>
  <c r="BD24" i="11"/>
  <c r="AU24" i="11"/>
  <c r="BB24" i="11" s="1"/>
  <c r="BE24" i="11" s="1"/>
  <c r="AU17" i="11"/>
  <c r="BB17" i="11" s="1"/>
  <c r="BE17" i="11" s="1"/>
  <c r="BD17" i="11"/>
  <c r="AT72" i="11"/>
  <c r="AU2" i="11"/>
  <c r="BD2" i="11"/>
  <c r="BD30" i="11"/>
  <c r="AU30" i="11"/>
  <c r="BB30" i="11" s="1"/>
  <c r="BE30" i="11" s="1"/>
  <c r="AU58" i="11"/>
  <c r="BB58" i="11" s="1"/>
  <c r="BE58" i="11" s="1"/>
  <c r="BD58" i="11"/>
  <c r="AU4" i="11"/>
  <c r="BB4" i="11" s="1"/>
  <c r="BE4" i="11" s="1"/>
  <c r="BD4" i="11"/>
  <c r="AU29" i="11"/>
  <c r="BB29" i="11" s="1"/>
  <c r="BE29" i="11" s="1"/>
  <c r="BD29" i="11"/>
  <c r="BD45" i="11"/>
  <c r="AU45" i="11"/>
  <c r="BB45" i="11" s="1"/>
  <c r="BE45" i="11" s="1"/>
  <c r="BD41" i="11"/>
  <c r="AU41" i="11"/>
  <c r="BB41" i="11" s="1"/>
  <c r="BE41" i="11" s="1"/>
  <c r="BD9" i="11"/>
  <c r="AU9" i="11"/>
  <c r="BB9" i="11" s="1"/>
  <c r="BE9" i="11" s="1"/>
  <c r="BD33" i="11"/>
  <c r="AU33" i="11"/>
  <c r="BB33" i="11" s="1"/>
  <c r="BE33" i="11" s="1"/>
  <c r="AU15" i="11"/>
  <c r="BB15" i="11" s="1"/>
  <c r="BE15" i="11" s="1"/>
  <c r="BD15" i="11"/>
  <c r="AU34" i="11"/>
  <c r="BB34" i="11" s="1"/>
  <c r="BE34" i="11" s="1"/>
  <c r="BD34" i="11"/>
  <c r="AU62" i="11"/>
  <c r="BB62" i="11" s="1"/>
  <c r="BE62" i="11" s="1"/>
  <c r="BD62" i="11"/>
  <c r="BD26" i="11"/>
  <c r="AU26" i="11"/>
  <c r="BB26" i="11" s="1"/>
  <c r="BE26" i="11" s="1"/>
  <c r="BD22" i="11"/>
  <c r="AU22" i="11"/>
  <c r="BB22" i="11" s="1"/>
  <c r="BE22" i="11" s="1"/>
  <c r="AU38" i="11"/>
  <c r="BB38" i="11" s="1"/>
  <c r="BE38" i="11" s="1"/>
  <c r="BD38" i="11"/>
  <c r="BD32" i="11"/>
  <c r="AU32" i="11"/>
  <c r="BB32" i="11" s="1"/>
  <c r="BE32" i="11" s="1"/>
  <c r="BD55" i="11"/>
  <c r="AU55" i="11"/>
  <c r="BB55" i="11" s="1"/>
  <c r="BE55" i="11" s="1"/>
  <c r="AZ72" i="11"/>
  <c r="BA2" i="11"/>
  <c r="AU19" i="11"/>
  <c r="BB19" i="11" s="1"/>
  <c r="BE19" i="11" s="1"/>
  <c r="BD19" i="11"/>
  <c r="AU36" i="11"/>
  <c r="BB36" i="11" s="1"/>
  <c r="BE36" i="11" s="1"/>
  <c r="BD36" i="11"/>
  <c r="AU25" i="11"/>
  <c r="BB25" i="11" s="1"/>
  <c r="BE25" i="11" s="1"/>
  <c r="BD25" i="11"/>
  <c r="BD63" i="11"/>
  <c r="AU63" i="11"/>
  <c r="BB63" i="11" s="1"/>
  <c r="BE63" i="11" s="1"/>
  <c r="AU43" i="11"/>
  <c r="BB43" i="11" s="1"/>
  <c r="BE43" i="11" s="1"/>
  <c r="BD43" i="11"/>
  <c r="AU3" i="11"/>
  <c r="BB3" i="11" s="1"/>
  <c r="BE3" i="11" s="1"/>
  <c r="BD3" i="11"/>
  <c r="BD67" i="11"/>
  <c r="AU67" i="11"/>
  <c r="BB67" i="11" s="1"/>
  <c r="BE67" i="11" s="1"/>
  <c r="BD60" i="11"/>
  <c r="AU60" i="11"/>
  <c r="BB60" i="11" s="1"/>
  <c r="BE60" i="11" s="1"/>
  <c r="BD13" i="11"/>
  <c r="AU13" i="11"/>
  <c r="BB13" i="11" s="1"/>
  <c r="BE13" i="11" s="1"/>
  <c r="AU37" i="11"/>
  <c r="BB37" i="11" s="1"/>
  <c r="BE37" i="11" s="1"/>
  <c r="BD37" i="11"/>
  <c r="AU21" i="11"/>
  <c r="BB21" i="11" s="1"/>
  <c r="BE21" i="11" s="1"/>
  <c r="BD21" i="11"/>
  <c r="BD39" i="11"/>
  <c r="AU39" i="11"/>
  <c r="BB39" i="11" s="1"/>
  <c r="BE39" i="11" s="1"/>
  <c r="AU64" i="11"/>
  <c r="BB64" i="11" s="1"/>
  <c r="BE64" i="11" s="1"/>
  <c r="BD64" i="11"/>
  <c r="BD10" i="11"/>
  <c r="AU10" i="11"/>
  <c r="BB10" i="11" s="1"/>
  <c r="BE10" i="11" s="1"/>
  <c r="AU14" i="11"/>
  <c r="BB14" i="11" s="1"/>
  <c r="BE14" i="11" s="1"/>
  <c r="BD14" i="11"/>
  <c r="AU49" i="11"/>
  <c r="BB49" i="11" s="1"/>
  <c r="BE49" i="11" s="1"/>
  <c r="AU20" i="11"/>
  <c r="BB20" i="11" s="1"/>
  <c r="BE20" i="11" s="1"/>
  <c r="BJ20" i="11"/>
  <c r="AU50" i="11"/>
  <c r="BB50" i="11" s="1"/>
  <c r="BE50" i="11" s="1"/>
  <c r="BD50" i="11"/>
  <c r="BD31" i="11"/>
  <c r="AU31" i="11"/>
  <c r="BB31" i="11" s="1"/>
  <c r="BE31" i="11" s="1"/>
  <c r="BD66" i="11"/>
  <c r="AU66" i="11"/>
  <c r="BB66" i="11" s="1"/>
  <c r="BE66" i="11" s="1"/>
  <c r="BD54" i="11"/>
  <c r="AU54" i="11"/>
  <c r="BB54" i="11" s="1"/>
  <c r="BE54" i="11" s="1"/>
  <c r="AU40" i="11"/>
  <c r="BB40" i="11" s="1"/>
  <c r="BE40" i="11" s="1"/>
  <c r="BD40" i="11"/>
  <c r="BD61" i="11"/>
  <c r="AU61" i="11"/>
  <c r="BB61" i="11" s="1"/>
  <c r="BE61" i="11" s="1"/>
  <c r="AU47" i="11"/>
  <c r="BB47" i="11" s="1"/>
  <c r="BE47" i="11" s="1"/>
  <c r="BD47" i="11"/>
  <c r="AU28" i="11"/>
  <c r="BB28" i="11" s="1"/>
  <c r="BE28" i="11" s="1"/>
  <c r="BD28" i="11"/>
  <c r="AU35" i="11"/>
  <c r="BB35" i="11" s="1"/>
  <c r="BE35" i="11" s="1"/>
  <c r="BD35" i="11"/>
  <c r="BJ35" i="11" s="1"/>
  <c r="BJ47" i="11" l="1"/>
  <c r="BJ24" i="11"/>
  <c r="BJ21" i="11"/>
  <c r="BJ43" i="11"/>
  <c r="BJ41" i="11"/>
  <c r="BJ50" i="11"/>
  <c r="BJ37" i="11"/>
  <c r="BJ34" i="11"/>
  <c r="BJ58" i="11"/>
  <c r="BJ63" i="11"/>
  <c r="BJ22" i="11"/>
  <c r="BJ45" i="11"/>
  <c r="BJ17" i="11"/>
  <c r="BJ59" i="11"/>
  <c r="BJ64" i="11"/>
  <c r="BJ25" i="11"/>
  <c r="BJ15" i="11"/>
  <c r="BJ29" i="11"/>
  <c r="BJ52" i="11"/>
  <c r="BJ54" i="11"/>
  <c r="BJ67" i="11"/>
  <c r="BJ55" i="11"/>
  <c r="BJ26" i="11"/>
  <c r="BJ30" i="11"/>
  <c r="BJ36" i="11"/>
  <c r="BJ33" i="11"/>
  <c r="BJ19" i="11"/>
  <c r="BJ2" i="11"/>
  <c r="BJ61" i="11"/>
  <c r="BJ3" i="11"/>
  <c r="BJ62" i="11"/>
  <c r="BJ39" i="11"/>
  <c r="BJ14" i="11"/>
  <c r="BJ38" i="11"/>
  <c r="BJ60" i="11"/>
  <c r="BJ10" i="11"/>
  <c r="BJ49" i="11"/>
  <c r="BJ66" i="11"/>
  <c r="BJ13" i="11"/>
  <c r="BJ32" i="11"/>
  <c r="BJ4" i="11"/>
  <c r="BJ31" i="11"/>
  <c r="BJ9" i="11"/>
  <c r="BJ40" i="11"/>
  <c r="BJ28" i="11"/>
  <c r="BD72" i="11"/>
  <c r="AU72" i="11"/>
  <c r="BA72" i="11"/>
  <c r="BB2" i="11"/>
  <c r="BE2" i="11" s="1"/>
  <c r="BB72" i="11" l="1"/>
  <c r="BE72" i="11" l="1"/>
  <c r="BF12" i="11" s="1"/>
  <c r="BG12" i="11" s="1"/>
  <c r="BH12" i="11" l="1"/>
  <c r="BI12" i="11" s="1"/>
  <c r="BF46" i="11"/>
  <c r="BG46" i="11" s="1"/>
  <c r="BH46" i="11" s="1"/>
  <c r="BI46" i="11" s="1"/>
  <c r="BF7" i="11"/>
  <c r="BG7" i="11" s="1"/>
  <c r="BF27" i="11"/>
  <c r="BG27" i="11" s="1"/>
  <c r="BF42" i="11"/>
  <c r="BG42" i="11" s="1"/>
  <c r="BH27" i="11"/>
  <c r="BI27" i="11" s="1"/>
  <c r="BF11" i="11"/>
  <c r="BG11" i="11" s="1"/>
  <c r="BH11" i="11" s="1"/>
  <c r="BI11" i="11" s="1"/>
  <c r="BF65" i="11"/>
  <c r="BG65" i="11" s="1"/>
  <c r="BF44" i="11"/>
  <c r="BG44" i="11" s="1"/>
  <c r="BH44" i="11" s="1"/>
  <c r="BI44" i="11" s="1"/>
  <c r="BF5" i="11"/>
  <c r="BG5" i="11" s="1"/>
  <c r="BF68" i="11"/>
  <c r="BG68" i="11" s="1"/>
  <c r="BH68" i="11" s="1"/>
  <c r="BF70" i="11"/>
  <c r="BG70" i="11" s="1"/>
  <c r="BF51" i="11"/>
  <c r="BG51" i="11" s="1"/>
  <c r="BH51" i="11" s="1"/>
  <c r="BI51" i="11" s="1"/>
  <c r="BF53" i="11"/>
  <c r="BG53" i="11" s="1"/>
  <c r="BH53" i="11" s="1"/>
  <c r="BI53" i="11" s="1"/>
  <c r="BF56" i="11"/>
  <c r="BG56" i="11" s="1"/>
  <c r="BF18" i="11"/>
  <c r="BG18" i="11" s="1"/>
  <c r="BH18" i="11" s="1"/>
  <c r="BI18" i="11" s="1"/>
  <c r="BF6" i="11"/>
  <c r="BG6" i="11" s="1"/>
  <c r="BH6" i="11" s="1"/>
  <c r="BI6" i="11" s="1"/>
  <c r="BF13" i="11"/>
  <c r="BG13" i="11" s="1"/>
  <c r="BF2" i="11"/>
  <c r="BG2" i="11" s="1"/>
  <c r="BF16" i="11"/>
  <c r="BG16" i="11" s="1"/>
  <c r="BF71" i="11"/>
  <c r="BG71" i="11" s="1"/>
  <c r="BF28" i="11"/>
  <c r="BG28" i="11" s="1"/>
  <c r="BF67" i="11"/>
  <c r="BG67" i="11" s="1"/>
  <c r="BF35" i="11"/>
  <c r="BG35" i="11" s="1"/>
  <c r="BF50" i="11"/>
  <c r="BG50" i="11" s="1"/>
  <c r="BF45" i="11"/>
  <c r="BG45" i="11" s="1"/>
  <c r="BF60" i="11"/>
  <c r="BG60" i="11" s="1"/>
  <c r="BF47" i="11"/>
  <c r="BG47" i="11" s="1"/>
  <c r="BF24" i="11"/>
  <c r="BG24" i="11" s="1"/>
  <c r="BF14" i="11"/>
  <c r="BG14" i="11" s="1"/>
  <c r="BF21" i="11"/>
  <c r="BG21" i="11" s="1"/>
  <c r="BF57" i="11"/>
  <c r="BG57" i="11" s="1"/>
  <c r="BF31" i="11"/>
  <c r="BG31" i="11" s="1"/>
  <c r="BF41" i="11"/>
  <c r="BG41" i="11" s="1"/>
  <c r="BF39" i="11"/>
  <c r="BG39" i="11" s="1"/>
  <c r="BF15" i="11"/>
  <c r="BG15" i="11" s="1"/>
  <c r="BF54" i="11"/>
  <c r="BG54" i="11" s="1"/>
  <c r="BF55" i="11"/>
  <c r="BG55" i="11" s="1"/>
  <c r="BF10" i="11"/>
  <c r="BG10" i="11" s="1"/>
  <c r="BF4" i="11"/>
  <c r="BG4" i="11" s="1"/>
  <c r="BF37" i="11"/>
  <c r="BG37" i="11" s="1"/>
  <c r="BF26" i="11"/>
  <c r="BG26" i="11" s="1"/>
  <c r="BF17" i="11"/>
  <c r="BG17" i="11" s="1"/>
  <c r="BF25" i="11"/>
  <c r="BG25" i="11" s="1"/>
  <c r="BF20" i="11"/>
  <c r="BG20" i="11" s="1"/>
  <c r="BF23" i="11"/>
  <c r="BG23" i="11" s="1"/>
  <c r="BF30" i="11"/>
  <c r="BG30" i="11" s="1"/>
  <c r="BF52" i="11"/>
  <c r="BG52" i="11" s="1"/>
  <c r="BF69" i="11"/>
  <c r="BG69" i="11" s="1"/>
  <c r="BF8" i="11"/>
  <c r="BG8" i="11" s="1"/>
  <c r="BF59" i="11"/>
  <c r="BG59" i="11" s="1"/>
  <c r="BF36" i="11"/>
  <c r="BG36" i="11" s="1"/>
  <c r="BF63" i="11"/>
  <c r="BG63" i="11" s="1"/>
  <c r="BF48" i="11"/>
  <c r="BG48" i="11" s="1"/>
  <c r="BF43" i="11"/>
  <c r="BG43" i="11" s="1"/>
  <c r="BF33" i="11"/>
  <c r="BG33" i="11" s="1"/>
  <c r="BF62" i="11"/>
  <c r="BG62" i="11" s="1"/>
  <c r="BF32" i="11"/>
  <c r="BG32" i="11" s="1"/>
  <c r="BF9" i="11"/>
  <c r="BG9" i="11" s="1"/>
  <c r="BF64" i="11"/>
  <c r="BG64" i="11" s="1"/>
  <c r="BF29" i="11"/>
  <c r="BG29" i="11" s="1"/>
  <c r="BF3" i="11"/>
  <c r="BG3" i="11" s="1"/>
  <c r="BF61" i="11"/>
  <c r="BG61" i="11" s="1"/>
  <c r="BF38" i="11"/>
  <c r="BG38" i="11" s="1"/>
  <c r="BF66" i="11"/>
  <c r="BG66" i="11" s="1"/>
  <c r="BF58" i="11"/>
  <c r="BG58" i="11" s="1"/>
  <c r="BF19" i="11"/>
  <c r="BG19" i="11" s="1"/>
  <c r="BF49" i="11"/>
  <c r="BG49" i="11" s="1"/>
  <c r="BF34" i="11"/>
  <c r="BG34" i="11" s="1"/>
  <c r="BF40" i="11"/>
  <c r="BG40" i="11" s="1"/>
  <c r="BF22" i="11"/>
  <c r="BG22" i="11" s="1"/>
  <c r="BH7" i="11" l="1"/>
  <c r="BI7" i="11" s="1"/>
  <c r="BH42" i="11"/>
  <c r="BI42" i="11" s="1"/>
  <c r="BH65" i="11"/>
  <c r="BI65" i="11" s="1"/>
  <c r="BI68" i="11"/>
  <c r="BH5" i="11"/>
  <c r="BI5" i="11" s="1"/>
  <c r="BH70" i="11"/>
  <c r="BI70" i="11" s="1"/>
  <c r="BH13" i="11"/>
  <c r="BI13" i="11" s="1"/>
  <c r="BH2" i="11"/>
  <c r="BI2" i="11" s="1"/>
  <c r="BH71" i="11"/>
  <c r="BI71" i="11" s="1"/>
  <c r="BH56" i="11"/>
  <c r="BI56" i="11" s="1"/>
  <c r="BH30" i="11"/>
  <c r="BI30" i="11" s="1"/>
  <c r="BH24" i="11"/>
  <c r="BI24" i="11" s="1"/>
  <c r="BH9" i="11"/>
  <c r="BI9" i="11" s="1"/>
  <c r="BH39" i="11"/>
  <c r="BI39" i="11" s="1"/>
  <c r="BH58" i="11"/>
  <c r="BI58" i="11" s="1"/>
  <c r="BH66" i="11"/>
  <c r="BI66" i="11" s="1"/>
  <c r="BH4" i="11"/>
  <c r="BI4" i="11" s="1"/>
  <c r="BH33" i="11"/>
  <c r="BI33" i="11" s="1"/>
  <c r="BH31" i="11"/>
  <c r="BI31" i="11" s="1"/>
  <c r="BH60" i="11"/>
  <c r="BI60" i="11" s="1"/>
  <c r="BH16" i="11"/>
  <c r="BI16" i="11" s="1"/>
  <c r="BH35" i="11"/>
  <c r="BI35" i="11" s="1"/>
  <c r="BH23" i="11"/>
  <c r="BI23" i="11" s="1"/>
  <c r="BH37" i="11"/>
  <c r="BI37" i="11" s="1"/>
  <c r="BH32" i="11"/>
  <c r="BI32" i="11" s="1"/>
  <c r="BH62" i="11"/>
  <c r="BI62" i="11" s="1"/>
  <c r="BH41" i="11"/>
  <c r="BI41" i="11" s="1"/>
  <c r="BH22" i="11"/>
  <c r="BI22" i="11" s="1"/>
  <c r="BH8" i="11"/>
  <c r="BI8" i="11" s="1"/>
  <c r="BH57" i="11"/>
  <c r="BI57" i="11" s="1"/>
  <c r="BH45" i="11"/>
  <c r="BI45" i="11" s="1"/>
  <c r="BH64" i="11"/>
  <c r="BI64" i="11" s="1"/>
  <c r="BH15" i="11"/>
  <c r="BI15" i="11" s="1"/>
  <c r="BH48" i="11"/>
  <c r="BI48" i="11" s="1"/>
  <c r="BH67" i="11"/>
  <c r="BI67" i="11" s="1"/>
  <c r="BH63" i="11"/>
  <c r="BI63" i="11" s="1"/>
  <c r="BH36" i="11"/>
  <c r="BI36" i="11" s="1"/>
  <c r="BH47" i="11"/>
  <c r="BI47" i="11" s="1"/>
  <c r="BH38" i="11"/>
  <c r="BI38" i="11" s="1"/>
  <c r="BH25" i="11"/>
  <c r="BI25" i="11" s="1"/>
  <c r="BH10" i="11"/>
  <c r="BI10" i="11" s="1"/>
  <c r="BH43" i="11"/>
  <c r="BI43" i="11" s="1"/>
  <c r="BH21" i="11"/>
  <c r="BI21" i="11" s="1"/>
  <c r="BH49" i="11"/>
  <c r="BI49" i="11" s="1"/>
  <c r="BH26" i="11"/>
  <c r="BI26" i="11" s="1"/>
  <c r="BH19" i="11"/>
  <c r="BI19" i="11" s="1"/>
  <c r="BH28" i="11"/>
  <c r="BI28" i="11" s="1"/>
  <c r="BH20" i="11"/>
  <c r="BI20" i="11" s="1"/>
  <c r="BH59" i="11"/>
  <c r="BI59" i="11" s="1"/>
  <c r="BH61" i="11"/>
  <c r="BI61" i="11" s="1"/>
  <c r="BH40" i="11"/>
  <c r="BI40" i="11" s="1"/>
  <c r="BH3" i="11"/>
  <c r="BI3" i="11" s="1"/>
  <c r="BH69" i="11"/>
  <c r="BI69" i="11" s="1"/>
  <c r="BH17" i="11"/>
  <c r="BI17" i="11" s="1"/>
  <c r="BH55" i="11"/>
  <c r="BI55" i="11" s="1"/>
  <c r="BH50" i="11"/>
  <c r="BI50" i="11" s="1"/>
  <c r="BH34" i="11"/>
  <c r="BI34" i="11" s="1"/>
  <c r="BH29" i="11"/>
  <c r="BI29" i="11" s="1"/>
  <c r="BH52" i="11"/>
  <c r="BI52" i="11" s="1"/>
  <c r="BH54" i="11"/>
  <c r="BI54" i="11" s="1"/>
  <c r="BH14" i="11"/>
  <c r="BI14" i="11" s="1"/>
  <c r="BG72" i="11"/>
  <c r="BF72" i="11"/>
</calcChain>
</file>

<file path=xl/sharedStrings.xml><?xml version="1.0" encoding="utf-8"?>
<sst xmlns="http://schemas.openxmlformats.org/spreadsheetml/2006/main" count="255" uniqueCount="236">
  <si>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</si>
  <si>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</si>
  <si>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</si>
  <si>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</si>
  <si>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</si>
  <si>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</si>
  <si>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</si>
  <si>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</si>
  <si>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</si>
  <si>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</si>
  <si>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</si>
  <si>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</si>
  <si>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</si>
  <si>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</si>
  <si>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</si>
  <si>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</si>
  <si>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</si>
  <si>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</si>
  <si>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</si>
  <si>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</si>
  <si>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</si>
  <si>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</si>
  <si>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</si>
  <si>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</si>
  <si>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</si>
  <si>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</si>
  <si>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</si>
  <si>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</si>
  <si>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</si>
  <si>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</si>
  <si>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</si>
  <si>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</si>
  <si>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</si>
  <si>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</si>
  <si>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</si>
  <si>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</si>
  <si>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</si>
  <si>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</si>
  <si>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</si>
  <si>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</si>
  <si>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</si>
  <si>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</si>
  <si>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</si>
  <si>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</si>
  <si>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</si>
  <si>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</si>
  <si>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</si>
  <si>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</si>
  <si>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</si>
  <si>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</si>
  <si>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</si>
  <si>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</si>
  <si>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</si>
  <si>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</si>
  <si>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</si>
  <si>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</si>
  <si>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</si>
  <si>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</si>
  <si>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</si>
  <si>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</si>
  <si>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</si>
  <si>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</si>
  <si>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</si>
  <si>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</si>
  <si>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</si>
  <si>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down</t>
  </si>
  <si>
    <t>abnb</t>
  </si>
  <si>
    <t>intg</t>
  </si>
  <si>
    <t>upst</t>
  </si>
  <si>
    <t>duol</t>
  </si>
  <si>
    <t>amzn</t>
  </si>
  <si>
    <t>direction</t>
  </si>
  <si>
    <t>dev_quantile</t>
  </si>
  <si>
    <t>fair_value_mult</t>
  </si>
  <si>
    <t>drop</t>
  </si>
  <si>
    <t>climb</t>
  </si>
  <si>
    <t>geomean</t>
  </si>
  <si>
    <t>score</t>
  </si>
  <si>
    <t>aapl</t>
  </si>
  <si>
    <t>bros</t>
  </si>
  <si>
    <t>goog</t>
  </si>
  <si>
    <t>msft</t>
  </si>
  <si>
    <t>statusAdj</t>
  </si>
  <si>
    <t>nvda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</si>
  <si>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</si>
  <si>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</si>
  <si>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</si>
  <si>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</si>
  <si>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</si>
  <si>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</si>
  <si>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</si>
  <si>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</si>
  <si>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</si>
  <si>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</si>
  <si>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</si>
  <si>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</si>
  <si>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</si>
  <si>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</si>
  <si>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open</t>
  </si>
  <si>
    <t>adjSharpe</t>
  </si>
  <si>
    <t>sharpeMin</t>
  </si>
  <si>
    <t>sharpeMax</t>
  </si>
  <si>
    <t>sharpeFinal</t>
  </si>
  <si>
    <t>status</t>
  </si>
  <si>
    <t>Personal</t>
  </si>
  <si>
    <t>CurrentTotal</t>
  </si>
  <si>
    <t>RothTotal</t>
  </si>
  <si>
    <t>PersonalTotal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</si>
  <si>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</si>
  <si>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</si>
  <si>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</si>
  <si>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</si>
  <si>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</si>
  <si>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</si>
  <si>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</si>
  <si>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</si>
  <si>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</si>
  <si>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</si>
  <si>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</si>
  <si>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</si>
  <si>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</si>
  <si>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</si>
  <si>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</si>
  <si>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</si>
  <si>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</si>
  <si>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</si>
  <si>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</si>
  <si>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</si>
  <si>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</si>
  <si>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</si>
  <si>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</si>
  <si>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</si>
  <si>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</si>
  <si>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</si>
  <si>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</si>
  <si>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</si>
  <si>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</si>
  <si>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</si>
  <si>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</si>
  <si>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</si>
  <si>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</si>
  <si>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</si>
  <si>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</si>
  <si>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</si>
  <si>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</si>
  <si>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</si>
  <si>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</si>
  <si>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</si>
  <si>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</si>
  <si>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</si>
  <si>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</si>
  <si>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</si>
  <si>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</si>
  <si>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</si>
  <si>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</si>
  <si>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</si>
  <si>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</si>
  <si>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</si>
  <si>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</si>
  <si>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</si>
  <si>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</si>
  <si>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</si>
  <si>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</si>
  <si>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</si>
  <si>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</si>
  <si>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</si>
  <si>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</si>
  <si>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</si>
  <si>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</si>
  <si>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</si>
  <si>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</si>
  <si>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</si>
  <si>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</si>
  <si>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</si>
  <si>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</si>
  <si>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</si>
  <si>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</si>
  <si>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</si>
  <si>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</si>
  <si>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</si>
  <si>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</si>
  <si>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</si>
  <si>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</si>
  <si>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</si>
  <si>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</si>
  <si>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</si>
  <si>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</si>
  <si>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</si>
  <si>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</si>
  <si>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</si>
  <si>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</si>
  <si>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</si>
  <si>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</si>
  <si>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</si>
  <si>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</si>
  <si>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</si>
  <si>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</si>
  <si>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</si>
  <si>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</si>
  <si>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</si>
  <si>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</si>
  <si>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</si>
  <si>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amtInOut</t>
  </si>
  <si>
    <t>Simple</t>
  </si>
  <si>
    <t>rivn</t>
  </si>
  <si>
    <t>vld</t>
  </si>
  <si>
    <t>asml</t>
  </si>
  <si>
    <t>adbe</t>
  </si>
  <si>
    <t>payc</t>
  </si>
  <si>
    <t>zm</t>
  </si>
  <si>
    <t>portion_private</t>
  </si>
  <si>
    <t>portion_self_managed</t>
  </si>
  <si>
    <t>in_private</t>
  </si>
  <si>
    <t>in_self_managed</t>
  </si>
  <si>
    <t>portionNormPrivate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</si>
  <si>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</si>
  <si>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</si>
  <si>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</si>
  <si>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</si>
  <si>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</si>
  <si>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</si>
  <si>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</si>
  <si>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</si>
  <si>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</si>
  <si>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</si>
  <si>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tyl</t>
  </si>
  <si>
    <t>idxx</t>
  </si>
  <si>
    <t>pac</t>
  </si>
  <si>
    <t>pypl</t>
  </si>
  <si>
    <t>stateSharpe</t>
  </si>
  <si>
    <t>ssMin</t>
  </si>
  <si>
    <t>ssMax</t>
  </si>
  <si>
    <t>adjSS</t>
  </si>
  <si>
    <t>ssFinal</t>
  </si>
  <si>
    <t>aljj</t>
  </si>
  <si>
    <t>aveo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</si>
</sst>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66" fontId="0" fillId="0" borderId="0" xfId="0" applyNumberFormat="1"/>
    <xf numFmtId="1" fontId="0" fillId="0" borderId="3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0" fillId="0" borderId="4" xfId="0" applyFill="1" applyBorder="1"/>
    <xf numFmtId="1" fontId="0" fillId="0" borderId="4" xfId="0" applyNumberFormat="1" applyBorder="1"/>
    <xf numFmtId="0" fontId="0" fillId="0" borderId="4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3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5" xfId="0" applyNumberFormat="1" applyFont="1" applyFill="1" applyBorder="1"/>
    <xf numFmtId="2" fontId="5" fillId="13" borderId="0" xfId="0" applyNumberFormat="1" applyFont="1" applyFill="1"/>
    <xf numFmtId="0" fontId="5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1" fontId="0" fillId="0" borderId="0" xfId="0" applyNumberFormat="1" applyFill="1" applyBorder="1"/>
    <xf numFmtId="1" fontId="5" fillId="2" borderId="0" xfId="0" applyNumberFormat="1" applyFon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0" fillId="2" borderId="5" xfId="0" applyNumberFormat="1" applyFill="1" applyBorder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DK93"/>
  <sheetViews>
    <sheetView tabSelected="1" zoomScale="93" zoomScaleNormal="93" workbookViewId="0">
      <pane xSplit="5" ySplit="1" topLeftCell="AR2" activePane="bottomRight" state="frozen"/>
      <selection pane="topRight" activeCell="E1" sqref="E1"/>
      <selection pane="bottomLeft" activeCell="A2" sqref="A2"/>
      <selection pane="bottomRight" activeCell="BR7" sqref="BR7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5" customWidth="1"/>
    <col min="10" max="17" width="9.5" customWidth="1"/>
    <col min="18" max="18" width="10.5" customWidth="1"/>
    <col min="19" max="22" width="8.6640625" customWidth="1"/>
    <col min="23" max="23" width="9.1640625" customWidth="1"/>
    <col min="24" max="24" width="7.6640625" bestFit="1" customWidth="1"/>
    <col min="25" max="25" width="10.33203125" bestFit="1" customWidth="1"/>
    <col min="26" max="26" width="8.83203125" style="3" bestFit="1" customWidth="1"/>
    <col min="27" max="27" width="9.83203125" style="3" bestFit="1" customWidth="1"/>
    <col min="28" max="28" width="7.5" style="3" bestFit="1" customWidth="1"/>
    <col min="29" max="29" width="8.6640625" style="3" bestFit="1" customWidth="1"/>
    <col min="30" max="30" width="9.83203125" style="3" bestFit="1" customWidth="1"/>
    <col min="31" max="31" width="10.1640625" style="3" bestFit="1" customWidth="1"/>
    <col min="32" max="32" width="9.33203125" style="3" bestFit="1" customWidth="1"/>
    <col min="33" max="33" width="10.6640625" style="3" bestFit="1" customWidth="1"/>
    <col min="34" max="37" width="10.6640625" style="3" customWidth="1"/>
    <col min="38" max="38" width="9.5" style="3" bestFit="1" customWidth="1"/>
    <col min="39" max="40" width="8.6640625" style="3" customWidth="1"/>
    <col min="41" max="41" width="8.6640625" customWidth="1"/>
    <col min="42" max="42" width="9.1640625" customWidth="1"/>
    <col min="43" max="45" width="9.83203125" customWidth="1"/>
    <col min="52" max="62" width="11.33203125" customWidth="1"/>
    <col min="63" max="63" width="11.1640625" customWidth="1"/>
    <col min="64" max="64" width="10.83203125" customWidth="1"/>
    <col min="65" max="65" width="9.1640625" customWidth="1"/>
    <col min="66" max="66" width="9.5" customWidth="1"/>
    <col min="67" max="70" width="11.33203125" customWidth="1"/>
    <col min="71" max="72" width="11.6640625" customWidth="1"/>
    <col min="73" max="73" width="11.1640625" customWidth="1"/>
    <col min="74" max="74" width="0.1640625" hidden="1" customWidth="1"/>
    <col min="75" max="75" width="7.1640625" hidden="1" customWidth="1"/>
    <col min="76" max="84" width="0.1640625" hidden="1" customWidth="1"/>
    <col min="85" max="85" width="10.33203125" customWidth="1"/>
    <col min="86" max="86" width="2.5" hidden="1" customWidth="1"/>
    <col min="88" max="88" width="10" customWidth="1"/>
    <col min="89" max="89" width="10.83203125" hidden="1" customWidth="1"/>
    <col min="91" max="91" width="9.83203125" customWidth="1"/>
    <col min="92" max="92" width="10.83203125" hidden="1" customWidth="1"/>
    <col min="94" max="94" width="9.6640625" customWidth="1"/>
    <col min="95" max="95" width="10.83203125" hidden="1" customWidth="1"/>
    <col min="97" max="97" width="10.1640625" customWidth="1"/>
    <col min="98" max="98" width="10.83203125" hidden="1" customWidth="1"/>
    <col min="100" max="100" width="9.33203125" customWidth="1"/>
    <col min="101" max="101" width="10.1640625" hidden="1" customWidth="1"/>
    <col min="102" max="102" width="10.1640625" customWidth="1"/>
    <col min="103" max="103" width="9.83203125" customWidth="1"/>
    <col min="104" max="104" width="10.83203125" hidden="1" customWidth="1"/>
  </cols>
  <sheetData>
    <row r="1" spans="1:115" x14ac:dyDescent="0.2">
      <c r="A1" s="61" t="s">
        <v>0</v>
      </c>
      <c r="B1" s="62" t="s">
        <v>160</v>
      </c>
      <c r="C1" s="62" t="s">
        <v>71</v>
      </c>
      <c r="D1" s="61" t="s">
        <v>4</v>
      </c>
      <c r="E1" s="63" t="s">
        <v>38</v>
      </c>
      <c r="F1" s="61" t="s">
        <v>73</v>
      </c>
      <c r="G1" s="63" t="s">
        <v>72</v>
      </c>
      <c r="H1" s="63" t="s">
        <v>74</v>
      </c>
      <c r="I1" s="64" t="s">
        <v>75</v>
      </c>
      <c r="J1" s="63" t="s">
        <v>76</v>
      </c>
      <c r="K1" s="63" t="s">
        <v>77</v>
      </c>
      <c r="L1" s="63" t="s">
        <v>84</v>
      </c>
      <c r="M1" s="62" t="s">
        <v>229</v>
      </c>
      <c r="N1" s="62" t="s">
        <v>96</v>
      </c>
      <c r="O1" s="61" t="s">
        <v>114</v>
      </c>
      <c r="P1" s="61" t="s">
        <v>115</v>
      </c>
      <c r="Q1" s="61" t="s">
        <v>116</v>
      </c>
      <c r="R1" s="61" t="s">
        <v>117</v>
      </c>
      <c r="S1" s="61" t="s">
        <v>181</v>
      </c>
      <c r="T1" s="61" t="s">
        <v>183</v>
      </c>
      <c r="U1" s="61" t="s">
        <v>184</v>
      </c>
      <c r="V1" s="61" t="s">
        <v>185</v>
      </c>
      <c r="W1" s="61" t="s">
        <v>182</v>
      </c>
      <c r="X1" s="62" t="s">
        <v>51</v>
      </c>
      <c r="Y1" s="62" t="s">
        <v>163</v>
      </c>
      <c r="Z1" s="62" t="s">
        <v>82</v>
      </c>
      <c r="AA1" s="62" t="s">
        <v>223</v>
      </c>
      <c r="AB1" s="62" t="s">
        <v>85</v>
      </c>
      <c r="AC1" s="62" t="s">
        <v>224</v>
      </c>
      <c r="AD1" s="62" t="s">
        <v>100</v>
      </c>
      <c r="AE1" s="62" t="s">
        <v>101</v>
      </c>
      <c r="AF1" s="62" t="s">
        <v>99</v>
      </c>
      <c r="AG1" s="62" t="s">
        <v>102</v>
      </c>
      <c r="AH1" s="62" t="s">
        <v>230</v>
      </c>
      <c r="AI1" s="62" t="s">
        <v>231</v>
      </c>
      <c r="AJ1" s="62" t="s">
        <v>232</v>
      </c>
      <c r="AK1" s="62" t="s">
        <v>233</v>
      </c>
      <c r="AL1" s="62" t="s">
        <v>212</v>
      </c>
      <c r="AM1" s="62" t="s">
        <v>213</v>
      </c>
      <c r="AN1" s="62" t="s">
        <v>222</v>
      </c>
      <c r="AO1" s="61" t="s">
        <v>210</v>
      </c>
      <c r="AP1" s="61" t="s">
        <v>211</v>
      </c>
      <c r="AQ1" s="61" t="s">
        <v>214</v>
      </c>
      <c r="AR1" s="61" t="s">
        <v>215</v>
      </c>
      <c r="AS1" s="61" t="s">
        <v>32</v>
      </c>
      <c r="AT1" s="63" t="s">
        <v>33</v>
      </c>
      <c r="AU1" s="65" t="s">
        <v>34</v>
      </c>
      <c r="AV1" s="62" t="s">
        <v>18</v>
      </c>
      <c r="AW1" s="61" t="s">
        <v>19</v>
      </c>
      <c r="AX1" s="61" t="s">
        <v>20</v>
      </c>
      <c r="AY1" s="61" t="s">
        <v>10</v>
      </c>
      <c r="AZ1" s="63" t="s">
        <v>35</v>
      </c>
      <c r="BA1" s="61" t="s">
        <v>25</v>
      </c>
      <c r="BB1" s="61" t="s">
        <v>30</v>
      </c>
      <c r="BC1" s="61" t="s">
        <v>45</v>
      </c>
      <c r="BD1" s="61" t="s">
        <v>86</v>
      </c>
      <c r="BE1" s="61" t="s">
        <v>202</v>
      </c>
      <c r="BF1" s="61" t="s">
        <v>180</v>
      </c>
      <c r="BG1" s="61" t="s">
        <v>179</v>
      </c>
      <c r="BH1" s="61" t="s">
        <v>186</v>
      </c>
      <c r="BI1" s="61" t="s">
        <v>187</v>
      </c>
      <c r="BJ1" s="61" t="s">
        <v>113</v>
      </c>
      <c r="BK1" s="61" t="s">
        <v>171</v>
      </c>
      <c r="BL1" s="63" t="s">
        <v>172</v>
      </c>
      <c r="BM1" s="62" t="s">
        <v>173</v>
      </c>
      <c r="BN1" s="62" t="s">
        <v>217</v>
      </c>
      <c r="BO1" s="62" t="s">
        <v>218</v>
      </c>
      <c r="BP1" s="62" t="s">
        <v>219</v>
      </c>
      <c r="BQ1" s="62" t="s">
        <v>220</v>
      </c>
      <c r="BR1" s="62" t="s">
        <v>221</v>
      </c>
      <c r="BS1" s="61" t="s">
        <v>124</v>
      </c>
      <c r="BT1" s="61" t="s">
        <v>125</v>
      </c>
      <c r="BU1" s="61" t="s">
        <v>126</v>
      </c>
      <c r="BV1" s="61" t="s">
        <v>127</v>
      </c>
      <c r="BW1" s="61" t="s">
        <v>128</v>
      </c>
      <c r="BX1" s="61" t="s">
        <v>129</v>
      </c>
      <c r="BY1" s="61" t="s">
        <v>130</v>
      </c>
      <c r="BZ1" s="61" t="s">
        <v>131</v>
      </c>
      <c r="CA1" s="61" t="s">
        <v>132</v>
      </c>
      <c r="CB1" s="61" t="s">
        <v>133</v>
      </c>
      <c r="CC1" s="61" t="s">
        <v>134</v>
      </c>
      <c r="CD1" s="61" t="s">
        <v>135</v>
      </c>
      <c r="CE1" s="61" t="s">
        <v>136</v>
      </c>
      <c r="CF1" s="61" t="s">
        <v>137</v>
      </c>
      <c r="CG1" s="61" t="s">
        <v>138</v>
      </c>
      <c r="CH1" s="61" t="s">
        <v>139</v>
      </c>
      <c r="CI1" s="61" t="s">
        <v>140</v>
      </c>
      <c r="CJ1" s="61" t="s">
        <v>141</v>
      </c>
      <c r="CK1" s="61" t="s">
        <v>142</v>
      </c>
      <c r="CL1" s="61" t="s">
        <v>143</v>
      </c>
      <c r="CM1" s="61" t="s">
        <v>144</v>
      </c>
      <c r="CN1" s="61" t="s">
        <v>145</v>
      </c>
      <c r="CO1" s="61" t="s">
        <v>146</v>
      </c>
      <c r="CP1" s="61" t="s">
        <v>147</v>
      </c>
      <c r="CQ1" s="61" t="s">
        <v>148</v>
      </c>
      <c r="CR1" s="61" t="s">
        <v>149</v>
      </c>
      <c r="CS1" s="61" t="s">
        <v>150</v>
      </c>
      <c r="CT1" s="61" t="s">
        <v>151</v>
      </c>
      <c r="CU1" s="61" t="s">
        <v>152</v>
      </c>
      <c r="CV1" s="61" t="s">
        <v>153</v>
      </c>
      <c r="CW1" s="61" t="s">
        <v>154</v>
      </c>
      <c r="CX1" s="61" t="s">
        <v>155</v>
      </c>
      <c r="CY1" s="61" t="s">
        <v>156</v>
      </c>
      <c r="CZ1" s="61" t="s">
        <v>157</v>
      </c>
      <c r="DA1" s="61" t="s">
        <v>158</v>
      </c>
      <c r="DB1" s="8"/>
      <c r="DF1" s="40"/>
      <c r="DG1" s="40"/>
      <c r="DH1" s="53"/>
      <c r="DI1" s="40"/>
      <c r="DJ1" s="40"/>
      <c r="DK1" s="40"/>
    </row>
    <row r="2" spans="1:115" x14ac:dyDescent="0.2">
      <c r="A2" s="49" t="s">
        <v>78</v>
      </c>
      <c r="B2">
        <v>1</v>
      </c>
      <c r="C2">
        <v>0</v>
      </c>
      <c r="D2">
        <v>0.30707395498392198</v>
      </c>
      <c r="E2">
        <v>0.69292604501607702</v>
      </c>
      <c r="F2">
        <v>0.40143084260731299</v>
      </c>
      <c r="G2">
        <v>0.40143084260731299</v>
      </c>
      <c r="H2">
        <v>0.39153439153439101</v>
      </c>
      <c r="I2">
        <v>0.48853615520282101</v>
      </c>
      <c r="J2">
        <v>0.43735421144638298</v>
      </c>
      <c r="K2">
        <v>0.41900772023768101</v>
      </c>
      <c r="L2">
        <v>1.0599034835311001</v>
      </c>
      <c r="M2">
        <v>-0.99279118658907095</v>
      </c>
      <c r="N2" s="28">
        <v>0</v>
      </c>
      <c r="O2">
        <v>1.0073823300676901</v>
      </c>
      <c r="P2">
        <v>0.997535949915759</v>
      </c>
      <c r="Q2">
        <v>1.00333693764981</v>
      </c>
      <c r="R2">
        <v>1.0054933750594699</v>
      </c>
      <c r="S2">
        <v>163.61999511718699</v>
      </c>
      <c r="T2" s="40">
        <f>IF(C2,P2,R2)</f>
        <v>1.0054933750594699</v>
      </c>
      <c r="U2" s="40">
        <f>IF(D2 = 0,O2,Q2)</f>
        <v>1.00333693764981</v>
      </c>
      <c r="V2" s="59">
        <f>S2*T2^(1-N2)</f>
        <v>164.51882111759434</v>
      </c>
      <c r="W2" s="58">
        <f>S2*U2^(N2+1)</f>
        <v>164.16598483915527</v>
      </c>
      <c r="X2" s="66">
        <f>0.5 * (D2-MAX($D$3:$D$71))/(MIN($D$3:$D$71)-MAX($D$3:$D$71)) + 0.75</f>
        <v>1.099683690872534</v>
      </c>
      <c r="Y2" s="66">
        <f>AVERAGE(D2, F2, G2, H2, I2, J2, K2)</f>
        <v>0.40662401694568917</v>
      </c>
      <c r="Z2" s="29">
        <f>1.2^N2</f>
        <v>1</v>
      </c>
      <c r="AA2" s="29">
        <f>1.6^N2</f>
        <v>1</v>
      </c>
      <c r="AB2" s="29">
        <f>IF(C2&gt;0, 1, 0.3)</f>
        <v>0.3</v>
      </c>
      <c r="AC2" s="29">
        <f>IF(C2&gt;0, 1, 0.2)</f>
        <v>0.2</v>
      </c>
      <c r="AD2" s="29">
        <f>PERCENTILE($L$2:$L$71, 0.05)</f>
        <v>-1.4951753639458739E-2</v>
      </c>
      <c r="AE2" s="29">
        <f>PERCENTILE($L$2:$L$71, 0.95)</f>
        <v>1.0450608148215921</v>
      </c>
      <c r="AF2" s="29">
        <f>MIN(MAX(L2,AD2), AE2)</f>
        <v>1.0450608148215921</v>
      </c>
      <c r="AG2" s="29">
        <f>AF2-$AF$72+1</f>
        <v>2.0600125684610511</v>
      </c>
      <c r="AH2" s="29">
        <f>PERCENTILE($M$2:$M$71, 0.02)</f>
        <v>-1.4404420295190774</v>
      </c>
      <c r="AI2" s="29">
        <f>PERCENTILE($M$2:$M$71, 0.98)</f>
        <v>0.2915920996770559</v>
      </c>
      <c r="AJ2" s="29">
        <f>MIN(MAX(M2,AH2), AI2)</f>
        <v>-0.99279118658907095</v>
      </c>
      <c r="AK2" s="29">
        <f>AJ2-$AJ$72 + 0.1</f>
        <v>0.54765084293000643</v>
      </c>
      <c r="AL2" s="74">
        <v>1</v>
      </c>
      <c r="AM2" s="74">
        <v>1</v>
      </c>
      <c r="AN2" s="28">
        <v>2</v>
      </c>
      <c r="AO2" s="21">
        <f>(AG2^4) *Z2*AB2*AL2</f>
        <v>5.4025741346153211</v>
      </c>
      <c r="AP2" s="21">
        <f>(AK2^5)*AA2*AM2*AN2</f>
        <v>9.8525534132631279E-2</v>
      </c>
      <c r="AQ2" s="15">
        <f>AO2/$AO$72</f>
        <v>2.1600067156259894E-2</v>
      </c>
      <c r="AR2" s="15">
        <f>AP2/$AP$72</f>
        <v>6.1681052981728919E-4</v>
      </c>
      <c r="AS2" s="2">
        <v>654</v>
      </c>
      <c r="AT2" s="16">
        <f>$D$78*AQ2</f>
        <v>2664.1436430262329</v>
      </c>
      <c r="AU2" s="24">
        <f>AT2-AS2</f>
        <v>2010.1436430262329</v>
      </c>
      <c r="AV2" s="2">
        <v>491</v>
      </c>
      <c r="AW2" s="2">
        <v>8345</v>
      </c>
      <c r="AX2" s="2">
        <v>0</v>
      </c>
      <c r="AY2" s="14">
        <f>SUM(AV2:AX2)</f>
        <v>8836</v>
      </c>
      <c r="AZ2" s="16">
        <f>AQ2*$D$77</f>
        <v>4087.2143874619569</v>
      </c>
      <c r="BA2" s="6">
        <f>AZ2-AY2</f>
        <v>-4748.7856125380431</v>
      </c>
      <c r="BB2" s="6">
        <f>BA2+AU2</f>
        <v>-2738.6419695118102</v>
      </c>
      <c r="BC2" s="18">
        <f>AS2+AY2</f>
        <v>9490</v>
      </c>
      <c r="BD2" s="27">
        <f>AT2+AZ2</f>
        <v>6751.3580304881898</v>
      </c>
      <c r="BE2" s="67">
        <f>BB2*(BB2&gt;0)</f>
        <v>0</v>
      </c>
      <c r="BF2">
        <f>BE2/$BE$72</f>
        <v>0</v>
      </c>
      <c r="BG2" s="57">
        <f>BF2*$BB$72</f>
        <v>0</v>
      </c>
      <c r="BH2" s="70">
        <f>IF(BG2&gt;0,V2,W2)</f>
        <v>164.16598483915527</v>
      </c>
      <c r="BI2" s="17">
        <f>BG2/BH2</f>
        <v>0</v>
      </c>
      <c r="BJ2" s="35">
        <f>BC2/BD2</f>
        <v>1.4056431250045525</v>
      </c>
      <c r="BK2" s="2">
        <v>650</v>
      </c>
      <c r="BL2" s="16">
        <f>AR2*$D$80</f>
        <v>2.7312370260309566</v>
      </c>
      <c r="BM2" s="54">
        <f>BL2-BK2</f>
        <v>-647.26876297396905</v>
      </c>
      <c r="BN2" s="75">
        <f>BM2*(BM2&lt;&gt;0)</f>
        <v>-647.26876297396905</v>
      </c>
      <c r="BO2" s="35">
        <f>BN2/$BN$72</f>
        <v>-1.2189618888398657</v>
      </c>
      <c r="BP2" s="76">
        <f>BO2 * $BM$72</f>
        <v>-647.26876297396905</v>
      </c>
      <c r="BQ2" s="77">
        <f>IF(BP2&gt;0, V2, W2)</f>
        <v>164.16598483915527</v>
      </c>
      <c r="BR2" s="17">
        <f>BP2/BQ2</f>
        <v>-3.942770261501753</v>
      </c>
      <c r="BS2" s="39">
        <f>($AG2^$BS$74)*($BT$74^$N2)*(IF($C2&gt;0,1,$BU$74))</f>
        <v>1.0245174459356232</v>
      </c>
      <c r="BT2" s="39">
        <f>($AG2^$BS$75)*($BT$75^$N2)*(IF($C2&gt;0,1,$BU$75))</f>
        <v>1.842020777307634</v>
      </c>
      <c r="BU2" s="39">
        <f>($AG2^$BS$76)*($BT$76^$N2)*(IF($C2&gt;0,1,$BU$76))</f>
        <v>6.7201532003665326E-2</v>
      </c>
      <c r="BV2" s="39">
        <f>($AG2^$BS$77)*($BT$77^$N2)*(IF($C2&gt;0,1,$BU$77))</f>
        <v>3.4066961397788051</v>
      </c>
      <c r="BW2" s="39">
        <f>($AG2^$BS$78)*($BT$78^$N2)*(IF($C2&gt;0,1,$BU$78))</f>
        <v>0.6974485356306056</v>
      </c>
      <c r="BX2" s="39">
        <f>($AG2^$BS$79)*($BT$79^$N2)*(IF($C2&gt;0,1,$BU$79))</f>
        <v>3.0041379542492317</v>
      </c>
      <c r="BY2" s="39">
        <f>($AG2^$BS$80)*($BT$80^$N2)*(IF($C2&gt;0,1,$BU$80))</f>
        <v>0.15000925177044089</v>
      </c>
      <c r="BZ2" s="37">
        <f>BS2/BS$72</f>
        <v>1.4490205408626524E-2</v>
      </c>
      <c r="CA2" s="37">
        <f>BT2/BT$72</f>
        <v>1.6803633702643952E-2</v>
      </c>
      <c r="CB2" s="37">
        <f>BU2/BU$72</f>
        <v>2.5151748609253275E-4</v>
      </c>
      <c r="CC2" s="37">
        <f>BV2/BV$72</f>
        <v>2.1799527587941871E-2</v>
      </c>
      <c r="CD2" s="37">
        <f>BW2/BW$72</f>
        <v>1.2814607677337091E-2</v>
      </c>
      <c r="CE2" s="37">
        <f>BX2/BX$72</f>
        <v>1.5681363087686622E-2</v>
      </c>
      <c r="CF2" s="37">
        <f>BY2/BY$72</f>
        <v>2.8766452323313093E-3</v>
      </c>
      <c r="CG2" s="2">
        <v>838</v>
      </c>
      <c r="CH2" s="17">
        <f>CG$72*BZ2</f>
        <v>884.46764793715442</v>
      </c>
      <c r="CI2" s="1">
        <f>CH2-CG2</f>
        <v>46.467647937154425</v>
      </c>
      <c r="CJ2" s="2">
        <v>836</v>
      </c>
      <c r="CK2" s="17">
        <f>CJ$72*CA2</f>
        <v>1005.4118153302956</v>
      </c>
      <c r="CL2" s="1">
        <f>CK2-CJ2</f>
        <v>169.41181533029555</v>
      </c>
      <c r="CM2" s="2">
        <v>1843</v>
      </c>
      <c r="CN2" s="17">
        <f>CM$72*CB2</f>
        <v>17.322763819651009</v>
      </c>
      <c r="CO2" s="1">
        <f>CN2-CM2</f>
        <v>-1825.6772361803489</v>
      </c>
      <c r="CP2" s="2">
        <v>2040</v>
      </c>
      <c r="CQ2" s="17">
        <f>CP$72*CC2</f>
        <v>1407.6608949361705</v>
      </c>
      <c r="CR2" s="1">
        <f>CQ2-CP2</f>
        <v>-632.33910506382949</v>
      </c>
      <c r="CS2" s="2">
        <v>818</v>
      </c>
      <c r="CT2" s="17">
        <f>CS$72*CD2</f>
        <v>862.65375962297833</v>
      </c>
      <c r="CU2" s="1">
        <f>CT2-CS2</f>
        <v>44.653759622978328</v>
      </c>
      <c r="CV2" s="2">
        <v>2454</v>
      </c>
      <c r="CW2" s="17">
        <f>CV$72*CE2</f>
        <v>1119.2729717467203</v>
      </c>
      <c r="CX2" s="1">
        <f>CW2-CV2</f>
        <v>-1334.7270282532797</v>
      </c>
      <c r="CY2" s="2">
        <v>1636</v>
      </c>
      <c r="CZ2" s="17">
        <f>CY$72*CF2</f>
        <v>197.28320667851352</v>
      </c>
      <c r="DA2" s="1">
        <f>CZ2-CY2</f>
        <v>-1438.7167933214864</v>
      </c>
      <c r="DB2" s="9"/>
      <c r="DF2" s="37"/>
      <c r="DH2" s="17"/>
      <c r="DI2" s="1"/>
    </row>
    <row r="3" spans="1:115" x14ac:dyDescent="0.2">
      <c r="A3" s="33" t="s">
        <v>53</v>
      </c>
      <c r="B3">
        <v>0</v>
      </c>
      <c r="C3">
        <v>0</v>
      </c>
      <c r="D3">
        <v>0.15514469453376201</v>
      </c>
      <c r="E3">
        <v>0.84485530546623799</v>
      </c>
      <c r="F3">
        <v>0.110492845786963</v>
      </c>
      <c r="G3">
        <v>0.110492845786963</v>
      </c>
      <c r="H3">
        <v>0.33597883597883599</v>
      </c>
      <c r="I3">
        <v>0.38447971781305101</v>
      </c>
      <c r="J3">
        <v>0.35941208667530899</v>
      </c>
      <c r="K3">
        <v>0.19927986417846</v>
      </c>
      <c r="L3">
        <v>0.48656052636353903</v>
      </c>
      <c r="M3">
        <v>-0.831392099138202</v>
      </c>
      <c r="N3" s="28">
        <v>0</v>
      </c>
      <c r="O3">
        <v>1.0025397402634499</v>
      </c>
      <c r="P3">
        <v>0.99428391848005404</v>
      </c>
      <c r="Q3">
        <v>1.0110205327220201</v>
      </c>
      <c r="R3">
        <v>0.99222075292230505</v>
      </c>
      <c r="S3">
        <v>258.11999511718699</v>
      </c>
      <c r="T3" s="40">
        <f>IF(C3,P3,R3)</f>
        <v>0.99222075292230505</v>
      </c>
      <c r="U3" s="40">
        <f>IF(D3 = 0,O3,Q3)</f>
        <v>1.0110205327220201</v>
      </c>
      <c r="V3" s="59">
        <f>S3*T3^(1-N3)</f>
        <v>256.112015899477</v>
      </c>
      <c r="W3" s="58">
        <f>S3*U3^(N3+1)</f>
        <v>260.96461496958364</v>
      </c>
      <c r="X3" s="66">
        <f>0.5 * (D3-MAX($D$3:$D$71))/(MIN($D$3:$D$71)-MAX($D$3:$D$71)) + 0.75</f>
        <v>1.1815562627027676</v>
      </c>
      <c r="Y3" s="66">
        <f>AVERAGE(D3, F3, G3, H3, I3, J3, K3)</f>
        <v>0.23646869867904913</v>
      </c>
      <c r="Z3" s="29">
        <f>1.2^N3</f>
        <v>1</v>
      </c>
      <c r="AA3" s="29">
        <f>1.6^N3</f>
        <v>1</v>
      </c>
      <c r="AB3" s="29">
        <f>IF(C3&gt;0, 1, 0.3)</f>
        <v>0.3</v>
      </c>
      <c r="AC3" s="29">
        <f>IF(C3&gt;0, 1, 0.2)</f>
        <v>0.2</v>
      </c>
      <c r="AD3" s="29">
        <f>PERCENTILE($L$2:$L$71, 0.05)</f>
        <v>-1.4951753639458739E-2</v>
      </c>
      <c r="AE3" s="29">
        <f>PERCENTILE($L$2:$L$71, 0.95)</f>
        <v>1.0450608148215921</v>
      </c>
      <c r="AF3" s="29">
        <f>MIN(MAX(L3,AD3), AE3)</f>
        <v>0.48656052636353903</v>
      </c>
      <c r="AG3" s="29">
        <f>AF3-$AF$72+1</f>
        <v>1.5015122800029976</v>
      </c>
      <c r="AH3" s="29">
        <f>PERCENTILE($M$2:$M$71, 0.02)</f>
        <v>-1.4404420295190774</v>
      </c>
      <c r="AI3" s="29">
        <f>PERCENTILE($M$2:$M$71, 0.98)</f>
        <v>0.2915920996770559</v>
      </c>
      <c r="AJ3" s="29">
        <f>MIN(MAX(M3,AH3), AI3)</f>
        <v>-0.831392099138202</v>
      </c>
      <c r="AK3" s="29">
        <f>AJ3-$AJ$72 + 0.1</f>
        <v>0.70904993038087538</v>
      </c>
      <c r="AL3" s="74">
        <v>1</v>
      </c>
      <c r="AM3" s="74">
        <v>1</v>
      </c>
      <c r="AN3" s="28">
        <v>1</v>
      </c>
      <c r="AO3" s="21">
        <f>(AG3^4) *Z3*AB3*AL3</f>
        <v>1.5248840025519064</v>
      </c>
      <c r="AP3" s="21">
        <f>(AK3^5)*AA3*AM3*AN3</f>
        <v>0.17921901809568852</v>
      </c>
      <c r="AQ3" s="15">
        <f>AO3/$AO$72</f>
        <v>6.0966487529694616E-3</v>
      </c>
      <c r="AR3" s="15">
        <f>AP3/$AP$72</f>
        <v>1.1219850618229144E-3</v>
      </c>
      <c r="AS3" s="2">
        <v>516</v>
      </c>
      <c r="AT3" s="16">
        <f>$D$78*AQ3</f>
        <v>751.95821853175221</v>
      </c>
      <c r="AU3" s="24">
        <f>AT3-AS3</f>
        <v>235.95821853175221</v>
      </c>
      <c r="AV3" s="2">
        <v>1032</v>
      </c>
      <c r="AW3" s="2">
        <v>2065</v>
      </c>
      <c r="AX3" s="2">
        <v>0</v>
      </c>
      <c r="AY3" s="14">
        <f>SUM(AV3:AX3)</f>
        <v>3097</v>
      </c>
      <c r="AZ3" s="16">
        <f>AQ3*$D$77</f>
        <v>1153.6218993290136</v>
      </c>
      <c r="BA3" s="9">
        <f>AZ3-AY3</f>
        <v>-1943.3781006709864</v>
      </c>
      <c r="BB3" s="9">
        <f>BA3+AU3</f>
        <v>-1707.4198821392342</v>
      </c>
      <c r="BC3" s="18">
        <f>AS3+AY3</f>
        <v>3613</v>
      </c>
      <c r="BD3" s="27">
        <f>AT3+AZ3</f>
        <v>1905.5801178607658</v>
      </c>
      <c r="BE3" s="67">
        <f>BB3*(BB3&gt;0)</f>
        <v>0</v>
      </c>
      <c r="BF3">
        <f>BE3/$BE$72</f>
        <v>0</v>
      </c>
      <c r="BG3" s="57">
        <f>BF3*$BB$72</f>
        <v>0</v>
      </c>
      <c r="BH3" s="60">
        <f>IF(BG3&gt;0,V3,W3)</f>
        <v>260.96461496958364</v>
      </c>
      <c r="BI3" s="17">
        <f>BG3/BH3</f>
        <v>0</v>
      </c>
      <c r="BJ3" s="35">
        <f>BC3/BD3</f>
        <v>1.8960105461511694</v>
      </c>
      <c r="BK3" s="2">
        <v>0</v>
      </c>
      <c r="BL3" s="16">
        <f>AR3*$D$80</f>
        <v>4.9681498537518651</v>
      </c>
      <c r="BM3" s="54">
        <f>BL3-BK3</f>
        <v>4.9681498537518651</v>
      </c>
      <c r="BN3" s="75">
        <f>BM3*(BM3&lt;&gt;0)</f>
        <v>4.9681498537518651</v>
      </c>
      <c r="BO3" s="35">
        <f>BN3/$BN$72</f>
        <v>9.3562144138453138E-3</v>
      </c>
      <c r="BP3" s="76">
        <f>BO3 * $BM$72</f>
        <v>4.9681498537518651</v>
      </c>
      <c r="BQ3" s="77">
        <f>IF(BP3&gt;0, V3, W3)</f>
        <v>256.112015899477</v>
      </c>
      <c r="BR3" s="17">
        <f>BP3/BQ3</f>
        <v>1.939834738445792E-2</v>
      </c>
      <c r="BS3" s="39">
        <f>($AG3^$BS$74)*($BT$74^$N3)*(IF($C3&gt;0,1,$BU$74))</f>
        <v>0.72442535491977955</v>
      </c>
      <c r="BT3" s="39">
        <f>($AG3^$BS$75)*($BT$75^$N3)*(IF($C3&gt;0,1,$BU$75))</f>
        <v>0.93801302659546637</v>
      </c>
      <c r="BU3" s="39">
        <f>($AG3^$BS$76)*($BT$76^$N3)*(IF($C3&gt;0,1,$BU$76))</f>
        <v>1.4437432937431265E-2</v>
      </c>
      <c r="BV3" s="39">
        <f>($AG3^$BS$77)*($BT$77^$N3)*(IF($C3&gt;0,1,$BU$77))</f>
        <v>1.7309573078816765</v>
      </c>
      <c r="BW3" s="39">
        <f>($AG3^$BS$78)*($BT$78^$N3)*(IF($C3&gt;0,1,$BU$78))</f>
        <v>0.67809231025487848</v>
      </c>
      <c r="BX3" s="39">
        <f>($AG3^$BS$79)*($BT$79^$N3)*(IF($C3&gt;0,1,$BU$79))</f>
        <v>0.96652949549027978</v>
      </c>
      <c r="BY3" s="39">
        <f>($AG3^$BS$80)*($BT$80^$N3)*(IF($C3&gt;0,1,$BU$80))</f>
        <v>8.319830049764021E-2</v>
      </c>
      <c r="BZ3" s="37">
        <f>BS3/BS$72</f>
        <v>1.0245869641017685E-2</v>
      </c>
      <c r="CA3" s="37">
        <f>BT3/BT$72</f>
        <v>8.5569215621210306E-3</v>
      </c>
      <c r="CB3" s="37">
        <f>BU3/BU$72</f>
        <v>5.4035477016419576E-5</v>
      </c>
      <c r="CC3" s="37">
        <f>BV3/BV$72</f>
        <v>1.1076435948046205E-2</v>
      </c>
      <c r="CD3" s="37">
        <f>BW3/BW$72</f>
        <v>1.2458965043318527E-2</v>
      </c>
      <c r="CE3" s="37">
        <f>BX3/BX$72</f>
        <v>5.0452077050267916E-3</v>
      </c>
      <c r="CF3" s="37">
        <f>BY3/BY$72</f>
        <v>1.5954482249591778E-3</v>
      </c>
      <c r="CG3" s="2">
        <v>523</v>
      </c>
      <c r="CH3" s="17">
        <f>CG$72*BZ3</f>
        <v>625.3976370180784</v>
      </c>
      <c r="CI3" s="1">
        <f>CH3-CG3</f>
        <v>102.3976370180784</v>
      </c>
      <c r="CJ3" s="2">
        <v>1049</v>
      </c>
      <c r="CK3" s="17">
        <f>CJ$72*CA3</f>
        <v>511.98628782638764</v>
      </c>
      <c r="CL3" s="1">
        <f>CK3-CJ3</f>
        <v>-537.01371217361236</v>
      </c>
      <c r="CM3" s="2">
        <v>0</v>
      </c>
      <c r="CN3" s="17">
        <f>CM$72*CB3</f>
        <v>3.7215854085518654</v>
      </c>
      <c r="CO3" s="1">
        <f>CN3-CM3</f>
        <v>3.7215854085518654</v>
      </c>
      <c r="CP3" s="2">
        <v>823</v>
      </c>
      <c r="CQ3" s="17">
        <f>CP$72*CC3</f>
        <v>715.23869847318758</v>
      </c>
      <c r="CR3" s="1">
        <f>CQ3-CP3</f>
        <v>-107.76130152681242</v>
      </c>
      <c r="CS3" s="2">
        <v>1032</v>
      </c>
      <c r="CT3" s="17">
        <f>CS$72*CD3</f>
        <v>838.71260878611656</v>
      </c>
      <c r="CU3" s="1">
        <f>CT3-CS3</f>
        <v>-193.28739121388344</v>
      </c>
      <c r="CV3" s="2">
        <v>774</v>
      </c>
      <c r="CW3" s="17">
        <f>CV$72*CE3</f>
        <v>360.10674515399228</v>
      </c>
      <c r="CX3" s="1">
        <f>CW3-CV3</f>
        <v>-413.89325484600772</v>
      </c>
      <c r="CY3" s="2">
        <v>0</v>
      </c>
      <c r="CZ3" s="17">
        <f>CY$72*CF3</f>
        <v>109.41743471592537</v>
      </c>
      <c r="DA3" s="1">
        <f>CZ3-CY3</f>
        <v>109.41743471592537</v>
      </c>
      <c r="DB3" s="9"/>
      <c r="DF3" s="37"/>
      <c r="DH3" s="17"/>
      <c r="DI3" s="1"/>
    </row>
    <row r="4" spans="1:115" x14ac:dyDescent="0.2">
      <c r="A4" s="33" t="s">
        <v>66</v>
      </c>
      <c r="B4">
        <v>1</v>
      </c>
      <c r="C4">
        <v>1</v>
      </c>
      <c r="D4">
        <v>0.46282973621103102</v>
      </c>
      <c r="E4">
        <v>0.53717026378896804</v>
      </c>
      <c r="F4">
        <v>0.39211136890951198</v>
      </c>
      <c r="G4">
        <v>0.39211136890951198</v>
      </c>
      <c r="H4">
        <v>0.21172638436482</v>
      </c>
      <c r="I4">
        <v>0.68078175895765403</v>
      </c>
      <c r="J4">
        <v>0.37965702991730199</v>
      </c>
      <c r="K4">
        <v>0.38583395096465101</v>
      </c>
      <c r="L4">
        <v>3.8709097340241701E-2</v>
      </c>
      <c r="M4">
        <v>-0.71542754603173098</v>
      </c>
      <c r="N4" s="28">
        <v>0</v>
      </c>
      <c r="O4">
        <v>1.0173911182168101</v>
      </c>
      <c r="P4">
        <v>0.98824440130079405</v>
      </c>
      <c r="Q4">
        <v>1.00561668489096</v>
      </c>
      <c r="R4">
        <v>0.99993360125052699</v>
      </c>
      <c r="S4">
        <v>112.81999969482401</v>
      </c>
      <c r="T4" s="40">
        <f>IF(C4,P4,R4)</f>
        <v>0.98824440130079405</v>
      </c>
      <c r="U4" s="40">
        <f>IF(D4 = 0,O4,Q4)</f>
        <v>1.00561668489096</v>
      </c>
      <c r="V4" s="59">
        <f>S4*T4^(1-N4)</f>
        <v>111.49373305316712</v>
      </c>
      <c r="W4" s="58">
        <f>S4*U4^(N4+1)</f>
        <v>113.45367408250803</v>
      </c>
      <c r="X4" s="66">
        <f>0.5 * (D4-MAX($D$3:$D$71))/(MIN($D$3:$D$71)-MAX($D$3:$D$71)) + 0.75</f>
        <v>1.015749060053516</v>
      </c>
      <c r="Y4" s="66">
        <f>AVERAGE(D4, F4, G4, H4, I4, J4, K4)</f>
        <v>0.41500737117635456</v>
      </c>
      <c r="Z4" s="29">
        <f>1.2^N4</f>
        <v>1</v>
      </c>
      <c r="AA4" s="29">
        <f>1.6^N4</f>
        <v>1</v>
      </c>
      <c r="AB4" s="29">
        <f>IF(C4&gt;0, 1, 0.3)</f>
        <v>1</v>
      </c>
      <c r="AC4" s="29">
        <f>IF(C4&gt;0, 1, 0.2)</f>
        <v>1</v>
      </c>
      <c r="AD4" s="29">
        <f>PERCENTILE($L$2:$L$71, 0.05)</f>
        <v>-1.4951753639458739E-2</v>
      </c>
      <c r="AE4" s="29">
        <f>PERCENTILE($L$2:$L$71, 0.95)</f>
        <v>1.0450608148215921</v>
      </c>
      <c r="AF4" s="29">
        <f>MIN(MAX(L4,AD4), AE4)</f>
        <v>3.8709097340241701E-2</v>
      </c>
      <c r="AG4" s="29">
        <f>AF4-$AF$72+1</f>
        <v>1.0536608509797005</v>
      </c>
      <c r="AH4" s="29">
        <f>PERCENTILE($M$2:$M$71, 0.02)</f>
        <v>-1.4404420295190774</v>
      </c>
      <c r="AI4" s="29">
        <f>PERCENTILE($M$2:$M$71, 0.98)</f>
        <v>0.2915920996770559</v>
      </c>
      <c r="AJ4" s="29">
        <f>MIN(MAX(M4,AH4), AI4)</f>
        <v>-0.71542754603173098</v>
      </c>
      <c r="AK4" s="29">
        <f>AJ4-$AJ$72 + 0.1</f>
        <v>0.82501448348734641</v>
      </c>
      <c r="AL4" s="74">
        <v>1</v>
      </c>
      <c r="AM4" s="74">
        <v>1</v>
      </c>
      <c r="AN4" s="28">
        <v>2</v>
      </c>
      <c r="AO4" s="21">
        <f>(AG4^4) *Z4*AB4*AL4</f>
        <v>1.2325466798067004</v>
      </c>
      <c r="AP4" s="21">
        <f>(AK4^5)*AA4*AM4*AN4</f>
        <v>0.76443024169879803</v>
      </c>
      <c r="AQ4" s="15">
        <f>AO4/$AO$72</f>
        <v>4.9278529815020358E-3</v>
      </c>
      <c r="AR4" s="15">
        <f>AP4/$AP$72</f>
        <v>4.7856489847176806E-3</v>
      </c>
      <c r="AS4" s="2">
        <v>338</v>
      </c>
      <c r="AT4" s="16">
        <f>$D$78*AQ4</f>
        <v>607.79941559726853</v>
      </c>
      <c r="AU4" s="24">
        <f>AT4-AS4</f>
        <v>269.79941559726853</v>
      </c>
      <c r="AV4" s="2">
        <v>226</v>
      </c>
      <c r="AW4" s="2">
        <v>338</v>
      </c>
      <c r="AX4" s="2">
        <v>0</v>
      </c>
      <c r="AY4" s="14">
        <f>SUM(AV4:AX4)</f>
        <v>564</v>
      </c>
      <c r="AZ4" s="16">
        <f>AQ4*$D$77</f>
        <v>932.4596752216728</v>
      </c>
      <c r="BA4" s="9">
        <f>AZ4-AY4</f>
        <v>368.4596752216728</v>
      </c>
      <c r="BB4" s="9">
        <f>BA4+AU4</f>
        <v>638.25909081894133</v>
      </c>
      <c r="BC4" s="18">
        <f>AS4+AY4</f>
        <v>902</v>
      </c>
      <c r="BD4" s="27">
        <f>AT4+AZ4</f>
        <v>1540.2590908189413</v>
      </c>
      <c r="BE4" s="67">
        <f>BB4*(BB4&gt;0)</f>
        <v>638.25909081894133</v>
      </c>
      <c r="BF4">
        <f>BE4/$BE$72</f>
        <v>6.3780392608612582E-3</v>
      </c>
      <c r="BG4" s="57">
        <f>BF4*$BB$72</f>
        <v>216.92923353648629</v>
      </c>
      <c r="BH4" s="60">
        <f>IF(BG4&gt;0,V4,W4)</f>
        <v>111.49373305316712</v>
      </c>
      <c r="BI4" s="17">
        <f>BG4/BH4</f>
        <v>1.945663021553337</v>
      </c>
      <c r="BJ4" s="35">
        <f>BC4/BD4</f>
        <v>0.58561576125508541</v>
      </c>
      <c r="BK4" s="2">
        <v>0</v>
      </c>
      <c r="BL4" s="16">
        <f>AR4*$D$80</f>
        <v>21.190853704329889</v>
      </c>
      <c r="BM4" s="54">
        <f>BL4-BK4</f>
        <v>21.190853704329889</v>
      </c>
      <c r="BN4" s="75">
        <f>BM4*(BM4&lt;&gt;0)</f>
        <v>21.190853704329889</v>
      </c>
      <c r="BO4" s="35">
        <f>BN4/$BN$72</f>
        <v>3.9907445770866058E-2</v>
      </c>
      <c r="BP4" s="76">
        <f>BO4 * $BM$72</f>
        <v>21.190853704329889</v>
      </c>
      <c r="BQ4" s="77">
        <f>IF(BP4&gt;0, V4, W4)</f>
        <v>111.49373305316712</v>
      </c>
      <c r="BR4" s="17">
        <f>BP4/BQ4</f>
        <v>0.19006318224383767</v>
      </c>
      <c r="BS4" s="39">
        <f>($AG4^$BS$74)*($BT$74^$N4)*(IF($C4&gt;0,1,$BU$74))</f>
        <v>1.0589613879361808</v>
      </c>
      <c r="BT4" s="39">
        <f>($AG4^$BS$75)*($BT$75^$N4)*(IF($C4&gt;0,1,$BU$75))</f>
        <v>1.1180046276096338</v>
      </c>
      <c r="BU4" s="39">
        <f>($AG4^$BS$76)*($BT$76^$N4)*(IF($C4&gt;0,1,$BU$76))</f>
        <v>1.289419413153154</v>
      </c>
      <c r="BV4" s="39">
        <f>($AG4^$BS$77)*($BT$77^$N4)*(IF($C4&gt;0,1,$BU$77))</f>
        <v>1.1184137740623155</v>
      </c>
      <c r="BW4" s="39">
        <f>($AG4^$BS$78)*($BT$78^$N4)*(IF($C4&gt;0,1,$BU$78))</f>
        <v>1.0046629233815672</v>
      </c>
      <c r="BX4" s="39">
        <f>($AG4^$BS$79)*($BT$79^$N4)*(IF($C4&gt;0,1,$BU$79))</f>
        <v>1.2061608467613336</v>
      </c>
      <c r="BY4" s="39">
        <f>($AG4^$BS$80)*($BT$80^$N4)*(IF($C4&gt;0,1,$BU$80))</f>
        <v>1.1023369708279764</v>
      </c>
      <c r="BZ4" s="37">
        <f>BS4/BS$72</f>
        <v>1.4977361383032703E-2</v>
      </c>
      <c r="CA4" s="37">
        <f>BT4/BT$72</f>
        <v>1.0198875317613001E-2</v>
      </c>
      <c r="CB4" s="37">
        <f>BU4/BU$72</f>
        <v>4.8259544037999235E-3</v>
      </c>
      <c r="CC4" s="37">
        <f>BV4/BV$72</f>
        <v>7.1567556723707883E-3</v>
      </c>
      <c r="CD4" s="37">
        <f>BW4/BW$72</f>
        <v>1.8459227532051328E-2</v>
      </c>
      <c r="CE4" s="37">
        <f>BX4/BX$72</f>
        <v>6.2960644511889279E-3</v>
      </c>
      <c r="CF4" s="37">
        <f>BY4/BY$72</f>
        <v>2.1138912127949723E-2</v>
      </c>
      <c r="CG4" s="2">
        <v>446</v>
      </c>
      <c r="CH4" s="17">
        <f>CG$72*BZ4</f>
        <v>914.2031614589331</v>
      </c>
      <c r="CI4" s="1">
        <f>CH4-CG4</f>
        <v>468.2031614589331</v>
      </c>
      <c r="CJ4" s="2">
        <v>223</v>
      </c>
      <c r="CK4" s="17">
        <f>CJ$72*CA4</f>
        <v>610.22930687873873</v>
      </c>
      <c r="CL4" s="1">
        <f>CK4-CJ4</f>
        <v>387.22930687873873</v>
      </c>
      <c r="CM4" s="2">
        <v>0</v>
      </c>
      <c r="CN4" s="17">
        <f>CM$72*CB4</f>
        <v>332.37795765291213</v>
      </c>
      <c r="CO4" s="1">
        <f>CN4-CM4</f>
        <v>332.37795765291213</v>
      </c>
      <c r="CP4" s="2">
        <v>468</v>
      </c>
      <c r="CQ4" s="17">
        <f>CP$72*CC4</f>
        <v>462.13318403199889</v>
      </c>
      <c r="CR4" s="1">
        <f>CQ4-CP4</f>
        <v>-5.8668159680011058</v>
      </c>
      <c r="CS4" s="2">
        <v>677</v>
      </c>
      <c r="CT4" s="17">
        <f>CS$72*CD4</f>
        <v>1242.6382790026314</v>
      </c>
      <c r="CU4" s="1">
        <f>CT4-CS4</f>
        <v>565.63827900263141</v>
      </c>
      <c r="CV4" s="2">
        <v>564</v>
      </c>
      <c r="CW4" s="17">
        <f>CV$72*CE4</f>
        <v>449.3878962680609</v>
      </c>
      <c r="CX4" s="1">
        <f>CW4-CV4</f>
        <v>-114.6121037319391</v>
      </c>
      <c r="CY4" s="2">
        <v>1128</v>
      </c>
      <c r="CZ4" s="17">
        <f>CY$72*CF4</f>
        <v>1449.72773264692</v>
      </c>
      <c r="DA4" s="1">
        <f>CZ4-CY4</f>
        <v>321.72773264692</v>
      </c>
      <c r="DB4" s="9"/>
      <c r="DF4" s="37"/>
      <c r="DH4" s="17"/>
      <c r="DI4" s="1"/>
    </row>
    <row r="5" spans="1:115" x14ac:dyDescent="0.2">
      <c r="A5" s="33" t="s">
        <v>207</v>
      </c>
      <c r="B5">
        <v>0</v>
      </c>
      <c r="C5">
        <v>0</v>
      </c>
      <c r="D5">
        <v>3.1350482315112498E-2</v>
      </c>
      <c r="E5">
        <v>0.96864951768488705</v>
      </c>
      <c r="F5">
        <v>1.9872813990461001E-2</v>
      </c>
      <c r="G5">
        <v>1.9872813990461001E-2</v>
      </c>
      <c r="H5">
        <v>0.148148148148148</v>
      </c>
      <c r="I5">
        <v>0.134920634920634</v>
      </c>
      <c r="J5">
        <v>0.14137978006230001</v>
      </c>
      <c r="K5">
        <v>5.3005792807865701E-2</v>
      </c>
      <c r="L5">
        <v>0.68993342665255797</v>
      </c>
      <c r="M5">
        <v>-1.33354836897287</v>
      </c>
      <c r="N5" s="28">
        <v>0</v>
      </c>
      <c r="O5">
        <v>1.00665926128651</v>
      </c>
      <c r="P5">
        <v>0.99277781483608096</v>
      </c>
      <c r="Q5">
        <v>1.0107481547719901</v>
      </c>
      <c r="R5">
        <v>0.99356687811567101</v>
      </c>
      <c r="S5">
        <v>381.01998901367102</v>
      </c>
      <c r="T5" s="40">
        <f>IF(C5,P5,R5)</f>
        <v>0.99356687811567101</v>
      </c>
      <c r="U5" s="40">
        <f>IF(D5 = 0,O5,Q5)</f>
        <v>1.0107481547719901</v>
      </c>
      <c r="V5" s="59">
        <f>S5*T5^(1-N5)</f>
        <v>378.56884098398041</v>
      </c>
      <c r="W5" s="58">
        <f>S5*U5^(N5+1)</f>
        <v>385.11525082681192</v>
      </c>
      <c r="X5" s="66">
        <f>0.5 * (D5-MAX($D$3:$D$71))/(MIN($D$3:$D$71)-MAX($D$3:$D$71)) + 0.75</f>
        <v>1.248267247157032</v>
      </c>
      <c r="Y5" s="66">
        <f>AVERAGE(D5, F5, G5, H5, I5, J5, K5)</f>
        <v>7.8364352319283168E-2</v>
      </c>
      <c r="Z5" s="29">
        <f>1.2^N5</f>
        <v>1</v>
      </c>
      <c r="AA5" s="29">
        <f>1.6^N5</f>
        <v>1</v>
      </c>
      <c r="AB5" s="29">
        <f>IF(C5&gt;0, 1, 0.3)</f>
        <v>0.3</v>
      </c>
      <c r="AC5" s="29">
        <f>IF(C5&gt;0, 1, 0.2)</f>
        <v>0.2</v>
      </c>
      <c r="AD5" s="29">
        <f>PERCENTILE($L$2:$L$71, 0.05)</f>
        <v>-1.4951753639458739E-2</v>
      </c>
      <c r="AE5" s="29">
        <f>PERCENTILE($L$2:$L$71, 0.95)</f>
        <v>1.0450608148215921</v>
      </c>
      <c r="AF5" s="29">
        <f>MIN(MAX(L5,AD5), AE5)</f>
        <v>0.68993342665255797</v>
      </c>
      <c r="AG5" s="29">
        <f>AF5-$AF$72+1</f>
        <v>1.7048851802920169</v>
      </c>
      <c r="AH5" s="29">
        <f>PERCENTILE($M$2:$M$71, 0.02)</f>
        <v>-1.4404420295190774</v>
      </c>
      <c r="AI5" s="29">
        <f>PERCENTILE($M$2:$M$71, 0.98)</f>
        <v>0.2915920996770559</v>
      </c>
      <c r="AJ5" s="29">
        <f>MIN(MAX(M5,AH5), AI5)</f>
        <v>-1.33354836897287</v>
      </c>
      <c r="AK5" s="29">
        <f>AJ5-$AJ$72 + 0.1</f>
        <v>0.20689366054620742</v>
      </c>
      <c r="AL5" s="74">
        <v>0</v>
      </c>
      <c r="AM5" s="74">
        <v>1</v>
      </c>
      <c r="AN5" s="28">
        <v>1</v>
      </c>
      <c r="AO5" s="21">
        <f>(AG5^4) *Z5*AB5*AL5</f>
        <v>0</v>
      </c>
      <c r="AP5" s="21">
        <f>(AK5^5)*AA5*AM5*AN5</f>
        <v>3.7908440453665208E-4</v>
      </c>
      <c r="AQ5" s="15">
        <f>AO5/$AO$72</f>
        <v>0</v>
      </c>
      <c r="AR5" s="15">
        <f>AP5/$AP$72</f>
        <v>2.3732249154108629E-6</v>
      </c>
      <c r="AS5" s="2">
        <v>0</v>
      </c>
      <c r="AT5" s="16">
        <f>$D$78*AQ5</f>
        <v>0</v>
      </c>
      <c r="AU5" s="24">
        <f>AT5-AS5</f>
        <v>0</v>
      </c>
      <c r="AV5" s="2">
        <v>0</v>
      </c>
      <c r="AW5" s="2">
        <v>0</v>
      </c>
      <c r="AX5" s="2">
        <v>0</v>
      </c>
      <c r="AY5" s="10">
        <f>SUM(AV5:AX5)</f>
        <v>0</v>
      </c>
      <c r="AZ5" s="16">
        <f>AQ5*$D$77</f>
        <v>0</v>
      </c>
      <c r="BA5" s="9">
        <f>AZ5-AY5</f>
        <v>0</v>
      </c>
      <c r="BB5" s="9">
        <f>BA5+AU5</f>
        <v>0</v>
      </c>
      <c r="BC5" s="18">
        <f>AS5+AY5</f>
        <v>0</v>
      </c>
      <c r="BD5" s="27">
        <f>AT5+AZ5</f>
        <v>0</v>
      </c>
      <c r="BE5" s="67">
        <f>BB5*(BB5&gt;0)</f>
        <v>0</v>
      </c>
      <c r="BF5">
        <f>BE5/$BE$72</f>
        <v>0</v>
      </c>
      <c r="BG5" s="57">
        <f>BF5*$BB$72</f>
        <v>0</v>
      </c>
      <c r="BH5" s="70">
        <f>IF(BG5&gt;0,V5,W5)</f>
        <v>385.11525082681192</v>
      </c>
      <c r="BI5" s="17">
        <f>BG5/BH5</f>
        <v>0</v>
      </c>
      <c r="BJ5" s="35" t="e">
        <f>BC5/BD5</f>
        <v>#DIV/0!</v>
      </c>
      <c r="BK5" s="2">
        <v>380</v>
      </c>
      <c r="BL5" s="16">
        <f>AR5*$D$80</f>
        <v>1.0508639925439302E-2</v>
      </c>
      <c r="BM5" s="54">
        <f>BL5-BK5</f>
        <v>-379.98949136007457</v>
      </c>
      <c r="BN5" s="75">
        <f>BM5*(BM5&lt;&gt;0)</f>
        <v>-379.98949136007457</v>
      </c>
      <c r="BO5" s="35">
        <f>BN5/$BN$72</f>
        <v>-0.71561109484006469</v>
      </c>
      <c r="BP5" s="76">
        <f>BO5 * $BM$72</f>
        <v>-379.98949136007457</v>
      </c>
      <c r="BQ5" s="77">
        <f>IF(BP5&gt;0, V5, W5)</f>
        <v>385.11525082681192</v>
      </c>
      <c r="BR5" s="17">
        <f>BP5/BQ5</f>
        <v>-0.98669032333637074</v>
      </c>
      <c r="BS5" s="39">
        <f>($AG5^$BS$74)*($BT$74^$N5)*(IF($C5&gt;0,1,$BU$74))</f>
        <v>0.83263727507658436</v>
      </c>
      <c r="BT5" s="39">
        <f>($AG5^$BS$75)*($BT$75^$N5)*(IF($C5&gt;0,1,$BU$75))</f>
        <v>1.2300808045198619</v>
      </c>
      <c r="BU5" s="39">
        <f>($AG5^$BS$76)*($BT$76^$N5)*(IF($C5&gt;0,1,$BU$76))</f>
        <v>2.6777093833355501E-2</v>
      </c>
      <c r="BV5" s="39">
        <f>($AG5^$BS$77)*($BT$77^$N5)*(IF($C5&gt;0,1,$BU$77))</f>
        <v>2.2719422715187378</v>
      </c>
      <c r="BW5" s="39">
        <f>($AG5^$BS$78)*($BT$78^$N5)*(IF($C5&gt;0,1,$BU$78))</f>
        <v>0.68580179169640199</v>
      </c>
      <c r="BX5" s="39">
        <f>($AG5^$BS$79)*($BT$79^$N5)*(IF($C5&gt;0,1,$BU$79))</f>
        <v>1.5241976042112315</v>
      </c>
      <c r="BY5" s="39">
        <f>($AG5^$BS$80)*($BT$80^$N5)*(IF($C5&gt;0,1,$BU$80))</f>
        <v>0.10542517726660186</v>
      </c>
      <c r="BZ5" s="37">
        <f>BS5/BS$72</f>
        <v>1.1776358903991663E-2</v>
      </c>
      <c r="CA5" s="37">
        <f>BT5/BT$72</f>
        <v>1.1221278021639433E-2</v>
      </c>
      <c r="CB5" s="37">
        <f>BU5/BU$72</f>
        <v>1.0021955043319696E-4</v>
      </c>
      <c r="CC5" s="37">
        <f>BV5/BV$72</f>
        <v>1.4538211273929414E-2</v>
      </c>
      <c r="CD5" s="37">
        <f>BW5/BW$72</f>
        <v>1.2600615609663912E-2</v>
      </c>
      <c r="CE5" s="37">
        <f>BX5/BX$72</f>
        <v>7.9561912312351331E-3</v>
      </c>
      <c r="CF5" s="37">
        <f>BY5/BY$72</f>
        <v>2.0216808628293718E-3</v>
      </c>
      <c r="CG5" s="2">
        <v>0</v>
      </c>
      <c r="CH5" s="17">
        <f>CG$72*BZ5</f>
        <v>718.81717114074718</v>
      </c>
      <c r="CI5" s="1">
        <f>CH5-CG5</f>
        <v>718.81717114074718</v>
      </c>
      <c r="CJ5" s="2">
        <v>1231</v>
      </c>
      <c r="CK5" s="17">
        <f>CJ$72*CA5</f>
        <v>671.40272786875221</v>
      </c>
      <c r="CL5" s="1">
        <f>CK5-CJ5</f>
        <v>-559.59727213124779</v>
      </c>
      <c r="CM5" s="2">
        <v>0</v>
      </c>
      <c r="CN5" s="17">
        <f>CM$72*CB5</f>
        <v>6.9024210969855737</v>
      </c>
      <c r="CO5" s="1">
        <f>CN5-CM5</f>
        <v>6.9024210969855737</v>
      </c>
      <c r="CP5" s="2">
        <v>0</v>
      </c>
      <c r="CQ5" s="17">
        <f>CP$72*CC5</f>
        <v>938.77591659144412</v>
      </c>
      <c r="CR5" s="1">
        <f>CQ5-CP5</f>
        <v>938.77591659144412</v>
      </c>
      <c r="CS5" s="2">
        <v>762</v>
      </c>
      <c r="CT5" s="17">
        <f>CS$72*CD5</f>
        <v>848.24824161135518</v>
      </c>
      <c r="CU5" s="1">
        <f>CT5-CS5</f>
        <v>86.248241611355184</v>
      </c>
      <c r="CV5" s="2">
        <v>1143</v>
      </c>
      <c r="CW5" s="17">
        <f>CV$72*CE5</f>
        <v>567.88110532063888</v>
      </c>
      <c r="CX5" s="1">
        <f>CW5-CV5</f>
        <v>-575.11889467936112</v>
      </c>
      <c r="CY5" s="2">
        <v>0</v>
      </c>
      <c r="CZ5" s="17">
        <f>CY$72*CF5</f>
        <v>138.64889525370114</v>
      </c>
      <c r="DA5" s="1">
        <f>CZ5-CY5</f>
        <v>138.64889525370114</v>
      </c>
      <c r="DB5" s="9"/>
      <c r="DF5" s="37"/>
      <c r="DH5" s="17"/>
      <c r="DI5" s="1"/>
    </row>
    <row r="6" spans="1:115" x14ac:dyDescent="0.2">
      <c r="A6" s="33" t="s">
        <v>192</v>
      </c>
      <c r="B6">
        <v>0</v>
      </c>
      <c r="C6">
        <v>0</v>
      </c>
      <c r="D6">
        <v>0.160390516039051</v>
      </c>
      <c r="E6">
        <v>0.83960948396094803</v>
      </c>
      <c r="F6">
        <v>6.9767441860465101E-2</v>
      </c>
      <c r="G6">
        <v>6.9767441860465101E-2</v>
      </c>
      <c r="H6">
        <v>0.227347611202635</v>
      </c>
      <c r="I6">
        <v>0.38303130148270098</v>
      </c>
      <c r="J6">
        <v>0.29509532596760801</v>
      </c>
      <c r="K6">
        <v>0.14348535116080699</v>
      </c>
      <c r="L6">
        <v>0.88850297846253201</v>
      </c>
      <c r="M6">
        <v>-0.19456593025368499</v>
      </c>
      <c r="N6" s="28">
        <v>0</v>
      </c>
      <c r="O6">
        <v>1.02963993657302</v>
      </c>
      <c r="P6">
        <v>0.97102523123462403</v>
      </c>
      <c r="Q6">
        <v>1.0375575380339299</v>
      </c>
      <c r="R6">
        <v>0.93916750494107704</v>
      </c>
      <c r="S6">
        <v>15.7600002288818</v>
      </c>
      <c r="T6" s="40">
        <f>IF(C6,P6,R6)</f>
        <v>0.93916750494107704</v>
      </c>
      <c r="U6" s="40">
        <f>IF(D6 = 0,O6,Q6)</f>
        <v>1.0375575380339299</v>
      </c>
      <c r="V6" s="59">
        <f>S6*T6^(1-N6)</f>
        <v>14.801280092829723</v>
      </c>
      <c r="W6" s="58">
        <f>S6*U6^(N6+1)</f>
        <v>16.351907036892772</v>
      </c>
      <c r="X6" s="66">
        <f>0.5 * (D6-MAX($D$3:$D$71))/(MIN($D$3:$D$71)-MAX($D$3:$D$71)) + 0.75</f>
        <v>1.1787293622312731</v>
      </c>
      <c r="Y6" s="66">
        <f>AVERAGE(D6, F6, G6, H6, I6, J6, K6)</f>
        <v>0.19269785565339029</v>
      </c>
      <c r="Z6" s="29">
        <f>1.2^N6</f>
        <v>1</v>
      </c>
      <c r="AA6" s="29">
        <f>1.6^N6</f>
        <v>1</v>
      </c>
      <c r="AB6" s="29">
        <f>IF(C6&gt;0, 1, 0.3)</f>
        <v>0.3</v>
      </c>
      <c r="AC6" s="29">
        <f>IF(C6&gt;0, 1, 0.2)</f>
        <v>0.2</v>
      </c>
      <c r="AD6" s="29">
        <f>PERCENTILE($L$2:$L$71, 0.05)</f>
        <v>-1.4951753639458739E-2</v>
      </c>
      <c r="AE6" s="29">
        <f>PERCENTILE($L$2:$L$71, 0.95)</f>
        <v>1.0450608148215921</v>
      </c>
      <c r="AF6" s="29">
        <f>MIN(MAX(L6,AD6), AE6)</f>
        <v>0.88850297846253201</v>
      </c>
      <c r="AG6" s="29">
        <f>AF6-$AF$72+1</f>
        <v>1.9034547321019908</v>
      </c>
      <c r="AH6" s="29">
        <f>PERCENTILE($M$2:$M$71, 0.02)</f>
        <v>-1.4404420295190774</v>
      </c>
      <c r="AI6" s="29">
        <f>PERCENTILE($M$2:$M$71, 0.98)</f>
        <v>0.2915920996770559</v>
      </c>
      <c r="AJ6" s="29">
        <f>MIN(MAX(M6,AH6), AI6)</f>
        <v>-0.19456593025368499</v>
      </c>
      <c r="AK6" s="29">
        <f>AJ6-$AJ$72 + 0.1</f>
        <v>1.3458760992653924</v>
      </c>
      <c r="AL6" s="74">
        <v>1</v>
      </c>
      <c r="AM6" s="74">
        <v>0</v>
      </c>
      <c r="AN6" s="28">
        <v>1</v>
      </c>
      <c r="AO6" s="21">
        <f>(AG6^4) *Z6*AB6*AL6</f>
        <v>3.9381428577986286</v>
      </c>
      <c r="AP6" s="21">
        <f>(AK6^5)*AA6*AM6*AN6</f>
        <v>0</v>
      </c>
      <c r="AQ6" s="15">
        <f>AO6/$AO$72</f>
        <v>1.5745114843380571E-2</v>
      </c>
      <c r="AR6" s="15">
        <f>AP6/$AP$72</f>
        <v>0</v>
      </c>
      <c r="AS6" s="2">
        <v>4886</v>
      </c>
      <c r="AT6" s="16">
        <f>$D$78*AQ6</f>
        <v>1941.9961667366224</v>
      </c>
      <c r="AU6" s="24">
        <f>AT6-AS6</f>
        <v>-2944.0038332633776</v>
      </c>
      <c r="AV6" s="2">
        <v>173</v>
      </c>
      <c r="AW6" s="2">
        <v>2774</v>
      </c>
      <c r="AX6" s="2">
        <v>110</v>
      </c>
      <c r="AY6" s="14">
        <f>SUM(AV6:AX6)</f>
        <v>3057</v>
      </c>
      <c r="AZ6" s="16">
        <f>AQ6*$D$77</f>
        <v>2979.3268444286118</v>
      </c>
      <c r="BA6" s="9">
        <f>AZ6-AY6</f>
        <v>-77.673155571388179</v>
      </c>
      <c r="BB6" s="9">
        <f>BA6+AU6</f>
        <v>-3021.6769888347658</v>
      </c>
      <c r="BC6" s="18">
        <f>AS6+AY6</f>
        <v>7943</v>
      </c>
      <c r="BD6" s="27">
        <f>AT6+AZ6</f>
        <v>4921.3230111652338</v>
      </c>
      <c r="BE6" s="67">
        <f>BB6*(BB6&gt;0)</f>
        <v>0</v>
      </c>
      <c r="BF6">
        <f>BE6/$BE$72</f>
        <v>0</v>
      </c>
      <c r="BG6" s="57">
        <f>BF6*$BB$72</f>
        <v>0</v>
      </c>
      <c r="BH6" s="70">
        <f>IF(BG6&gt;0,V6,W6)</f>
        <v>16.351907036892772</v>
      </c>
      <c r="BI6" s="17">
        <f>BG6/BH6</f>
        <v>0</v>
      </c>
      <c r="BJ6" s="35">
        <f>BC6/BD6</f>
        <v>1.6139968829478064</v>
      </c>
      <c r="BK6" s="2">
        <v>0</v>
      </c>
      <c r="BL6" s="16">
        <f>AR6*$D$80</f>
        <v>0</v>
      </c>
      <c r="BM6" s="54">
        <f>BL6-BK6</f>
        <v>0</v>
      </c>
      <c r="BN6" s="75">
        <f>BM6*(BM6&lt;&gt;0)</f>
        <v>0</v>
      </c>
      <c r="BO6" s="35">
        <f>BN6/$BN$72</f>
        <v>0</v>
      </c>
      <c r="BP6" s="76">
        <f>BO6 * $BM$72</f>
        <v>0</v>
      </c>
      <c r="BQ6" s="77">
        <f>IF(BP6&gt;0, V6, W6)</f>
        <v>16.351907036892772</v>
      </c>
      <c r="BR6" s="17">
        <f>BP6/BQ6</f>
        <v>0</v>
      </c>
      <c r="BS6" s="39">
        <f>($AG6^$BS$74)*($BT$74^$N6)*(IF($C6&gt;0,1,$BU$74))</f>
        <v>0.939499641095765</v>
      </c>
      <c r="BT6" s="39">
        <f>($AG6^$BS$75)*($BT$75^$N6)*(IF($C6&gt;0,1,$BU$75))</f>
        <v>1.5561090543737235</v>
      </c>
      <c r="BU6" s="39">
        <f>($AG6^$BS$76)*($BT$76^$N6)*(IF($C6&gt;0,1,$BU$76))</f>
        <v>4.5755723867955449E-2</v>
      </c>
      <c r="BV6" s="39">
        <f>($AG6^$BS$77)*($BT$77^$N6)*(IF($C6&gt;0,1,$BU$77))</f>
        <v>2.87632934663303</v>
      </c>
      <c r="BW6" s="39">
        <f>($AG6^$BS$78)*($BT$78^$N6)*(IF($C6&gt;0,1,$BU$78))</f>
        <v>0.69255941160027967</v>
      </c>
      <c r="BX6" s="39">
        <f>($AG6^$BS$79)*($BT$79^$N6)*(IF($C6&gt;0,1,$BU$79))</f>
        <v>2.2626746581203832</v>
      </c>
      <c r="BY6" s="39">
        <f>($AG6^$BS$80)*($BT$80^$N6)*(IF($C6&gt;0,1,$BU$80))</f>
        <v>0.12945890390087667</v>
      </c>
      <c r="BZ6" s="37">
        <f>BS6/BS$72</f>
        <v>1.328776082321975E-2</v>
      </c>
      <c r="CA6" s="37">
        <f>BT6/BT$72</f>
        <v>1.419543518357215E-2</v>
      </c>
      <c r="CB6" s="37">
        <f>BU6/BU$72</f>
        <v>1.7125152207816572E-4</v>
      </c>
      <c r="CC6" s="37">
        <f>BV6/BV$72</f>
        <v>1.8405698181231039E-2</v>
      </c>
      <c r="CD6" s="37">
        <f>BW6/BW$72</f>
        <v>1.2724777097539802E-2</v>
      </c>
      <c r="CE6" s="37">
        <f>BX6/BX$72</f>
        <v>1.1810983185078209E-2</v>
      </c>
      <c r="CF6" s="37">
        <f>BY6/BY$72</f>
        <v>2.4825624706080718E-3</v>
      </c>
      <c r="CG6" s="2">
        <v>1431</v>
      </c>
      <c r="CH6" s="17">
        <f>CG$72*BZ6</f>
        <v>811.07163288851029</v>
      </c>
      <c r="CI6" s="1">
        <f>CH6-CG6</f>
        <v>-619.92836711148971</v>
      </c>
      <c r="CJ6" s="2">
        <v>1449</v>
      </c>
      <c r="CK6" s="17">
        <f>CJ$72*CA6</f>
        <v>849.35547333867248</v>
      </c>
      <c r="CL6" s="1">
        <f>CK6-CJ6</f>
        <v>-599.64452666132752</v>
      </c>
      <c r="CM6" s="2">
        <v>2416</v>
      </c>
      <c r="CN6" s="17">
        <f>CM$72*CB6</f>
        <v>11.794606080089508</v>
      </c>
      <c r="CO6" s="1">
        <f>CN6-CM6</f>
        <v>-2404.2053939199104</v>
      </c>
      <c r="CP6" s="2">
        <v>1227</v>
      </c>
      <c r="CQ6" s="17">
        <f>CP$72*CC6</f>
        <v>1188.5111486566318</v>
      </c>
      <c r="CR6" s="1">
        <f>CQ6-CP6</f>
        <v>-38.488851343368196</v>
      </c>
      <c r="CS6" s="2">
        <v>646</v>
      </c>
      <c r="CT6" s="17">
        <f>CS$72*CD6</f>
        <v>856.60654465218443</v>
      </c>
      <c r="CU6" s="1">
        <f>CT6-CS6</f>
        <v>210.60654465218443</v>
      </c>
      <c r="CV6" s="2">
        <v>552</v>
      </c>
      <c r="CW6" s="17">
        <f>CV$72*CE6</f>
        <v>843.02073581814227</v>
      </c>
      <c r="CX6" s="1">
        <f>CW6-CV6</f>
        <v>291.02073581814227</v>
      </c>
      <c r="CY6" s="2">
        <v>1403</v>
      </c>
      <c r="CZ6" s="17">
        <f>CY$72*CF6</f>
        <v>170.25661679677216</v>
      </c>
      <c r="DA6" s="1">
        <f>CZ6-CY6</f>
        <v>-1232.7433832032279</v>
      </c>
      <c r="DB6" s="9"/>
      <c r="DF6" s="37"/>
      <c r="DH6" s="17"/>
      <c r="DI6" s="1"/>
    </row>
    <row r="7" spans="1:115" x14ac:dyDescent="0.2">
      <c r="A7" s="33" t="s">
        <v>234</v>
      </c>
      <c r="B7">
        <v>0</v>
      </c>
      <c r="C7">
        <v>0</v>
      </c>
      <c r="D7">
        <v>2.8135048231511198E-2</v>
      </c>
      <c r="E7">
        <v>0.97186495176848797</v>
      </c>
      <c r="F7">
        <v>0.18600953895071501</v>
      </c>
      <c r="G7">
        <v>0.18600953895071501</v>
      </c>
      <c r="H7">
        <v>0.12742504409170999</v>
      </c>
      <c r="I7">
        <v>8.8624338624338606E-2</v>
      </c>
      <c r="J7">
        <v>0.106268340801976</v>
      </c>
      <c r="K7">
        <v>0.140594897054029</v>
      </c>
      <c r="L7">
        <v>0.26120219585077398</v>
      </c>
      <c r="M7">
        <v>9.9838564311480596E-2</v>
      </c>
      <c r="N7" s="28">
        <v>0</v>
      </c>
      <c r="O7">
        <v>1.0085784233519299</v>
      </c>
      <c r="P7">
        <v>0.993411633652868</v>
      </c>
      <c r="Q7">
        <v>1.00937504093938</v>
      </c>
      <c r="R7">
        <v>1.00098039124022</v>
      </c>
      <c r="S7">
        <v>1.5</v>
      </c>
      <c r="T7" s="40">
        <f>IF(C7,P7,R7)</f>
        <v>1.00098039124022</v>
      </c>
      <c r="U7" s="40">
        <f>IF(D7 = 0,O7,Q7)</f>
        <v>1.00937504093938</v>
      </c>
      <c r="V7" s="59">
        <f>S7*T7^(1-N7)</f>
        <v>1.50147058686033</v>
      </c>
      <c r="W7" s="58">
        <f>S7*U7^(N7+1)</f>
        <v>1.5140625614090699</v>
      </c>
      <c r="X7" s="66">
        <f>0.5 * (D7-MAX($D$3:$D$71))/(MIN($D$3:$D$71)-MAX($D$3:$D$71)) + 0.75</f>
        <v>1.25</v>
      </c>
      <c r="Y7" s="66">
        <f>AVERAGE(D7, F7, G7, H7, I7, J7, K7)</f>
        <v>0.12329524952928497</v>
      </c>
      <c r="Z7" s="29">
        <f>1.2^N7</f>
        <v>1</v>
      </c>
      <c r="AA7" s="29">
        <f>1.6^N7</f>
        <v>1</v>
      </c>
      <c r="AB7" s="29">
        <f>IF(C7&gt;0, 1, 0.3)</f>
        <v>0.3</v>
      </c>
      <c r="AC7" s="29">
        <f>IF(C7&gt;0, 1, 0.2)</f>
        <v>0.2</v>
      </c>
      <c r="AD7" s="29">
        <f>PERCENTILE($L$2:$L$71, 0.05)</f>
        <v>-1.4951753639458739E-2</v>
      </c>
      <c r="AE7" s="29">
        <f>PERCENTILE($L$2:$L$71, 0.95)</f>
        <v>1.0450608148215921</v>
      </c>
      <c r="AF7" s="29">
        <f>MIN(MAX(L7,AD7), AE7)</f>
        <v>0.26120219585077398</v>
      </c>
      <c r="AG7" s="29">
        <f>AF7-$AF$72+1</f>
        <v>1.2761539494902328</v>
      </c>
      <c r="AH7" s="29">
        <f>PERCENTILE($M$2:$M$71, 0.02)</f>
        <v>-1.4404420295190774</v>
      </c>
      <c r="AI7" s="29">
        <f>PERCENTILE($M$2:$M$71, 0.98)</f>
        <v>0.2915920996770559</v>
      </c>
      <c r="AJ7" s="29">
        <f>MIN(MAX(M7,AH7), AI7)</f>
        <v>9.9838564311480596E-2</v>
      </c>
      <c r="AK7" s="29">
        <f>AJ7-$AJ$72 + 0.1</f>
        <v>1.640280593830558</v>
      </c>
      <c r="AL7" s="74">
        <v>0</v>
      </c>
      <c r="AM7" s="74">
        <v>1</v>
      </c>
      <c r="AN7" s="28">
        <v>1</v>
      </c>
      <c r="AO7" s="21">
        <f>(AG7^4) *Z7*AB7*AL7</f>
        <v>0</v>
      </c>
      <c r="AP7" s="21">
        <f>(AK7^5)*AA7*AM7*AN7</f>
        <v>11.873827461979628</v>
      </c>
      <c r="AQ7" s="15">
        <f>AO7/$AO$72</f>
        <v>0</v>
      </c>
      <c r="AR7" s="15">
        <f>AP7/$AP$72</f>
        <v>7.4335063212380842E-2</v>
      </c>
      <c r="AS7" s="2">
        <v>0</v>
      </c>
      <c r="AT7" s="16">
        <f>$D$78*AQ7</f>
        <v>0</v>
      </c>
      <c r="AU7" s="24">
        <f>AT7-AS7</f>
        <v>0</v>
      </c>
      <c r="AV7" s="2">
        <v>0</v>
      </c>
      <c r="AW7" s="2">
        <v>0</v>
      </c>
      <c r="AX7" s="2">
        <v>0</v>
      </c>
      <c r="AY7" s="14">
        <f>SUM(AV7:AX7)</f>
        <v>0</v>
      </c>
      <c r="AZ7" s="16">
        <f>AQ7*$D$77</f>
        <v>0</v>
      </c>
      <c r="BA7" s="9">
        <f>AZ7-AY7</f>
        <v>0</v>
      </c>
      <c r="BB7" s="9">
        <f>BA7+AU7</f>
        <v>0</v>
      </c>
      <c r="BC7" s="18">
        <f>AS7+AY7</f>
        <v>0</v>
      </c>
      <c r="BD7" s="27">
        <f>AT7+AZ7</f>
        <v>0</v>
      </c>
      <c r="BE7" s="67">
        <f>BB7*(BB7&gt;0)</f>
        <v>0</v>
      </c>
      <c r="BF7">
        <f>BE7/$BE$72</f>
        <v>0</v>
      </c>
      <c r="BG7" s="57">
        <f>BF7*$BB$72</f>
        <v>0</v>
      </c>
      <c r="BH7" s="70">
        <f>IF(BG7&gt;0,V7,W7)</f>
        <v>1.5140625614090699</v>
      </c>
      <c r="BI7" s="17">
        <f>BG7/BH7</f>
        <v>0</v>
      </c>
      <c r="BJ7" s="35" t="e">
        <f>BC7/BD7</f>
        <v>#DIV/0!</v>
      </c>
      <c r="BK7" s="2">
        <v>0</v>
      </c>
      <c r="BL7" s="16">
        <f>AR7*$D$80</f>
        <v>329.15565990442235</v>
      </c>
      <c r="BM7" s="54">
        <f>BL7-BK7</f>
        <v>329.15565990442235</v>
      </c>
      <c r="BN7" s="75">
        <f>BM7*(BM7&lt;&gt;0)</f>
        <v>329.15565990442235</v>
      </c>
      <c r="BO7" s="35">
        <f>BN7/$BN$72</f>
        <v>0.6198788322117178</v>
      </c>
      <c r="BP7" s="76">
        <f>BO7 * $BM$72</f>
        <v>329.15565990442235</v>
      </c>
      <c r="BQ7" s="77">
        <f>IF(BP7&gt;0, V7, W7)</f>
        <v>1.50147058686033</v>
      </c>
      <c r="BR7" s="17">
        <f>BP7/BQ7</f>
        <v>219.22218309498001</v>
      </c>
      <c r="BS7" s="39">
        <f>($AG7^$BS$74)*($BT$74^$N7)*(IF($C7&gt;0,1,$BU$74))</f>
        <v>0.60616065573182953</v>
      </c>
      <c r="BT7" s="39">
        <f>($AG7^$BS$75)*($BT$75^$N7)*(IF($C7&gt;0,1,$BU$75))</f>
        <v>0.66296922787235268</v>
      </c>
      <c r="BU7" s="39">
        <f>($AG7^$BS$76)*($BT$76^$N7)*(IF($C7&gt;0,1,$BU$76))</f>
        <v>6.5469137522385715E-3</v>
      </c>
      <c r="BV7" s="39">
        <f>($AG7^$BS$77)*($BT$77^$N7)*(IF($C7&gt;0,1,$BU$77))</f>
        <v>1.2220148318246651</v>
      </c>
      <c r="BW7" s="39">
        <f>($AG7^$BS$78)*($BT$78^$N7)*(IF($C7&gt;0,1,$BU$78))</f>
        <v>0.66834872125145384</v>
      </c>
      <c r="BX7" s="39">
        <f>($AG7^$BS$79)*($BT$79^$N7)*(IF($C7&gt;0,1,$BU$79))</f>
        <v>0.53944965928105792</v>
      </c>
      <c r="BY7" s="39">
        <f>($AG7^$BS$80)*($BT$80^$N7)*(IF($C7&gt;0,1,$BU$80))</f>
        <v>6.1442365494890239E-2</v>
      </c>
      <c r="BZ7" s="37">
        <f>BS7/BS$72</f>
        <v>8.5731994579757234E-3</v>
      </c>
      <c r="CA7" s="37">
        <f>BT7/BT$72</f>
        <v>6.0478644967158117E-3</v>
      </c>
      <c r="CB7" s="37">
        <f>BU7/BU$72</f>
        <v>2.4503359365942185E-5</v>
      </c>
      <c r="CC7" s="37">
        <f>BV7/BV$72</f>
        <v>7.8197012431421627E-3</v>
      </c>
      <c r="CD7" s="37">
        <f>BW7/BW$72</f>
        <v>1.2279940693750987E-2</v>
      </c>
      <c r="CE7" s="37">
        <f>BX7/BX$72</f>
        <v>2.8158846576102673E-3</v>
      </c>
      <c r="CF7" s="37">
        <f>BY7/BY$72</f>
        <v>1.1782465793143946E-3</v>
      </c>
      <c r="CG7" s="2">
        <v>1431</v>
      </c>
      <c r="CH7" s="17">
        <f>CG$72*BZ7</f>
        <v>523.29952171538014</v>
      </c>
      <c r="CI7" s="1">
        <f>CH7-CG7</f>
        <v>-907.70047828461986</v>
      </c>
      <c r="CJ7" s="2">
        <v>1449</v>
      </c>
      <c r="CK7" s="17">
        <f>CJ$72*CA7</f>
        <v>361.86187643199719</v>
      </c>
      <c r="CL7" s="1">
        <f>CK7-CJ7</f>
        <v>-1087.1381235680028</v>
      </c>
      <c r="CM7" s="2">
        <v>2416</v>
      </c>
      <c r="CN7" s="17">
        <f>CM$72*CB7</f>
        <v>1.687619869610536</v>
      </c>
      <c r="CO7" s="1">
        <f>CN7-CM7</f>
        <v>-2414.3123801303896</v>
      </c>
      <c r="CP7" s="2">
        <v>1227</v>
      </c>
      <c r="CQ7" s="17">
        <f>CP$72*CC7</f>
        <v>504.94156837341887</v>
      </c>
      <c r="CR7" s="1">
        <f>CQ7-CP7</f>
        <v>-722.05843162658107</v>
      </c>
      <c r="CS7" s="2">
        <v>646</v>
      </c>
      <c r="CT7" s="17">
        <f>CS$72*CD7</f>
        <v>826.6610476219289</v>
      </c>
      <c r="CU7" s="1">
        <f>CT7-CS7</f>
        <v>180.6610476219289</v>
      </c>
      <c r="CV7" s="2">
        <v>552</v>
      </c>
      <c r="CW7" s="17">
        <f>CV$72*CE7</f>
        <v>200.98658332159044</v>
      </c>
      <c r="CX7" s="1">
        <f>CW7-CV7</f>
        <v>-351.01341667840956</v>
      </c>
      <c r="CY7" s="2">
        <v>1403</v>
      </c>
      <c r="CZ7" s="17">
        <f>CY$72*CF7</f>
        <v>80.805328655960494</v>
      </c>
      <c r="DA7" s="1">
        <f>CZ7-CY7</f>
        <v>-1322.1946713440395</v>
      </c>
      <c r="DB7" s="9"/>
      <c r="DF7" s="37"/>
      <c r="DH7" s="17"/>
      <c r="DI7" s="1"/>
    </row>
    <row r="8" spans="1:115" x14ac:dyDescent="0.2">
      <c r="A8" s="33" t="s">
        <v>112</v>
      </c>
      <c r="B8">
        <v>1</v>
      </c>
      <c r="C8">
        <v>0</v>
      </c>
      <c r="D8">
        <v>0.25562700964630197</v>
      </c>
      <c r="E8">
        <v>0.74437299035369697</v>
      </c>
      <c r="F8">
        <v>0.192368839427662</v>
      </c>
      <c r="G8">
        <v>0.192368839427662</v>
      </c>
      <c r="H8">
        <v>0.21869488536155199</v>
      </c>
      <c r="I8">
        <v>0.29012345679012302</v>
      </c>
      <c r="J8">
        <v>0.25188988888681701</v>
      </c>
      <c r="K8">
        <v>0.22012670348851299</v>
      </c>
      <c r="L8">
        <v>0.99937820600150296</v>
      </c>
      <c r="M8">
        <v>-1.32798187809354</v>
      </c>
      <c r="N8" s="28">
        <v>0</v>
      </c>
      <c r="O8">
        <v>1.01047968716711</v>
      </c>
      <c r="P8">
        <v>0.987547860919051</v>
      </c>
      <c r="Q8">
        <v>1.0013503106361601</v>
      </c>
      <c r="R8">
        <v>0.99381105075020804</v>
      </c>
      <c r="S8">
        <v>91.180000305175696</v>
      </c>
      <c r="T8" s="40">
        <f>IF(C8,P8,R8)</f>
        <v>0.99381105075020804</v>
      </c>
      <c r="U8" s="40">
        <f>IF(D8 = 0,O8,Q8)</f>
        <v>1.0013503106361601</v>
      </c>
      <c r="V8" s="59">
        <f>S8*T8^(1-N8)</f>
        <v>90.615691910690941</v>
      </c>
      <c r="W8" s="58">
        <f>S8*U8^(N8+1)</f>
        <v>91.303121629392848</v>
      </c>
      <c r="X8" s="66">
        <f>0.5 * (D8-MAX($D$3:$D$71))/(MIN($D$3:$D$71)-MAX($D$3:$D$71)) + 0.75</f>
        <v>1.1274077363600203</v>
      </c>
      <c r="Y8" s="66">
        <f>AVERAGE(D8, F8, G8, H8, I8, J8, K8)</f>
        <v>0.23159994614694732</v>
      </c>
      <c r="Z8" s="29">
        <f>1.2^N8</f>
        <v>1</v>
      </c>
      <c r="AA8" s="29">
        <f>1.6^N8</f>
        <v>1</v>
      </c>
      <c r="AB8" s="29">
        <f>IF(C8&gt;0, 1, 0.3)</f>
        <v>0.3</v>
      </c>
      <c r="AC8" s="29">
        <f>IF(C8&gt;0, 1, 0.2)</f>
        <v>0.2</v>
      </c>
      <c r="AD8" s="29">
        <f>PERCENTILE($L$2:$L$71, 0.05)</f>
        <v>-1.4951753639458739E-2</v>
      </c>
      <c r="AE8" s="29">
        <f>PERCENTILE($L$2:$L$71, 0.95)</f>
        <v>1.0450608148215921</v>
      </c>
      <c r="AF8" s="29">
        <f>MIN(MAX(L8,AD8), AE8)</f>
        <v>0.99937820600150296</v>
      </c>
      <c r="AG8" s="29">
        <f>AF8-$AF$72+1</f>
        <v>2.0143299596409614</v>
      </c>
      <c r="AH8" s="29">
        <f>PERCENTILE($M$2:$M$71, 0.02)</f>
        <v>-1.4404420295190774</v>
      </c>
      <c r="AI8" s="29">
        <f>PERCENTILE($M$2:$M$71, 0.98)</f>
        <v>0.2915920996770559</v>
      </c>
      <c r="AJ8" s="29">
        <f>MIN(MAX(M8,AH8), AI8)</f>
        <v>-1.32798187809354</v>
      </c>
      <c r="AK8" s="29">
        <f>AJ8-$AJ$72 + 0.1</f>
        <v>0.21246015142553745</v>
      </c>
      <c r="AL8" s="74">
        <v>1</v>
      </c>
      <c r="AM8" s="74">
        <v>1</v>
      </c>
      <c r="AN8" s="28">
        <v>1</v>
      </c>
      <c r="AO8" s="21">
        <f>(AG8^4) *Z8*AB8*AL8</f>
        <v>4.9390531912550797</v>
      </c>
      <c r="AP8" s="21">
        <f>(AK8^5)*AA8*AM8*AN8</f>
        <v>4.3289984804708041E-4</v>
      </c>
      <c r="AQ8" s="15">
        <f>AO8/$AO$72</f>
        <v>1.9746861026099675E-2</v>
      </c>
      <c r="AR8" s="15">
        <f>AP8/$AP$72</f>
        <v>2.7101318148886706E-6</v>
      </c>
      <c r="AS8" s="2">
        <v>2006</v>
      </c>
      <c r="AT8" s="16">
        <f>$D$78*AQ8</f>
        <v>2435.5699402147238</v>
      </c>
      <c r="AU8" s="24">
        <f>AT8-AS8</f>
        <v>429.56994021472383</v>
      </c>
      <c r="AV8" s="2">
        <v>1732</v>
      </c>
      <c r="AW8" s="2">
        <v>6109</v>
      </c>
      <c r="AX8" s="2">
        <v>274</v>
      </c>
      <c r="AY8" s="10">
        <f>SUM(AV8:AX8)</f>
        <v>8115</v>
      </c>
      <c r="AZ8" s="16">
        <f>AQ8*$D$77</f>
        <v>3736.5464611389411</v>
      </c>
      <c r="BA8" s="9">
        <f>AZ8-AY8</f>
        <v>-4378.4535388610584</v>
      </c>
      <c r="BB8" s="9">
        <f>BA8+AU8</f>
        <v>-3948.8835986463346</v>
      </c>
      <c r="BC8" s="18">
        <f>AS8+AY8</f>
        <v>10121</v>
      </c>
      <c r="BD8" s="27">
        <f>AT8+AZ8</f>
        <v>6172.1164013536654</v>
      </c>
      <c r="BE8" s="67">
        <f>BB8*(BB8&gt;0)</f>
        <v>0</v>
      </c>
      <c r="BF8">
        <f>BE8/$BE$72</f>
        <v>0</v>
      </c>
      <c r="BG8" s="57">
        <f>BF8*$BB$72</f>
        <v>0</v>
      </c>
      <c r="BH8" s="60">
        <f>IF(BG8&gt;0,V8,W8)</f>
        <v>91.303121629392848</v>
      </c>
      <c r="BI8" s="17">
        <f>BG8/BH8</f>
        <v>0</v>
      </c>
      <c r="BJ8" s="35">
        <f>BC8/BD8</f>
        <v>1.6397940903674901</v>
      </c>
      <c r="BK8" s="2">
        <v>0</v>
      </c>
      <c r="BL8" s="16">
        <f>AR8*$D$80</f>
        <v>1.2000463676327034E-2</v>
      </c>
      <c r="BM8" s="54">
        <f>BL8-BK8</f>
        <v>1.2000463676327034E-2</v>
      </c>
      <c r="BN8" s="75">
        <f>BM8*(BM8&lt;&gt;0)</f>
        <v>1.2000463676327034E-2</v>
      </c>
      <c r="BO8" s="35">
        <f>BN8/$BN$72</f>
        <v>2.2599743269919071E-5</v>
      </c>
      <c r="BP8" s="76">
        <f>BO8 * $BM$72</f>
        <v>1.2000463676327034E-2</v>
      </c>
      <c r="BQ8" s="77">
        <f>IF(BP8&gt;0, V8, W8)</f>
        <v>90.615691910690941</v>
      </c>
      <c r="BR8" s="17">
        <f>BP8/BQ8</f>
        <v>1.3243251166866835E-4</v>
      </c>
      <c r="BS8" s="39">
        <f>($AG8^$BS$74)*($BT$74^$N8)*(IF($C8&gt;0,1,$BU$74))</f>
        <v>0.99964346561558859</v>
      </c>
      <c r="BT8" s="39">
        <f>($AG8^$BS$75)*($BT$75^$N8)*(IF($C8&gt;0,1,$BU$75))</f>
        <v>1.7559451593863955</v>
      </c>
      <c r="BU8" s="39">
        <f>($AG8^$BS$76)*($BT$76^$N8)*(IF($C8&gt;0,1,$BU$76))</f>
        <v>6.0258339865404638E-2</v>
      </c>
      <c r="BV8" s="39">
        <f>($AG8^$BS$77)*($BT$77^$N8)*(IF($C8&gt;0,1,$BU$77))</f>
        <v>3.2469952043162866</v>
      </c>
      <c r="BW8" s="39">
        <f>($AG8^$BS$78)*($BT$78^$N8)*(IF($C8&gt;0,1,$BU$78))</f>
        <v>0.69605790943980939</v>
      </c>
      <c r="BX8" s="39">
        <f>($AG8^$BS$79)*($BT$79^$N8)*(IF($C8&gt;0,1,$BU$79))</f>
        <v>2.7720106423406214</v>
      </c>
      <c r="BY8" s="39">
        <f>($AG8^$BS$80)*($BT$80^$N8)*(IF($C8&gt;0,1,$BU$80))</f>
        <v>0.14386795423038573</v>
      </c>
      <c r="BZ8" s="37">
        <f>BS8/BS$72</f>
        <v>1.4138401653993259E-2</v>
      </c>
      <c r="CA8" s="37">
        <f>BT8/BT$72</f>
        <v>1.6018418263113829E-2</v>
      </c>
      <c r="CB8" s="37">
        <f>BU8/BU$72</f>
        <v>2.2553096197612546E-4</v>
      </c>
      <c r="CC8" s="37">
        <f>BV8/BV$72</f>
        <v>2.0777597599005038E-2</v>
      </c>
      <c r="CD8" s="37">
        <f>BW8/BW$72</f>
        <v>1.2789056933231261E-2</v>
      </c>
      <c r="CE8" s="37">
        <f>BX8/BX$72</f>
        <v>1.4469676834910227E-2</v>
      </c>
      <c r="CF8" s="37">
        <f>BY8/BY$72</f>
        <v>2.7588769341735236E-3</v>
      </c>
      <c r="CG8" s="2">
        <v>1114</v>
      </c>
      <c r="CH8" s="17">
        <f>CG$72*BZ8</f>
        <v>862.99389855809454</v>
      </c>
      <c r="CI8" s="1">
        <f>CH8-CG8</f>
        <v>-251.00610144190546</v>
      </c>
      <c r="CJ8" s="2">
        <v>1387</v>
      </c>
      <c r="CK8" s="17">
        <f>CJ$72*CA8</f>
        <v>958.43001993688972</v>
      </c>
      <c r="CL8" s="1">
        <f>CK8-CJ8</f>
        <v>-428.56998006311028</v>
      </c>
      <c r="CM8" s="2">
        <v>2967</v>
      </c>
      <c r="CN8" s="17">
        <f>CM$72*CB8</f>
        <v>15.532993944181689</v>
      </c>
      <c r="CO8" s="1">
        <f>CN8-CM8</f>
        <v>-2951.4670060558183</v>
      </c>
      <c r="CP8" s="2">
        <v>1749</v>
      </c>
      <c r="CQ8" s="17">
        <f>CP$72*CC8</f>
        <v>1341.6718097605524</v>
      </c>
      <c r="CR8" s="1">
        <f>CQ8-CP8</f>
        <v>-407.32819023944762</v>
      </c>
      <c r="CS8" s="2">
        <v>821</v>
      </c>
      <c r="CT8" s="17">
        <f>CS$72*CD8</f>
        <v>860.93373463126204</v>
      </c>
      <c r="CU8" s="1">
        <f>CT8-CS8</f>
        <v>39.933734631262041</v>
      </c>
      <c r="CV8" s="2">
        <v>2006</v>
      </c>
      <c r="CW8" s="17">
        <f>CV$72*CE8</f>
        <v>1032.7876537685524</v>
      </c>
      <c r="CX8" s="1">
        <f>CW8-CV8</f>
        <v>-973.21234623144755</v>
      </c>
      <c r="CY8" s="2">
        <v>1368</v>
      </c>
      <c r="CZ8" s="17">
        <f>CY$72*CF8</f>
        <v>189.20653902255444</v>
      </c>
      <c r="DA8" s="1">
        <f>CZ8-CY8</f>
        <v>-1178.7934609774456</v>
      </c>
      <c r="DB8" s="9"/>
      <c r="DF8" s="37"/>
      <c r="DH8" s="17"/>
      <c r="DI8" s="1"/>
    </row>
    <row r="9" spans="1:115" x14ac:dyDescent="0.2">
      <c r="A9" s="33" t="s">
        <v>70</v>
      </c>
      <c r="B9">
        <v>1</v>
      </c>
      <c r="C9">
        <v>0</v>
      </c>
      <c r="D9">
        <v>0.27411575562700902</v>
      </c>
      <c r="E9">
        <v>0.72588424437299004</v>
      </c>
      <c r="F9">
        <v>0.13751987281399</v>
      </c>
      <c r="G9">
        <v>0.13751987281399</v>
      </c>
      <c r="H9">
        <v>8.1128747795414402E-2</v>
      </c>
      <c r="I9">
        <v>0.63844797178130497</v>
      </c>
      <c r="J9">
        <v>0.22758841025662799</v>
      </c>
      <c r="K9">
        <v>0.17691220769757399</v>
      </c>
      <c r="L9">
        <v>0.75954199573788095</v>
      </c>
      <c r="M9">
        <v>-0.82424200738580999</v>
      </c>
      <c r="N9" s="28">
        <v>0</v>
      </c>
      <c r="O9">
        <v>1.0190289589144601</v>
      </c>
      <c r="P9">
        <v>0.98757090523421498</v>
      </c>
      <c r="Q9">
        <v>1.01575221866989</v>
      </c>
      <c r="R9">
        <v>1.00522994200794</v>
      </c>
      <c r="S9">
        <v>130.75</v>
      </c>
      <c r="T9" s="40">
        <f>IF(C9,P9,R9)</f>
        <v>1.00522994200794</v>
      </c>
      <c r="U9" s="40">
        <f>IF(D9 = 0,O9,Q9)</f>
        <v>1.01575221866989</v>
      </c>
      <c r="V9" s="59">
        <f>S9*T9^(1-N9)</f>
        <v>131.43381491753817</v>
      </c>
      <c r="W9" s="58">
        <f>S9*U9^(N9+1)</f>
        <v>132.80960259108812</v>
      </c>
      <c r="X9" s="66">
        <f>0.5 * (D9-MAX($D$3:$D$71))/(MIN($D$3:$D$71)-MAX($D$3:$D$71)) + 0.75</f>
        <v>1.117444407512955</v>
      </c>
      <c r="Y9" s="66">
        <f>AVERAGE(D9, F9, G9, H9, I9, J9, K9)</f>
        <v>0.23903326268370148</v>
      </c>
      <c r="Z9" s="29">
        <f>1.2^N9</f>
        <v>1</v>
      </c>
      <c r="AA9" s="29">
        <f>1.6^N9</f>
        <v>1</v>
      </c>
      <c r="AB9" s="29">
        <f>IF(C9&gt;0, 1, 0.3)</f>
        <v>0.3</v>
      </c>
      <c r="AC9" s="29">
        <f>IF(C9&gt;0, 1, 0.2)</f>
        <v>0.2</v>
      </c>
      <c r="AD9" s="29">
        <f>PERCENTILE($L$2:$L$71, 0.05)</f>
        <v>-1.4951753639458739E-2</v>
      </c>
      <c r="AE9" s="29">
        <f>PERCENTILE($L$2:$L$71, 0.95)</f>
        <v>1.0450608148215921</v>
      </c>
      <c r="AF9" s="29">
        <f>MIN(MAX(L9,AD9), AE9)</f>
        <v>0.75954199573788095</v>
      </c>
      <c r="AG9" s="29">
        <f>AF9-$AF$72+1</f>
        <v>1.7744937493773398</v>
      </c>
      <c r="AH9" s="29">
        <f>PERCENTILE($M$2:$M$71, 0.02)</f>
        <v>-1.4404420295190774</v>
      </c>
      <c r="AI9" s="29">
        <f>PERCENTILE($M$2:$M$71, 0.98)</f>
        <v>0.2915920996770559</v>
      </c>
      <c r="AJ9" s="29">
        <f>MIN(MAX(M9,AH9), AI9)</f>
        <v>-0.82424200738580999</v>
      </c>
      <c r="AK9" s="29">
        <f>AJ9-$AJ$72 + 0.1</f>
        <v>0.71620002213326739</v>
      </c>
      <c r="AL9" s="74">
        <v>1</v>
      </c>
      <c r="AM9" s="74">
        <v>1</v>
      </c>
      <c r="AN9" s="28">
        <v>1</v>
      </c>
      <c r="AO9" s="21">
        <f>(AG9^4) *Z9*AB9*AL9</f>
        <v>2.9745354578631638</v>
      </c>
      <c r="AP9" s="21">
        <f>(AK9^5)*AA9*AM9*AN9</f>
        <v>0.18843937298202443</v>
      </c>
      <c r="AQ9" s="15">
        <f>AO9/$AO$72</f>
        <v>1.1892509764346883E-2</v>
      </c>
      <c r="AR9" s="15">
        <f>AP9/$AP$72</f>
        <v>1.1797082909595195E-3</v>
      </c>
      <c r="AS9" s="2">
        <v>3007</v>
      </c>
      <c r="AT9" s="16">
        <f>$D$78*AQ9</f>
        <v>1466.8173973306389</v>
      </c>
      <c r="AU9" s="24">
        <f>AT9-AS9</f>
        <v>-1540.1826026693611</v>
      </c>
      <c r="AV9" s="2">
        <v>262</v>
      </c>
      <c r="AW9" s="2">
        <v>1961</v>
      </c>
      <c r="AX9" s="2">
        <v>0</v>
      </c>
      <c r="AY9" s="14">
        <f>SUM(AV9:AX9)</f>
        <v>2223</v>
      </c>
      <c r="AZ9" s="16">
        <f>AQ9*$D$77</f>
        <v>2250.3280503821757</v>
      </c>
      <c r="BA9" s="9">
        <f>AZ9-AY9</f>
        <v>27.328050382175661</v>
      </c>
      <c r="BB9" s="9">
        <f>BA9+AU9</f>
        <v>-1512.8545522871855</v>
      </c>
      <c r="BC9" s="18">
        <f>AS9+AY9</f>
        <v>5230</v>
      </c>
      <c r="BD9" s="27">
        <f>AT9+AZ9</f>
        <v>3717.1454477128145</v>
      </c>
      <c r="BE9" s="67">
        <f>BB9*(BB9&gt;0)</f>
        <v>0</v>
      </c>
      <c r="BF9">
        <f>BE9/$BE$72</f>
        <v>0</v>
      </c>
      <c r="BG9" s="57">
        <f>BF9*$BB$72</f>
        <v>0</v>
      </c>
      <c r="BH9" s="60">
        <f>IF(BG9&gt;0,V9,W9)</f>
        <v>132.80960259108812</v>
      </c>
      <c r="BI9" s="17">
        <f>BG9/BH9</f>
        <v>0</v>
      </c>
      <c r="BJ9" s="35">
        <f>BC9/BD9</f>
        <v>1.4069936389543367</v>
      </c>
      <c r="BK9" s="2">
        <v>0</v>
      </c>
      <c r="BL9" s="16">
        <f>AR9*$D$80</f>
        <v>5.2237483123687527</v>
      </c>
      <c r="BM9" s="54">
        <f>BL9-BK9</f>
        <v>5.2237483123687527</v>
      </c>
      <c r="BN9" s="75">
        <f>BM9*(BM9&lt;&gt;0)</f>
        <v>5.2237483123687527</v>
      </c>
      <c r="BO9" s="35">
        <f>BN9/$BN$72</f>
        <v>9.8375674432556477E-3</v>
      </c>
      <c r="BP9" s="76">
        <f>BO9 * $BM$72</f>
        <v>5.2237483123687527</v>
      </c>
      <c r="BQ9" s="77">
        <f>IF(BP9&gt;0, V9, W9)</f>
        <v>131.43381491753817</v>
      </c>
      <c r="BR9" s="17">
        <f>BP9/BQ9</f>
        <v>3.9744325428324075E-2</v>
      </c>
      <c r="BS9" s="39">
        <f>($AG9^$BS$74)*($BT$74^$N9)*(IF($C9&gt;0,1,$BU$74))</f>
        <v>0.86996865236490517</v>
      </c>
      <c r="BT9" s="39">
        <f>($AG9^$BS$75)*($BT$75^$N9)*(IF($C9&gt;0,1,$BU$75))</f>
        <v>1.3397419280895175</v>
      </c>
      <c r="BU9" s="39">
        <f>($AG9^$BS$76)*($BT$76^$N9)*(IF($C9&gt;0,1,$BU$76))</f>
        <v>3.252963289583758E-2</v>
      </c>
      <c r="BV9" s="39">
        <f>($AG9^$BS$77)*($BT$77^$N9)*(IF($C9&gt;0,1,$BU$77))</f>
        <v>2.4751781078223503</v>
      </c>
      <c r="BW9" s="39">
        <f>($AG9^$BS$78)*($BT$78^$N9)*(IF($C9&gt;0,1,$BU$78))</f>
        <v>0.68824866315854594</v>
      </c>
      <c r="BX9" s="39">
        <f>($AG9^$BS$79)*($BT$79^$N9)*(IF($C9&gt;0,1,$BU$79))</f>
        <v>1.7593959239311778</v>
      </c>
      <c r="BY9" s="39">
        <f>($AG9^$BS$80)*($BT$80^$N9)*(IF($C9&gt;0,1,$BU$80))</f>
        <v>0.11358982392855672</v>
      </c>
      <c r="BZ9" s="37">
        <f>BS9/BS$72</f>
        <v>1.2304353158497207E-2</v>
      </c>
      <c r="CA9" s="37">
        <f>BT9/BT$72</f>
        <v>1.2221649664883453E-2</v>
      </c>
      <c r="CB9" s="37">
        <f>BU9/BU$72</f>
        <v>1.2174977631503656E-4</v>
      </c>
      <c r="CC9" s="37">
        <f>BV9/BV$72</f>
        <v>1.5838722102772138E-2</v>
      </c>
      <c r="CD9" s="37">
        <f>BW9/BW$72</f>
        <v>1.2645573332309205E-2</v>
      </c>
      <c r="CE9" s="37">
        <f>BX9/BX$72</f>
        <v>9.1839079024770218E-3</v>
      </c>
      <c r="CF9" s="37">
        <f>BY9/BY$72</f>
        <v>2.1782498185210115E-3</v>
      </c>
      <c r="CG9" s="2">
        <v>1199</v>
      </c>
      <c r="CH9" s="17">
        <f>CG$72*BZ9</f>
        <v>751.04541244151108</v>
      </c>
      <c r="CI9" s="1">
        <f>CH9-CG9</f>
        <v>-447.95458755848892</v>
      </c>
      <c r="CJ9" s="2">
        <v>1203</v>
      </c>
      <c r="CK9" s="17">
        <f>CJ$72*CA9</f>
        <v>731.25796439897169</v>
      </c>
      <c r="CL9" s="1">
        <f>CK9-CJ9</f>
        <v>-471.74203560102831</v>
      </c>
      <c r="CM9" s="2">
        <v>3077</v>
      </c>
      <c r="CN9" s="17">
        <f>CM$72*CB9</f>
        <v>8.3852723441455126</v>
      </c>
      <c r="CO9" s="1">
        <f>CN9-CM9</f>
        <v>-3068.6147276558545</v>
      </c>
      <c r="CP9" s="2">
        <v>1785</v>
      </c>
      <c r="CQ9" s="17">
        <f>CP$72*CC9</f>
        <v>1022.7538023423052</v>
      </c>
      <c r="CR9" s="1">
        <f>CQ9-CP9</f>
        <v>-762.24619765769478</v>
      </c>
      <c r="CS9" s="2">
        <v>1046</v>
      </c>
      <c r="CT9" s="17">
        <f>CS$72*CD9</f>
        <v>851.27470558439109</v>
      </c>
      <c r="CU9" s="1">
        <f>CT9-CS9</f>
        <v>-194.72529441560891</v>
      </c>
      <c r="CV9" s="2">
        <v>1569</v>
      </c>
      <c r="CW9" s="17">
        <f>CV$72*CE9</f>
        <v>655.51061044719995</v>
      </c>
      <c r="CX9" s="1">
        <f>CW9-CV9</f>
        <v>-913.48938955280005</v>
      </c>
      <c r="CY9" s="2">
        <v>1046</v>
      </c>
      <c r="CZ9" s="17">
        <f>CY$72*CF9</f>
        <v>149.38655080398948</v>
      </c>
      <c r="DA9" s="1">
        <f>CZ9-CY9</f>
        <v>-896.61344919601049</v>
      </c>
      <c r="DB9" s="9"/>
      <c r="DF9" s="37"/>
      <c r="DH9" s="17"/>
      <c r="DI9" s="1"/>
    </row>
    <row r="10" spans="1:115" x14ac:dyDescent="0.2">
      <c r="A10" s="33" t="s">
        <v>9</v>
      </c>
      <c r="B10">
        <v>1</v>
      </c>
      <c r="C10">
        <v>1</v>
      </c>
      <c r="D10">
        <v>0.502411575562701</v>
      </c>
      <c r="E10">
        <v>0.497588424437299</v>
      </c>
      <c r="F10">
        <v>0.40540540540540498</v>
      </c>
      <c r="G10">
        <v>0.40540540540540498</v>
      </c>
      <c r="H10">
        <v>0.490299823633156</v>
      </c>
      <c r="I10">
        <v>0.58730158730158699</v>
      </c>
      <c r="J10">
        <v>0.53661332882573898</v>
      </c>
      <c r="K10">
        <v>0.46641820731886402</v>
      </c>
      <c r="L10">
        <v>0.70170439994168698</v>
      </c>
      <c r="M10">
        <v>-0.93288358282249795</v>
      </c>
      <c r="N10" s="28">
        <v>0</v>
      </c>
      <c r="O10">
        <v>1.0162409851843299</v>
      </c>
      <c r="P10">
        <v>0.99305495513321596</v>
      </c>
      <c r="Q10">
        <v>0.99789514874145802</v>
      </c>
      <c r="R10">
        <v>1.0050441514814801</v>
      </c>
      <c r="S10">
        <v>123.02999877929599</v>
      </c>
      <c r="T10" s="40">
        <f>IF(C10,P10,R10)</f>
        <v>0.99305495513321596</v>
      </c>
      <c r="U10" s="40">
        <f>IF(D10 = 0,O10,Q10)</f>
        <v>0.99789514874145802</v>
      </c>
      <c r="V10" s="59">
        <f>S10*T10^(1-N10)</f>
        <v>122.1755499178134</v>
      </c>
      <c r="W10" s="58">
        <f>S10*U10^(N10+1)</f>
        <v>122.77103893152697</v>
      </c>
      <c r="X10" s="66">
        <f>0.5 * (D10-MAX($D$3:$D$71))/(MIN($D$3:$D$71)-MAX($D$3:$D$71)) + 0.75</f>
        <v>0.99441895566223293</v>
      </c>
      <c r="Y10" s="66">
        <f>AVERAGE(D10, F10, G10, H10, I10, J10, K10)</f>
        <v>0.48483647620755105</v>
      </c>
      <c r="Z10" s="29">
        <f>1.2^N10</f>
        <v>1</v>
      </c>
      <c r="AA10" s="29">
        <f>1.6^N10</f>
        <v>1</v>
      </c>
      <c r="AB10" s="29">
        <f>IF(C10&gt;0, 1, 0.3)</f>
        <v>1</v>
      </c>
      <c r="AC10" s="29">
        <f>IF(C10&gt;0, 1, 0.2)</f>
        <v>1</v>
      </c>
      <c r="AD10" s="29">
        <f>PERCENTILE($L$2:$L$71, 0.05)</f>
        <v>-1.4951753639458739E-2</v>
      </c>
      <c r="AE10" s="29">
        <f>PERCENTILE($L$2:$L$71, 0.95)</f>
        <v>1.0450608148215921</v>
      </c>
      <c r="AF10" s="29">
        <f>MIN(MAX(L10,AD10), AE10)</f>
        <v>0.70170439994168698</v>
      </c>
      <c r="AG10" s="29">
        <f>AF10-$AF$72+1</f>
        <v>1.7166561535811458</v>
      </c>
      <c r="AH10" s="29">
        <f>PERCENTILE($M$2:$M$71, 0.02)</f>
        <v>-1.4404420295190774</v>
      </c>
      <c r="AI10" s="29">
        <f>PERCENTILE($M$2:$M$71, 0.98)</f>
        <v>0.2915920996770559</v>
      </c>
      <c r="AJ10" s="29">
        <f>MIN(MAX(M10,AH10), AI10)</f>
        <v>-0.93288358282249795</v>
      </c>
      <c r="AK10" s="29">
        <f>AJ10-$AJ$72 + 0.1</f>
        <v>0.60755844669657944</v>
      </c>
      <c r="AL10" s="74">
        <v>1</v>
      </c>
      <c r="AM10" s="74">
        <v>1</v>
      </c>
      <c r="AN10" s="28">
        <v>1</v>
      </c>
      <c r="AO10" s="21">
        <f>(AG10^4) *Z10*AB10*AL10</f>
        <v>8.684268821107306</v>
      </c>
      <c r="AP10" s="21">
        <f>(AK10^5)*AA10*AM10*AN10</f>
        <v>8.278283886095246E-2</v>
      </c>
      <c r="AQ10" s="15">
        <f>AO10/$AO$72</f>
        <v>3.4720632251405106E-2</v>
      </c>
      <c r="AR10" s="15">
        <f>AP10/$AP$72</f>
        <v>5.1825475646614179E-4</v>
      </c>
      <c r="AS10" s="2">
        <v>2830</v>
      </c>
      <c r="AT10" s="16">
        <f>$D$78*AQ10</f>
        <v>4282.4288936354051</v>
      </c>
      <c r="AU10" s="24">
        <f>AT10-AS10</f>
        <v>1452.4288936354051</v>
      </c>
      <c r="AV10" s="2">
        <v>0</v>
      </c>
      <c r="AW10" s="2">
        <v>3445</v>
      </c>
      <c r="AX10" s="2">
        <v>0</v>
      </c>
      <c r="AY10" s="10">
        <f>SUM(AV10:AX10)</f>
        <v>3445</v>
      </c>
      <c r="AZ10" s="16">
        <f>AQ10*$D$77</f>
        <v>6569.9178920650529</v>
      </c>
      <c r="BA10" s="9">
        <f>AZ10-AY10</f>
        <v>3124.9178920650529</v>
      </c>
      <c r="BB10" s="34">
        <f>BA10+AU10</f>
        <v>4577.346785700458</v>
      </c>
      <c r="BC10" s="18">
        <f>AS10+AY10</f>
        <v>6275</v>
      </c>
      <c r="BD10" s="27">
        <f>AT10+AZ10</f>
        <v>10852.346785700458</v>
      </c>
      <c r="BE10" s="67">
        <f>BB10*(BB10&gt;0)</f>
        <v>4577.346785700458</v>
      </c>
      <c r="BF10">
        <f>BE10/$BE$72</f>
        <v>4.5740825206759768E-2</v>
      </c>
      <c r="BG10" s="57">
        <f>BF10*$BB$72</f>
        <v>1555.7323728497872</v>
      </c>
      <c r="BH10" s="60">
        <f>IF(BG10&gt;0,V10,W10)</f>
        <v>122.1755499178134</v>
      </c>
      <c r="BI10" s="17">
        <f>BG10/BH10</f>
        <v>12.733581914681924</v>
      </c>
      <c r="BJ10" s="35">
        <f>BC10/BD10</f>
        <v>0.5782159494081246</v>
      </c>
      <c r="BK10" s="2">
        <v>0</v>
      </c>
      <c r="BL10" s="16">
        <f>AR10*$D$80</f>
        <v>2.2948320616320759</v>
      </c>
      <c r="BM10" s="54">
        <f>BL10-BK10</f>
        <v>2.2948320616320759</v>
      </c>
      <c r="BN10" s="75">
        <f>BM10*(BM10&lt;&gt;0)</f>
        <v>2.2948320616320759</v>
      </c>
      <c r="BO10" s="35">
        <f>BN10/$BN$72</f>
        <v>4.3217176301922301E-3</v>
      </c>
      <c r="BP10" s="76">
        <f>BO10 * $BM$72</f>
        <v>2.2948320616320759</v>
      </c>
      <c r="BQ10" s="77">
        <f>IF(BP10&gt;0, V10, W10)</f>
        <v>122.1755499178134</v>
      </c>
      <c r="BR10" s="17">
        <f>BP10/BQ10</f>
        <v>1.8783071270608503E-2</v>
      </c>
      <c r="BS10" s="39">
        <f>($AG10^$BS$74)*($BT$74^$N10)*(IF($C10&gt;0,1,$BU$74))</f>
        <v>1.8080603102268242</v>
      </c>
      <c r="BT10" s="39">
        <f>($AG10^$BS$75)*($BT$75^$N10)*(IF($C10&gt;0,1,$BU$75))</f>
        <v>3.168211699865449</v>
      </c>
      <c r="BU10" s="39">
        <f>($AG10^$BS$76)*($BT$76^$N10)*(IF($C10&gt;0,1,$BU$76))</f>
        <v>13.844107376949886</v>
      </c>
      <c r="BV10" s="39">
        <f>($AG10^$BS$77)*($BT$77^$N10)*(IF($C10&gt;0,1,$BU$77))</f>
        <v>3.1802186245424284</v>
      </c>
      <c r="BW10" s="39">
        <f>($AG10^$BS$78)*($BT$78^$N10)*(IF($C10&gt;0,1,$BU$78))</f>
        <v>1.0492689345524135</v>
      </c>
      <c r="BX10" s="39">
        <f>($AG10^$BS$79)*($BT$79^$N10)*(IF($C10&gt;0,1,$BU$79))</f>
        <v>6.9434348724786439</v>
      </c>
      <c r="BY10" s="39">
        <f>($AG10^$BS$80)*($BT$80^$N10)*(IF($C10&gt;0,1,$BU$80))</f>
        <v>2.7381024792429258</v>
      </c>
      <c r="BZ10" s="37">
        <f>BS10/BS$72</f>
        <v>2.5572200249304428E-2</v>
      </c>
      <c r="CA10" s="37">
        <f>BT10/BT$72</f>
        <v>2.8901665797051324E-2</v>
      </c>
      <c r="CB10" s="37">
        <f>BU10/BU$72</f>
        <v>5.1814817026129771E-2</v>
      </c>
      <c r="CC10" s="37">
        <f>BV10/BV$72</f>
        <v>2.0350292716714263E-2</v>
      </c>
      <c r="CD10" s="37">
        <f>BW10/BW$72</f>
        <v>1.9278798445177537E-2</v>
      </c>
      <c r="CE10" s="37">
        <f>BX10/BX$72</f>
        <v>3.6244182181125455E-2</v>
      </c>
      <c r="CF10" s="37">
        <f>BY10/BY$72</f>
        <v>5.2507091059971304E-2</v>
      </c>
      <c r="CG10" s="2">
        <v>763</v>
      </c>
      <c r="CH10" s="17">
        <f>CG$72*BZ10</f>
        <v>1560.9015310172929</v>
      </c>
      <c r="CI10" s="1">
        <f>CH10-CG10</f>
        <v>797.90153101729288</v>
      </c>
      <c r="CJ10" s="2">
        <v>508</v>
      </c>
      <c r="CK10" s="17">
        <f>CJ$72*CA10</f>
        <v>1729.2733696349719</v>
      </c>
      <c r="CL10" s="1">
        <f>CK10-CJ10</f>
        <v>1221.2733696349719</v>
      </c>
      <c r="CM10" s="2">
        <v>0</v>
      </c>
      <c r="CN10" s="17">
        <f>CM$72*CB10</f>
        <v>3568.6418930406358</v>
      </c>
      <c r="CO10" s="1">
        <f>CN10-CM10</f>
        <v>3568.6418930406358</v>
      </c>
      <c r="CP10" s="2">
        <v>1012</v>
      </c>
      <c r="CQ10" s="17">
        <f>CP$72*CC10</f>
        <v>1314.0794515963901</v>
      </c>
      <c r="CR10" s="1">
        <f>CQ10-CP10</f>
        <v>302.07945159639007</v>
      </c>
      <c r="CS10" s="2">
        <v>738</v>
      </c>
      <c r="CT10" s="17">
        <f>CS$72*CD10</f>
        <v>1297.8101537324615</v>
      </c>
      <c r="CU10" s="1">
        <f>CT10-CS10</f>
        <v>559.81015373246146</v>
      </c>
      <c r="CV10" s="2">
        <v>1476</v>
      </c>
      <c r="CW10" s="17">
        <f>CV$72*CE10</f>
        <v>2586.9647473600103</v>
      </c>
      <c r="CX10" s="1">
        <f>CW10-CV10</f>
        <v>1110.9647473600103</v>
      </c>
      <c r="CY10" s="2">
        <v>1476</v>
      </c>
      <c r="CZ10" s="17">
        <f>CY$72*CF10</f>
        <v>3600.988811983892</v>
      </c>
      <c r="DA10" s="1">
        <f>CZ10-CY10</f>
        <v>2124.988811983892</v>
      </c>
      <c r="DB10" s="9"/>
      <c r="DF10" s="37"/>
      <c r="DH10" s="17"/>
      <c r="DI10" s="1"/>
    </row>
    <row r="11" spans="1:115" x14ac:dyDescent="0.2">
      <c r="A11" s="33" t="s">
        <v>206</v>
      </c>
      <c r="B11">
        <v>1</v>
      </c>
      <c r="C11">
        <v>0</v>
      </c>
      <c r="D11">
        <v>0.13102893890675199</v>
      </c>
      <c r="E11">
        <v>0.86897106109324695</v>
      </c>
      <c r="F11">
        <v>0.166136724960254</v>
      </c>
      <c r="G11">
        <v>0.166136724960254</v>
      </c>
      <c r="H11">
        <v>9.7001763668430302E-2</v>
      </c>
      <c r="I11">
        <v>0.28483245149911801</v>
      </c>
      <c r="J11">
        <v>0.166220486539466</v>
      </c>
      <c r="K11">
        <v>0.16617860047240399</v>
      </c>
      <c r="L11">
        <v>0.83140058135025496</v>
      </c>
      <c r="M11">
        <v>-1.0746679118657201</v>
      </c>
      <c r="N11" s="28">
        <v>0</v>
      </c>
      <c r="O11">
        <v>1.0190418096215099</v>
      </c>
      <c r="P11">
        <v>0.98335542587358304</v>
      </c>
      <c r="Q11">
        <v>1.00960601758409</v>
      </c>
      <c r="R11">
        <v>0.96867835741803199</v>
      </c>
      <c r="S11">
        <v>509.94000244140602</v>
      </c>
      <c r="T11" s="40">
        <f>IF(C11,P11,R11)</f>
        <v>0.96867835741803199</v>
      </c>
      <c r="U11" s="40">
        <f>IF(D11 = 0,O11,Q11)</f>
        <v>1.00960601758409</v>
      </c>
      <c r="V11" s="59">
        <f>S11*T11^(1-N11)</f>
        <v>493.96784394668839</v>
      </c>
      <c r="W11" s="58">
        <f>S11*U11^(N11+1)</f>
        <v>514.83849507168907</v>
      </c>
      <c r="X11" s="66">
        <f>0.5 * (D11-MAX($D$3:$D$71))/(MIN($D$3:$D$71)-MAX($D$3:$D$71)) + 0.75</f>
        <v>1.1945519090250269</v>
      </c>
      <c r="Y11" s="66">
        <f>AVERAGE(D11, F11, G11, H11, I11, J11, K11)</f>
        <v>0.16821938442952547</v>
      </c>
      <c r="Z11" s="29">
        <f>1.2^N11</f>
        <v>1</v>
      </c>
      <c r="AA11" s="29">
        <f>1.6^N11</f>
        <v>1</v>
      </c>
      <c r="AB11" s="29">
        <f>IF(C11&gt;0, 1, 0.3)</f>
        <v>0.3</v>
      </c>
      <c r="AC11" s="29">
        <f>IF(C11&gt;0, 1, 0.2)</f>
        <v>0.2</v>
      </c>
      <c r="AD11" s="29">
        <f>PERCENTILE($L$2:$L$71, 0.05)</f>
        <v>-1.4951753639458739E-2</v>
      </c>
      <c r="AE11" s="29">
        <f>PERCENTILE($L$2:$L$71, 0.95)</f>
        <v>1.0450608148215921</v>
      </c>
      <c r="AF11" s="29">
        <f>MIN(MAX(L11,AD11), AE11)</f>
        <v>0.83140058135025496</v>
      </c>
      <c r="AG11" s="29">
        <f>AF11-$AF$72+1</f>
        <v>1.8463523349897137</v>
      </c>
      <c r="AH11" s="29">
        <f>PERCENTILE($M$2:$M$71, 0.02)</f>
        <v>-1.4404420295190774</v>
      </c>
      <c r="AI11" s="29">
        <f>PERCENTILE($M$2:$M$71, 0.98)</f>
        <v>0.2915920996770559</v>
      </c>
      <c r="AJ11" s="29">
        <f>MIN(MAX(M11,AH11), AI11)</f>
        <v>-1.0746679118657201</v>
      </c>
      <c r="AK11" s="29">
        <f>AJ11-$AJ$72 + 0.1</f>
        <v>0.4657741176533573</v>
      </c>
      <c r="AL11" s="74">
        <v>0</v>
      </c>
      <c r="AM11" s="74">
        <v>1</v>
      </c>
      <c r="AN11" s="28">
        <v>2</v>
      </c>
      <c r="AO11" s="21">
        <f>(AG11^4) *Z11*AB11*AL11</f>
        <v>0</v>
      </c>
      <c r="AP11" s="21">
        <f>(AK11^5)*AA11*AM11*AN11</f>
        <v>4.3843655299348278E-2</v>
      </c>
      <c r="AQ11" s="15">
        <f>AO11/$AO$72</f>
        <v>0</v>
      </c>
      <c r="AR11" s="15">
        <f>AP11/$AP$72</f>
        <v>2.7447938742370135E-4</v>
      </c>
      <c r="AS11" s="2">
        <v>0</v>
      </c>
      <c r="AT11" s="16">
        <f>$D$78*AQ11</f>
        <v>0</v>
      </c>
      <c r="AU11" s="24">
        <f>AT11-AS11</f>
        <v>0</v>
      </c>
      <c r="AV11" s="2">
        <v>0</v>
      </c>
      <c r="AW11" s="2">
        <v>0</v>
      </c>
      <c r="AX11" s="2">
        <v>0</v>
      </c>
      <c r="AY11" s="10">
        <f>SUM(AV11:AX11)</f>
        <v>0</v>
      </c>
      <c r="AZ11" s="16">
        <f>AQ11*$D$77</f>
        <v>0</v>
      </c>
      <c r="BA11" s="9">
        <f>AZ11-AY11</f>
        <v>0</v>
      </c>
      <c r="BB11" s="9">
        <f>BA11+AU11</f>
        <v>0</v>
      </c>
      <c r="BC11" s="18">
        <f>AS11+AY11</f>
        <v>0</v>
      </c>
      <c r="BD11" s="27">
        <f>AT11+AZ11</f>
        <v>0</v>
      </c>
      <c r="BE11" s="67">
        <f>BB11*(BB11&gt;0)</f>
        <v>0</v>
      </c>
      <c r="BF11">
        <f>BE11/$BE$72</f>
        <v>0</v>
      </c>
      <c r="BG11" s="57">
        <f>BF11*$BB$72</f>
        <v>0</v>
      </c>
      <c r="BH11" s="70">
        <f>IF(BG11&gt;0,V11,W11)</f>
        <v>514.83849507168907</v>
      </c>
      <c r="BI11" s="17">
        <f>BG11/BH11</f>
        <v>0</v>
      </c>
      <c r="BJ11" s="35" t="e">
        <f>BC11/BD11</f>
        <v>#DIV/0!</v>
      </c>
      <c r="BK11" s="2">
        <v>509</v>
      </c>
      <c r="BL11" s="16">
        <f>AR11*$D$80</f>
        <v>1.2153947275121495</v>
      </c>
      <c r="BM11" s="54">
        <f>BL11-BK11</f>
        <v>-507.78460527248785</v>
      </c>
      <c r="BN11" s="75">
        <f>BM11*(BM11&lt;&gt;0)</f>
        <v>-507.78460527248785</v>
      </c>
      <c r="BO11" s="35">
        <f>BN11/$BN$72</f>
        <v>-0.9562798592702213</v>
      </c>
      <c r="BP11" s="76">
        <f>BO11 * $BM$72</f>
        <v>-507.78460527248785</v>
      </c>
      <c r="BQ11" s="77">
        <f>IF(BP11&gt;0, V11, W11)</f>
        <v>514.83849507168907</v>
      </c>
      <c r="BR11" s="17">
        <f>BP11/BQ11</f>
        <v>-0.98629882989184992</v>
      </c>
      <c r="BS11" s="39">
        <f>($AG11^$BS$74)*($BT$74^$N11)*(IF($C11&gt;0,1,$BU$74))</f>
        <v>0.9086544549891501</v>
      </c>
      <c r="BT11" s="39">
        <f>($AG11^$BS$75)*($BT$75^$N11)*(IF($C11&gt;0,1,$BU$75))</f>
        <v>1.4581813370342391</v>
      </c>
      <c r="BU11" s="39">
        <f>($AG11^$BS$76)*($BT$76^$N11)*(IF($C11&gt;0,1,$BU$76))</f>
        <v>3.9456430922030154E-2</v>
      </c>
      <c r="BV11" s="39">
        <f>($AG11^$BS$77)*($BT$77^$N11)*(IF($C11&gt;0,1,$BU$77))</f>
        <v>2.6947440538420437</v>
      </c>
      <c r="BW11" s="39">
        <f>($AG11^$BS$78)*($BT$78^$N11)*(IF($C11&gt;0,1,$BU$78))</f>
        <v>0.69068455732989076</v>
      </c>
      <c r="BX11" s="39">
        <f>($AG11^$BS$79)*($BT$79^$N11)*(IF($C11&gt;0,1,$BU$79))</f>
        <v>2.0285541345450899</v>
      </c>
      <c r="BY11" s="39">
        <f>($AG11^$BS$80)*($BT$80^$N11)*(IF($C11&gt;0,1,$BU$80))</f>
        <v>0.12231366628243583</v>
      </c>
      <c r="BZ11" s="37">
        <f>BS11/BS$72</f>
        <v>1.2851503652270366E-2</v>
      </c>
      <c r="CA11" s="37">
        <f>BT11/BT$72</f>
        <v>1.3302100259351624E-2</v>
      </c>
      <c r="CB11" s="37">
        <f>BU11/BU$72</f>
        <v>1.4767494162411986E-4</v>
      </c>
      <c r="CC11" s="37">
        <f>BV11/BV$72</f>
        <v>1.7243729682326809E-2</v>
      </c>
      <c r="CD11" s="37">
        <f>BW11/BW$72</f>
        <v>1.2690329363119526E-2</v>
      </c>
      <c r="CE11" s="37">
        <f>BX11/BX$72</f>
        <v>1.0588892524670778E-2</v>
      </c>
      <c r="CF11" s="37">
        <f>BY11/BY$72</f>
        <v>2.345542163617831E-3</v>
      </c>
      <c r="CG11" s="2">
        <v>1560</v>
      </c>
      <c r="CH11" s="17">
        <f>CG$72*BZ11</f>
        <v>784.44293143093091</v>
      </c>
      <c r="CI11" s="1">
        <f>CH11-CG11</f>
        <v>-775.55706856906909</v>
      </c>
      <c r="CJ11" s="2">
        <v>1577</v>
      </c>
      <c r="CK11" s="17">
        <f>CJ$72*CA11</f>
        <v>795.90456481778574</v>
      </c>
      <c r="CL11" s="1">
        <f>CK11-CJ11</f>
        <v>-781.09543518221426</v>
      </c>
      <c r="CM11" s="2">
        <v>1576</v>
      </c>
      <c r="CN11" s="17">
        <f>CM$72*CB11</f>
        <v>10.170816254478007</v>
      </c>
      <c r="CO11" s="1">
        <f>CN11-CM11</f>
        <v>-1565.829183745522</v>
      </c>
      <c r="CP11" s="2">
        <v>1619</v>
      </c>
      <c r="CQ11" s="17">
        <f>CP$72*CC11</f>
        <v>1113.4793567768891</v>
      </c>
      <c r="CR11" s="1">
        <f>CQ11-CP11</f>
        <v>-505.52064322311094</v>
      </c>
      <c r="CS11" s="2">
        <v>1020</v>
      </c>
      <c r="CT11" s="17">
        <f>CS$72*CD11</f>
        <v>854.28759206648022</v>
      </c>
      <c r="CU11" s="1">
        <f>CT11-CS11</f>
        <v>-165.71240793351978</v>
      </c>
      <c r="CV11" s="2">
        <v>1530</v>
      </c>
      <c r="CW11" s="17">
        <f>CV$72*CE11</f>
        <v>755.79279284090148</v>
      </c>
      <c r="CX11" s="1">
        <f>CW11-CV11</f>
        <v>-774.20720715909852</v>
      </c>
      <c r="CY11" s="2">
        <v>2550</v>
      </c>
      <c r="CZ11" s="17">
        <f>CY$72*CF11</f>
        <v>160.85962712307446</v>
      </c>
      <c r="DA11" s="1">
        <f>CZ11-CY11</f>
        <v>-2389.1403728769255</v>
      </c>
      <c r="DB11" s="9"/>
      <c r="DF11" s="37"/>
      <c r="DH11" s="17"/>
      <c r="DI11" s="1"/>
    </row>
    <row r="12" spans="1:115" x14ac:dyDescent="0.2">
      <c r="A12" s="33" t="s">
        <v>235</v>
      </c>
      <c r="B12">
        <v>0</v>
      </c>
      <c r="C12">
        <v>0</v>
      </c>
      <c r="D12">
        <v>0.80144694533761995</v>
      </c>
      <c r="E12">
        <v>0.19855305466237899</v>
      </c>
      <c r="F12">
        <v>0.63990461049284497</v>
      </c>
      <c r="G12">
        <v>0.63990461049284497</v>
      </c>
      <c r="H12">
        <v>0.90388007054673702</v>
      </c>
      <c r="I12">
        <v>0.96296296296296202</v>
      </c>
      <c r="J12">
        <v>0.93295392753171702</v>
      </c>
      <c r="K12">
        <v>0.77265873424491505</v>
      </c>
      <c r="L12">
        <v>0.19955733919021601</v>
      </c>
      <c r="M12">
        <v>-0.16086662058365001</v>
      </c>
      <c r="N12" s="28">
        <v>0</v>
      </c>
      <c r="O12">
        <v>1.0018524319911299</v>
      </c>
      <c r="P12">
        <v>1.00541915837701</v>
      </c>
      <c r="Q12">
        <v>1</v>
      </c>
      <c r="R12">
        <v>1.01665851383161</v>
      </c>
      <c r="S12">
        <v>8.0900001525878906</v>
      </c>
      <c r="T12" s="40">
        <f>IF(C12,P12,R12)</f>
        <v>1.01665851383161</v>
      </c>
      <c r="U12" s="40">
        <f>IF(D12 = 0,O12,Q12)</f>
        <v>1</v>
      </c>
      <c r="V12" s="59">
        <f>S12*T12^(1-N12)</f>
        <v>8.2247675320275029</v>
      </c>
      <c r="W12" s="58">
        <f>S12*U12^(N12+1)</f>
        <v>8.0900001525878906</v>
      </c>
      <c r="X12" s="66">
        <f>0.5 * (D12-MAX($D$3:$D$71))/(MIN($D$3:$D$71)-MAX($D$3:$D$71)) + 0.75</f>
        <v>0.83327294126621743</v>
      </c>
      <c r="Y12" s="66">
        <f>AVERAGE(D12, F12, G12, H12, I12, J12, K12)</f>
        <v>0.8076731230870916</v>
      </c>
      <c r="Z12" s="29">
        <f>1.2^N12</f>
        <v>1</v>
      </c>
      <c r="AA12" s="29">
        <f>1.6^N12</f>
        <v>1</v>
      </c>
      <c r="AB12" s="29">
        <f>IF(C12&gt;0, 1, 0.3)</f>
        <v>0.3</v>
      </c>
      <c r="AC12" s="29">
        <f>IF(C12&gt;0, 1, 0.2)</f>
        <v>0.2</v>
      </c>
      <c r="AD12" s="29">
        <f>PERCENTILE($L$2:$L$71, 0.05)</f>
        <v>-1.4951753639458739E-2</v>
      </c>
      <c r="AE12" s="29">
        <f>PERCENTILE($L$2:$L$71, 0.95)</f>
        <v>1.0450608148215921</v>
      </c>
      <c r="AF12" s="29">
        <f>MIN(MAX(L12,AD12), AE12)</f>
        <v>0.19955733919021601</v>
      </c>
      <c r="AG12" s="29">
        <f>AF12-$AF$72+1</f>
        <v>1.2145090928296747</v>
      </c>
      <c r="AH12" s="29">
        <f>PERCENTILE($M$2:$M$71, 0.02)</f>
        <v>-1.4404420295190774</v>
      </c>
      <c r="AI12" s="29">
        <f>PERCENTILE($M$2:$M$71, 0.98)</f>
        <v>0.2915920996770559</v>
      </c>
      <c r="AJ12" s="29">
        <f>MIN(MAX(M12,AH12), AI12)</f>
        <v>-0.16086662058365001</v>
      </c>
      <c r="AK12" s="29">
        <f>AJ12-$AJ$72 + 0.1</f>
        <v>1.3795754089354275</v>
      </c>
      <c r="AL12" s="74">
        <v>0</v>
      </c>
      <c r="AM12" s="74">
        <v>1</v>
      </c>
      <c r="AN12" s="28">
        <v>1</v>
      </c>
      <c r="AO12" s="21">
        <f>(AG12^4) *Z12*AB12*AL12</f>
        <v>0</v>
      </c>
      <c r="AP12" s="21">
        <f>(AK12^5)*AA12*AM12*AN12</f>
        <v>4.9972056475379638</v>
      </c>
      <c r="AQ12" s="15">
        <f>AO12/$AO$72</f>
        <v>0</v>
      </c>
      <c r="AR12" s="15">
        <f>AP12/$AP$72</f>
        <v>3.1284570951064607E-2</v>
      </c>
      <c r="AS12" s="2">
        <v>0</v>
      </c>
      <c r="AT12" s="16">
        <f>$D$78*AQ12</f>
        <v>0</v>
      </c>
      <c r="AU12" s="24">
        <f>AT12-AS12</f>
        <v>0</v>
      </c>
      <c r="AV12" s="2">
        <v>0</v>
      </c>
      <c r="AW12" s="2">
        <v>0</v>
      </c>
      <c r="AX12" s="2">
        <v>0</v>
      </c>
      <c r="AY12" s="10">
        <f>SUM(AV12:AX12)</f>
        <v>0</v>
      </c>
      <c r="AZ12" s="16">
        <f>AQ12*$D$77</f>
        <v>0</v>
      </c>
      <c r="BA12" s="9">
        <f>AZ12-AY12</f>
        <v>0</v>
      </c>
      <c r="BB12" s="9">
        <f>BA12+AU12</f>
        <v>0</v>
      </c>
      <c r="BC12" s="18">
        <f>AS12+AY12</f>
        <v>0</v>
      </c>
      <c r="BD12" s="27">
        <f>AT12+AZ12</f>
        <v>0</v>
      </c>
      <c r="BE12" s="67">
        <f>BB12*(BB12&gt;0)</f>
        <v>0</v>
      </c>
      <c r="BF12">
        <f>BE12/$BE$72</f>
        <v>0</v>
      </c>
      <c r="BG12" s="57">
        <f>BF12*$BB$72</f>
        <v>0</v>
      </c>
      <c r="BH12" s="70">
        <f>IF(BG12&gt;0,V12,W12)</f>
        <v>8.0900001525878906</v>
      </c>
      <c r="BI12" s="17">
        <f>BG12/BH12</f>
        <v>0</v>
      </c>
      <c r="BJ12" s="35" t="e">
        <f>BC12/BD12</f>
        <v>#DIV/0!</v>
      </c>
      <c r="BK12" s="2">
        <v>0</v>
      </c>
      <c r="BL12" s="16">
        <f>AR12*$D$80</f>
        <v>138.52808017131409</v>
      </c>
      <c r="BM12" s="54">
        <f>BL12-BK12</f>
        <v>138.52808017131409</v>
      </c>
      <c r="BN12" s="75">
        <f>BM12*(BM12&lt;&gt;0)</f>
        <v>138.52808017131409</v>
      </c>
      <c r="BO12" s="35">
        <f>BN12/$BN$72</f>
        <v>0.26088150691396234</v>
      </c>
      <c r="BP12" s="76">
        <f>BO12 * $BM$72</f>
        <v>138.52808017131409</v>
      </c>
      <c r="BQ12" s="77">
        <f>IF(BP12&gt;0, V12, W12)</f>
        <v>8.2247675320275029</v>
      </c>
      <c r="BR12" s="17">
        <f>BP12/BQ12</f>
        <v>16.842795815429604</v>
      </c>
      <c r="BS12" s="39">
        <f>($AG12^$BS$74)*($BT$74^$N12)*(IF($C12&gt;0,1,$BU$74))</f>
        <v>0.57414452156413831</v>
      </c>
      <c r="BT12" s="39">
        <f>($AG12^$BS$75)*($BT$75^$N12)*(IF($C12&gt;0,1,$BU$75))</f>
        <v>0.59649590477573122</v>
      </c>
      <c r="BU12" s="39">
        <f>($AG12^$BS$76)*($BT$76^$N12)*(IF($C12&gt;0,1,$BU$76))</f>
        <v>5.1460137619748153E-3</v>
      </c>
      <c r="BV12" s="39">
        <f>($AG12^$BS$77)*($BT$77^$N12)*(IF($C12&gt;0,1,$BU$77))</f>
        <v>1.0991072093156278</v>
      </c>
      <c r="BW12" s="39">
        <f>($AG12^$BS$78)*($BT$78^$N12)*(IF($C12&gt;0,1,$BU$78))</f>
        <v>0.66541014342534166</v>
      </c>
      <c r="BX12" s="39">
        <f>($AG12^$BS$79)*($BT$79^$N12)*(IF($C12&gt;0,1,$BU$79))</f>
        <v>0.45169333427615038</v>
      </c>
      <c r="BY12" s="39">
        <f>($AG12^$BS$80)*($BT$80^$N12)*(IF($C12&gt;0,1,$BU$80))</f>
        <v>5.6025745419247749E-2</v>
      </c>
      <c r="BZ12" s="37">
        <f>BS12/BS$72</f>
        <v>8.1203810483718494E-3</v>
      </c>
      <c r="CA12" s="37">
        <f>BT12/BT$72</f>
        <v>5.4414688544550506E-3</v>
      </c>
      <c r="CB12" s="37">
        <f>BU12/BU$72</f>
        <v>1.9260162770379818E-5</v>
      </c>
      <c r="CC12" s="37">
        <f>BV12/BV$72</f>
        <v>7.0332125169042924E-3</v>
      </c>
      <c r="CD12" s="37">
        <f>BW12/BW$72</f>
        <v>1.2225948578136459E-2</v>
      </c>
      <c r="CE12" s="37">
        <f>BX12/BX$72</f>
        <v>2.3578035652634614E-3</v>
      </c>
      <c r="CF12" s="37">
        <f>BY12/BY$72</f>
        <v>1.074375023846658E-3</v>
      </c>
      <c r="CG12" s="2">
        <v>1560</v>
      </c>
      <c r="CH12" s="17">
        <f>CG$72*BZ12</f>
        <v>495.6599388115693</v>
      </c>
      <c r="CI12" s="1">
        <f>CH12-CG12</f>
        <v>-1064.3400611884308</v>
      </c>
      <c r="CJ12" s="2">
        <v>1577</v>
      </c>
      <c r="CK12" s="17">
        <f>CJ$72*CA12</f>
        <v>325.57940596860902</v>
      </c>
      <c r="CL12" s="1">
        <f>CK12-CJ12</f>
        <v>-1251.4205940313909</v>
      </c>
      <c r="CM12" s="2">
        <v>1576</v>
      </c>
      <c r="CN12" s="17">
        <f>CM$72*CB12</f>
        <v>1.3265051904843692</v>
      </c>
      <c r="CO12" s="1">
        <f>CN12-CM12</f>
        <v>-1574.6734948095157</v>
      </c>
      <c r="CP12" s="2">
        <v>1619</v>
      </c>
      <c r="CQ12" s="17">
        <f>CP$72*CC12</f>
        <v>454.15563185406086</v>
      </c>
      <c r="CR12" s="1">
        <f>CQ12-CP12</f>
        <v>-1164.8443681459391</v>
      </c>
      <c r="CS12" s="2">
        <v>1020</v>
      </c>
      <c r="CT12" s="17">
        <f>CS$72*CD12</f>
        <v>823.02640638299022</v>
      </c>
      <c r="CU12" s="1">
        <f>CT12-CS12</f>
        <v>-196.97359361700978</v>
      </c>
      <c r="CV12" s="2">
        <v>1530</v>
      </c>
      <c r="CW12" s="17">
        <f>CV$72*CE12</f>
        <v>168.29058727424481</v>
      </c>
      <c r="CX12" s="1">
        <f>CW12-CV12</f>
        <v>-1361.7094127257551</v>
      </c>
      <c r="CY12" s="2">
        <v>2550</v>
      </c>
      <c r="CZ12" s="17">
        <f>CY$72*CF12</f>
        <v>73.681713510427656</v>
      </c>
      <c r="DA12" s="1">
        <f>CZ12-CY12</f>
        <v>-2476.3182864895725</v>
      </c>
      <c r="DB12" s="9"/>
      <c r="DF12" s="37"/>
      <c r="DH12" s="17"/>
      <c r="DI12" s="1"/>
    </row>
    <row r="13" spans="1:115" x14ac:dyDescent="0.2">
      <c r="A13" s="33" t="s">
        <v>52</v>
      </c>
      <c r="B13">
        <v>1</v>
      </c>
      <c r="C13">
        <v>1</v>
      </c>
      <c r="D13">
        <v>0.50884244372990295</v>
      </c>
      <c r="E13">
        <v>0.491157556270096</v>
      </c>
      <c r="F13">
        <v>0.388712241653418</v>
      </c>
      <c r="G13">
        <v>0.388712241653418</v>
      </c>
      <c r="H13">
        <v>0.46296296296296202</v>
      </c>
      <c r="I13">
        <v>0.48765432098765399</v>
      </c>
      <c r="J13">
        <v>0.47514828143026699</v>
      </c>
      <c r="K13">
        <v>0.42976267124138201</v>
      </c>
      <c r="L13">
        <v>0.91495651700289204</v>
      </c>
      <c r="M13">
        <v>-0.622249751301446</v>
      </c>
      <c r="N13" s="28">
        <v>0</v>
      </c>
      <c r="O13">
        <v>1.00783118782134</v>
      </c>
      <c r="P13">
        <v>0.99330795176334896</v>
      </c>
      <c r="Q13">
        <v>1.00464360316184</v>
      </c>
      <c r="R13">
        <v>0.99984187095021004</v>
      </c>
      <c r="S13">
        <v>122.23999786376901</v>
      </c>
      <c r="T13" s="40">
        <f>IF(C13,P13,R13)</f>
        <v>0.99330795176334896</v>
      </c>
      <c r="U13" s="40">
        <f>IF(D13 = 0,O13,Q13)</f>
        <v>1.00464360316184</v>
      </c>
      <c r="V13" s="59">
        <f>S13*T13^(1-N13)</f>
        <v>121.42196190161654</v>
      </c>
      <c r="W13" s="58">
        <f>S13*U13^(N13+1)</f>
        <v>122.80763190435252</v>
      </c>
      <c r="X13" s="66">
        <f>0.5 * (D13-MAX($D$3:$D$71))/(MIN($D$3:$D$71)-MAX($D$3:$D$71)) + 0.75</f>
        <v>0.99095344997629742</v>
      </c>
      <c r="Y13" s="66">
        <f>AVERAGE(D13, F13, G13, H13, I13, J13, K13)</f>
        <v>0.44882788052271483</v>
      </c>
      <c r="Z13" s="29">
        <f>1.2^N13</f>
        <v>1</v>
      </c>
      <c r="AA13" s="29">
        <f>1.6^N13</f>
        <v>1</v>
      </c>
      <c r="AB13" s="29">
        <f>IF(C13&gt;0, 1, 0.3)</f>
        <v>1</v>
      </c>
      <c r="AC13" s="29">
        <f>IF(C13&gt;0, 1, 0.2)</f>
        <v>1</v>
      </c>
      <c r="AD13" s="29">
        <f>PERCENTILE($L$2:$L$71, 0.05)</f>
        <v>-1.4951753639458739E-2</v>
      </c>
      <c r="AE13" s="29">
        <f>PERCENTILE($L$2:$L$71, 0.95)</f>
        <v>1.0450608148215921</v>
      </c>
      <c r="AF13" s="29">
        <f>MIN(MAX(L13,AD13), AE13)</f>
        <v>0.91495651700289204</v>
      </c>
      <c r="AG13" s="29">
        <f>AF13-$AF$72+1</f>
        <v>1.9299082706423509</v>
      </c>
      <c r="AH13" s="29">
        <f>PERCENTILE($M$2:$M$71, 0.02)</f>
        <v>-1.4404420295190774</v>
      </c>
      <c r="AI13" s="29">
        <f>PERCENTILE($M$2:$M$71, 0.98)</f>
        <v>0.2915920996770559</v>
      </c>
      <c r="AJ13" s="29">
        <f>MIN(MAX(M13,AH13), AI13)</f>
        <v>-0.622249751301446</v>
      </c>
      <c r="AK13" s="29">
        <f>AJ13-$AJ$72 + 0.1</f>
        <v>0.91819227821763139</v>
      </c>
      <c r="AL13" s="74">
        <v>1</v>
      </c>
      <c r="AM13" s="74">
        <v>1</v>
      </c>
      <c r="AN13" s="28">
        <v>1</v>
      </c>
      <c r="AO13" s="21">
        <f>(AG13^4) *Z13*AB13*AL13</f>
        <v>13.872242407725192</v>
      </c>
      <c r="AP13" s="21">
        <f>(AK13^5)*AA13*AM13*AN13</f>
        <v>0.65263172387485091</v>
      </c>
      <c r="AQ13" s="15">
        <f>AO13/$AO$72</f>
        <v>5.5462703546244989E-2</v>
      </c>
      <c r="AR13" s="15">
        <f>AP13/$AP$72</f>
        <v>4.0857440959104077E-3</v>
      </c>
      <c r="AS13" s="2">
        <v>3423</v>
      </c>
      <c r="AT13" s="16">
        <f>$D$78*AQ13</f>
        <v>6840.7476703124385</v>
      </c>
      <c r="AU13" s="24">
        <f>AT13-AS13</f>
        <v>3417.7476703124385</v>
      </c>
      <c r="AV13" s="2">
        <v>367</v>
      </c>
      <c r="AW13" s="2">
        <v>4890</v>
      </c>
      <c r="AX13" s="2">
        <v>122</v>
      </c>
      <c r="AY13" s="10">
        <f>SUM(AV13:AX13)</f>
        <v>5379</v>
      </c>
      <c r="AZ13" s="16">
        <f>AQ13*$D$77</f>
        <v>10494.780329238634</v>
      </c>
      <c r="BA13" s="9">
        <f>AZ13-AY13</f>
        <v>5115.7803292386343</v>
      </c>
      <c r="BB13" s="9">
        <f>BA13+AU13</f>
        <v>8533.5279995510718</v>
      </c>
      <c r="BC13" s="18">
        <f>AS13+AY13</f>
        <v>8802</v>
      </c>
      <c r="BD13" s="27">
        <f>AT13+AZ13</f>
        <v>17335.527999551072</v>
      </c>
      <c r="BE13" s="67">
        <f>BB13*(BB13&gt;0)</f>
        <v>8533.5279995510718</v>
      </c>
      <c r="BF13">
        <f>BE13/$BE$72</f>
        <v>8.5274424442526656E-2</v>
      </c>
      <c r="BG13" s="57">
        <f>BF13*$BB$72</f>
        <v>2900.3451966967627</v>
      </c>
      <c r="BH13" s="60">
        <f>IF(BG13&gt;0,V13,W13)</f>
        <v>121.42196190161654</v>
      </c>
      <c r="BI13" s="17">
        <f>BG13/BH13</f>
        <v>23.886495912879408</v>
      </c>
      <c r="BJ13" s="35">
        <f>BC13/BD13</f>
        <v>0.50774340419443476</v>
      </c>
      <c r="BK13" s="2">
        <v>0</v>
      </c>
      <c r="BL13" s="16">
        <f>AR13*$D$80</f>
        <v>18.091674856691284</v>
      </c>
      <c r="BM13" s="54">
        <f>BL13-BK13</f>
        <v>18.091674856691284</v>
      </c>
      <c r="BN13" s="75">
        <f>BM13*(BM13&lt;&gt;0)</f>
        <v>18.091674856691284</v>
      </c>
      <c r="BO13" s="35">
        <f>BN13/$BN$72</f>
        <v>3.4070950765896939E-2</v>
      </c>
      <c r="BP13" s="76">
        <f>BO13 * $BM$72</f>
        <v>18.091674856691284</v>
      </c>
      <c r="BQ13" s="77">
        <f>IF(BP13&gt;0, V13, W13)</f>
        <v>121.42196190161654</v>
      </c>
      <c r="BR13" s="17">
        <f>BP13/BQ13</f>
        <v>0.14899837371554134</v>
      </c>
      <c r="BS13" s="39">
        <f>($AG13^$BS$74)*($BT$74^$N13)*(IF($C13&gt;0,1,$BU$74))</f>
        <v>2.0556453366645262</v>
      </c>
      <c r="BT13" s="39">
        <f>($AG13^$BS$75)*($BT$75^$N13)*(IF($C13&gt;0,1,$BU$75))</f>
        <v>4.0675719896917748</v>
      </c>
      <c r="BU13" s="39">
        <f>($AG13^$BS$76)*($BT$76^$N13)*(IF($C13&gt;0,1,$BU$76))</f>
        <v>24.466103750801121</v>
      </c>
      <c r="BV13" s="39">
        <f>($AG13^$BS$77)*($BT$77^$N13)*(IF($C13&gt;0,1,$BU$77))</f>
        <v>4.0863353502722655</v>
      </c>
      <c r="BW13" s="39">
        <f>($AG13^$BS$78)*($BT$78^$N13)*(IF($C13&gt;0,1,$BU$78))</f>
        <v>1.0602609426633129</v>
      </c>
      <c r="BX13" s="39">
        <f>($AG13^$BS$79)*($BT$79^$N13)*(IF($C13&gt;0,1,$BU$79))</f>
        <v>10.566581057950277</v>
      </c>
      <c r="BY13" s="39">
        <f>($AG13^$BS$80)*($BT$80^$N13)*(IF($C13&gt;0,1,$BU$80))</f>
        <v>3.4059663100317743</v>
      </c>
      <c r="BZ13" s="37">
        <f>BS13/BS$72</f>
        <v>2.9073905274840869E-2</v>
      </c>
      <c r="CA13" s="37">
        <f>BT13/BT$72</f>
        <v>3.7105981982362923E-2</v>
      </c>
      <c r="CB13" s="37">
        <f>BU13/BU$72</f>
        <v>9.1570128334945544E-2</v>
      </c>
      <c r="CC13" s="37">
        <f>BV13/BV$72</f>
        <v>2.6148554654371457E-2</v>
      </c>
      <c r="CD13" s="37">
        <f>BW13/BW$72</f>
        <v>1.9480760689459725E-2</v>
      </c>
      <c r="CE13" s="37">
        <f>BX13/BX$72</f>
        <v>5.5156719394599187E-2</v>
      </c>
      <c r="CF13" s="37">
        <f>BY13/BY$72</f>
        <v>6.5314349825752557E-2</v>
      </c>
      <c r="CG13" s="2">
        <v>1025</v>
      </c>
      <c r="CH13" s="17">
        <f>CG$72*BZ13</f>
        <v>1774.6421040710118</v>
      </c>
      <c r="CI13" s="1">
        <f>CH13-CG13</f>
        <v>749.64210407101177</v>
      </c>
      <c r="CJ13" s="2">
        <v>1462</v>
      </c>
      <c r="CK13" s="17">
        <f>CJ$72*CA13</f>
        <v>2220.162219950721</v>
      </c>
      <c r="CL13" s="1">
        <f>CK13-CJ13</f>
        <v>758.16221995072101</v>
      </c>
      <c r="CM13" s="2">
        <v>1110</v>
      </c>
      <c r="CN13" s="17">
        <f>CM$72*CB13</f>
        <v>6306.7094488127041</v>
      </c>
      <c r="CO13" s="1">
        <f>CN13-CM13</f>
        <v>5196.7094488127041</v>
      </c>
      <c r="CP13" s="2">
        <v>1404</v>
      </c>
      <c r="CQ13" s="17">
        <f>CP$72*CC13</f>
        <v>1688.4906196967281</v>
      </c>
      <c r="CR13" s="1">
        <f>CQ13-CP13</f>
        <v>284.49061969672812</v>
      </c>
      <c r="CS13" s="2">
        <v>1100</v>
      </c>
      <c r="CT13" s="17">
        <f>CS$72*CD13</f>
        <v>1311.4058480930498</v>
      </c>
      <c r="CU13" s="1">
        <f>CT13-CS13</f>
        <v>211.40584809304983</v>
      </c>
      <c r="CV13" s="2">
        <v>1956</v>
      </c>
      <c r="CW13" s="17">
        <f>CV$72*CE13</f>
        <v>3936.8660035089115</v>
      </c>
      <c r="CX13" s="1">
        <f>CW13-CV13</f>
        <v>1980.8660035089115</v>
      </c>
      <c r="CY13" s="2">
        <v>1589</v>
      </c>
      <c r="CZ13" s="17">
        <f>CY$72*CF13</f>
        <v>4479.3234253999362</v>
      </c>
      <c r="DA13" s="1">
        <f>CZ13-CY13</f>
        <v>2890.3234253999362</v>
      </c>
      <c r="DB13" s="9"/>
      <c r="DF13" s="37"/>
      <c r="DH13" s="17"/>
      <c r="DI13" s="1"/>
    </row>
    <row r="14" spans="1:115" x14ac:dyDescent="0.2">
      <c r="A14" s="33" t="s">
        <v>79</v>
      </c>
      <c r="B14">
        <v>1</v>
      </c>
      <c r="C14">
        <v>0</v>
      </c>
      <c r="D14">
        <v>0.40707964601769903</v>
      </c>
      <c r="E14">
        <v>0.59292035398230003</v>
      </c>
      <c r="F14">
        <v>0.14583333333333301</v>
      </c>
      <c r="G14">
        <v>0.14583333333333301</v>
      </c>
      <c r="H14">
        <v>0.45454545454545398</v>
      </c>
      <c r="I14">
        <v>0.81818181818181801</v>
      </c>
      <c r="J14">
        <v>0.60983672113630605</v>
      </c>
      <c r="K14">
        <v>0.298218915953327</v>
      </c>
      <c r="L14">
        <v>0.53758378220050396</v>
      </c>
      <c r="M14">
        <v>7.9544314604997595E-3</v>
      </c>
      <c r="N14" s="28">
        <v>0</v>
      </c>
      <c r="O14">
        <v>0.99767370916216203</v>
      </c>
      <c r="P14">
        <v>0.98980787966705797</v>
      </c>
      <c r="Q14">
        <v>0.99975190335874897</v>
      </c>
      <c r="R14">
        <v>0.99171489703302895</v>
      </c>
      <c r="S14">
        <v>39.209999084472599</v>
      </c>
      <c r="T14" s="40">
        <f>IF(C14,P14,R14)</f>
        <v>0.99171489703302895</v>
      </c>
      <c r="U14" s="40">
        <f>IF(D14 = 0,O14,Q14)</f>
        <v>0.99975190335874897</v>
      </c>
      <c r="V14" s="59">
        <f>S14*T14^(1-N14)</f>
        <v>38.885140204722902</v>
      </c>
      <c r="W14" s="58">
        <f>S14*U14^(N14+1)</f>
        <v>39.200271215396285</v>
      </c>
      <c r="X14" s="66">
        <f>0.5 * (D14-MAX($D$3:$D$71))/(MIN($D$3:$D$71)-MAX($D$3:$D$71)) + 0.75</f>
        <v>1.0457920106370406</v>
      </c>
      <c r="Y14" s="66">
        <f>AVERAGE(D14, F14, G14, H14, I14, J14, K14)</f>
        <v>0.4113613175001814</v>
      </c>
      <c r="Z14" s="29">
        <f>1.2^N14</f>
        <v>1</v>
      </c>
      <c r="AA14" s="29">
        <f>1.6^N14</f>
        <v>1</v>
      </c>
      <c r="AB14" s="29">
        <f>IF(C14&gt;0, 1, 0.3)</f>
        <v>0.3</v>
      </c>
      <c r="AC14" s="29">
        <f>IF(C14&gt;0, 1, 0.2)</f>
        <v>0.2</v>
      </c>
      <c r="AD14" s="29">
        <f>PERCENTILE($L$2:$L$71, 0.05)</f>
        <v>-1.4951753639458739E-2</v>
      </c>
      <c r="AE14" s="29">
        <f>PERCENTILE($L$2:$L$71, 0.95)</f>
        <v>1.0450608148215921</v>
      </c>
      <c r="AF14" s="29">
        <f>MIN(MAX(L14,AD14), AE14)</f>
        <v>0.53758378220050396</v>
      </c>
      <c r="AG14" s="29">
        <f>AF14-$AF$72+1</f>
        <v>1.5525355358399628</v>
      </c>
      <c r="AH14" s="29">
        <f>PERCENTILE($M$2:$M$71, 0.02)</f>
        <v>-1.4404420295190774</v>
      </c>
      <c r="AI14" s="29">
        <f>PERCENTILE($M$2:$M$71, 0.98)</f>
        <v>0.2915920996770559</v>
      </c>
      <c r="AJ14" s="29">
        <f>MIN(MAX(M14,AH14), AI14)</f>
        <v>7.9544314604997595E-3</v>
      </c>
      <c r="AK14" s="29">
        <f>AJ14-$AJ$72 + 0.1</f>
        <v>1.5483964609795773</v>
      </c>
      <c r="AL14" s="74">
        <v>1</v>
      </c>
      <c r="AM14" s="74">
        <v>1</v>
      </c>
      <c r="AN14" s="28">
        <v>1</v>
      </c>
      <c r="AO14" s="21">
        <f>(AG14^4) *Z14*AB14*AL14</f>
        <v>1.7429601295228216</v>
      </c>
      <c r="AP14" s="21">
        <f>(AK14^5)*AA14*AM14*AN14</f>
        <v>8.9004271556406316</v>
      </c>
      <c r="AQ14" s="15">
        <f>AO14/$AO$72</f>
        <v>6.968540349526744E-3</v>
      </c>
      <c r="AR14" s="15">
        <f>AP14/$AP$72</f>
        <v>5.5720349428206348E-2</v>
      </c>
      <c r="AS14" s="2">
        <v>431</v>
      </c>
      <c r="AT14" s="16">
        <f>$D$78*AQ14</f>
        <v>859.49697929448882</v>
      </c>
      <c r="AU14" s="24">
        <f>AT14-AS14</f>
        <v>428.49697929448882</v>
      </c>
      <c r="AV14" s="2">
        <v>392</v>
      </c>
      <c r="AW14" s="2">
        <v>471</v>
      </c>
      <c r="AX14" s="2">
        <v>78</v>
      </c>
      <c r="AY14" s="10">
        <f>SUM(AV14:AX14)</f>
        <v>941</v>
      </c>
      <c r="AZ14" s="16">
        <f>AQ14*$D$77</f>
        <v>1318.6032325802546</v>
      </c>
      <c r="BA14" s="9">
        <f>AZ14-AY14</f>
        <v>377.6032325802546</v>
      </c>
      <c r="BB14" s="9">
        <f>BA14+AU14</f>
        <v>806.10021187474342</v>
      </c>
      <c r="BC14" s="18">
        <f>AS14+AY14</f>
        <v>1372</v>
      </c>
      <c r="BD14" s="27">
        <f>AT14+AZ14</f>
        <v>2178.1002118747433</v>
      </c>
      <c r="BE14" s="67">
        <f>BB14*(BB14&gt;0)</f>
        <v>806.10021187474342</v>
      </c>
      <c r="BF14">
        <f>BE14/$BE$72</f>
        <v>8.055253538071681E-3</v>
      </c>
      <c r="BG14" s="57">
        <f>BF14*$BB$72</f>
        <v>273.97447781153926</v>
      </c>
      <c r="BH14" s="60">
        <f>IF(BG14&gt;0,V14,W14)</f>
        <v>38.885140204722902</v>
      </c>
      <c r="BI14" s="17">
        <f>BG14/BH14</f>
        <v>7.0457371728407177</v>
      </c>
      <c r="BJ14" s="35">
        <f>BC14/BD14</f>
        <v>0.62990673822995802</v>
      </c>
      <c r="BK14" s="2">
        <v>0</v>
      </c>
      <c r="BL14" s="16">
        <f>AR14*$D$80</f>
        <v>246.72970726809771</v>
      </c>
      <c r="BM14" s="54">
        <f>BL14-BK14</f>
        <v>246.72970726809771</v>
      </c>
      <c r="BN14" s="75">
        <f>BM14*(BM14&lt;&gt;0)</f>
        <v>246.72970726809771</v>
      </c>
      <c r="BO14" s="35">
        <f>BN14/$BN$72</f>
        <v>0.46465104946911029</v>
      </c>
      <c r="BP14" s="76">
        <f>BO14 * $BM$72</f>
        <v>246.72970726809771</v>
      </c>
      <c r="BQ14" s="77">
        <f>IF(BP14&gt;0, V14, W14)</f>
        <v>38.885140204722902</v>
      </c>
      <c r="BR14" s="17">
        <f>BP14/BQ14</f>
        <v>6.3450898201501271</v>
      </c>
      <c r="BS14" s="39">
        <f>($AG14^$BS$74)*($BT$74^$N14)*(IF($C14&gt;0,1,$BU$74))</f>
        <v>0.7514490137548272</v>
      </c>
      <c r="BT14" s="39">
        <f>($AG14^$BS$75)*($BT$75^$N14)*(IF($C14&gt;0,1,$BU$75))</f>
        <v>1.0073465153185228</v>
      </c>
      <c r="BU14" s="39">
        <f>($AG14^$BS$76)*($BT$76^$N14)*(IF($C14&gt;0,1,$BU$76))</f>
        <v>1.6984980430363415E-2</v>
      </c>
      <c r="BV14" s="39">
        <f>($AG14^$BS$77)*($BT$77^$N14)*(IF($C14&gt;0,1,$BU$77))</f>
        <v>1.8593363679637089</v>
      </c>
      <c r="BW14" s="39">
        <f>($AG14^$BS$78)*($BT$78^$N14)*(IF($C14&gt;0,1,$BU$78))</f>
        <v>0.68011201339999972</v>
      </c>
      <c r="BX14" s="39">
        <f>($AG14^$BS$79)*($BT$79^$N14)*(IF($C14&gt;0,1,$BU$79))</f>
        <v>1.0895759650508079</v>
      </c>
      <c r="BY14" s="39">
        <f>($AG14^$BS$80)*($BT$80^$N14)*(IF($C14&gt;0,1,$BU$80))</f>
        <v>8.8545410415234629E-2</v>
      </c>
      <c r="BZ14" s="37">
        <f>BS14/BS$72</f>
        <v>1.0628077253944065E-2</v>
      </c>
      <c r="CA14" s="37">
        <f>BT14/BT$72</f>
        <v>9.1894087534607084E-3</v>
      </c>
      <c r="CB14" s="37">
        <f>BU14/BU$72</f>
        <v>6.3570270673931446E-5</v>
      </c>
      <c r="CC14" s="37">
        <f>BV14/BV$72</f>
        <v>1.1897936530177379E-2</v>
      </c>
      <c r="CD14" s="37">
        <f>BW14/BW$72</f>
        <v>1.2496074166224651E-2</v>
      </c>
      <c r="CE14" s="37">
        <f>BX14/BX$72</f>
        <v>5.6875005674791868E-3</v>
      </c>
      <c r="CF14" s="37">
        <f>BY14/BY$72</f>
        <v>1.697986822210087E-3</v>
      </c>
      <c r="CG14" s="2">
        <v>843</v>
      </c>
      <c r="CH14" s="17">
        <f>CG$72*BZ14</f>
        <v>648.72720750349174</v>
      </c>
      <c r="CI14" s="1">
        <f>CH14-CG14</f>
        <v>-194.27279249650826</v>
      </c>
      <c r="CJ14" s="2">
        <v>901</v>
      </c>
      <c r="CK14" s="17">
        <f>CJ$72*CA14</f>
        <v>549.82989394581455</v>
      </c>
      <c r="CL14" s="1">
        <f>CK14-CJ14</f>
        <v>-351.17010605418545</v>
      </c>
      <c r="CM14" s="2">
        <v>0</v>
      </c>
      <c r="CN14" s="17">
        <f>CM$72*CB14</f>
        <v>4.3782752521256807</v>
      </c>
      <c r="CO14" s="1">
        <f>CN14-CM14</f>
        <v>4.3782752521256807</v>
      </c>
      <c r="CP14" s="2">
        <v>654</v>
      </c>
      <c r="CQ14" s="17">
        <f>CP$72*CC14</f>
        <v>768.28545556314384</v>
      </c>
      <c r="CR14" s="1">
        <f>CQ14-CP14</f>
        <v>114.28545556314384</v>
      </c>
      <c r="CS14" s="2">
        <v>1019</v>
      </c>
      <c r="CT14" s="17">
        <f>CS$72*CD14</f>
        <v>841.21072072191112</v>
      </c>
      <c r="CU14" s="1">
        <f>CT14-CS14</f>
        <v>-177.78927927808888</v>
      </c>
      <c r="CV14" s="2">
        <v>902</v>
      </c>
      <c r="CW14" s="17">
        <f>CV$72*CE14</f>
        <v>405.95104050439443</v>
      </c>
      <c r="CX14" s="1">
        <f>CW14-CV14</f>
        <v>-496.04895949560557</v>
      </c>
      <c r="CY14" s="2">
        <v>39</v>
      </c>
      <c r="CZ14" s="17">
        <f>CY$72*CF14</f>
        <v>116.44963425398997</v>
      </c>
      <c r="DA14" s="1">
        <f>CZ14-CY14</f>
        <v>77.44963425398997</v>
      </c>
      <c r="DB14" s="9"/>
      <c r="DF14" s="37"/>
      <c r="DH14" s="17"/>
      <c r="DI14" s="1"/>
    </row>
    <row r="15" spans="1:115" x14ac:dyDescent="0.2">
      <c r="A15" s="45" t="s">
        <v>41</v>
      </c>
      <c r="B15">
        <v>0</v>
      </c>
      <c r="C15">
        <v>0</v>
      </c>
      <c r="D15">
        <v>0.117718446601941</v>
      </c>
      <c r="E15">
        <v>0.88228155339805803</v>
      </c>
      <c r="F15">
        <v>1.5513126491646699E-2</v>
      </c>
      <c r="G15">
        <v>1.5513126491646699E-2</v>
      </c>
      <c r="H15">
        <v>0.31232492997198802</v>
      </c>
      <c r="I15">
        <v>0.34593837535013999</v>
      </c>
      <c r="J15">
        <v>0.32870226475620101</v>
      </c>
      <c r="K15">
        <v>7.1408681623831405E-2</v>
      </c>
      <c r="L15">
        <v>5.8423997792879802E-2</v>
      </c>
      <c r="M15">
        <v>-0.25590363756885398</v>
      </c>
      <c r="N15" s="28">
        <v>0</v>
      </c>
      <c r="O15">
        <v>0.99356948524197597</v>
      </c>
      <c r="P15">
        <v>0.98934536468210199</v>
      </c>
      <c r="Q15">
        <v>0.99286168909564199</v>
      </c>
      <c r="R15">
        <v>0.97839604038100103</v>
      </c>
      <c r="S15">
        <v>24.790000915527301</v>
      </c>
      <c r="T15" s="40">
        <f>IF(C15,P15,R15)</f>
        <v>0.97839604038100103</v>
      </c>
      <c r="U15" s="40">
        <f>IF(D15 = 0,O15,Q15)</f>
        <v>0.99286168909564199</v>
      </c>
      <c r="V15" s="59">
        <f>S15*T15^(1-N15)</f>
        <v>24.254438736793301</v>
      </c>
      <c r="W15" s="58">
        <f>S15*U15^(N15+1)</f>
        <v>24.613042181672949</v>
      </c>
      <c r="X15" s="66">
        <f>0.5 * (D15-MAX($D$3:$D$71))/(MIN($D$3:$D$71)-MAX($D$3:$D$71)) + 0.75</f>
        <v>1.2017247487669733</v>
      </c>
      <c r="Y15" s="66">
        <f>AVERAGE(D15, F15, G15, H15, I15, J15, K15)</f>
        <v>0.17244556446962786</v>
      </c>
      <c r="Z15" s="29">
        <f>1.2^N15</f>
        <v>1</v>
      </c>
      <c r="AA15" s="29">
        <f>1.6^N15</f>
        <v>1</v>
      </c>
      <c r="AB15" s="29">
        <f>IF(C15&gt;0, 1, 0.3)</f>
        <v>0.3</v>
      </c>
      <c r="AC15" s="29">
        <f>IF(C15&gt;0, 1, 0.2)</f>
        <v>0.2</v>
      </c>
      <c r="AD15" s="29">
        <f>PERCENTILE($L$2:$L$71, 0.05)</f>
        <v>-1.4951753639458739E-2</v>
      </c>
      <c r="AE15" s="29">
        <f>PERCENTILE($L$2:$L$71, 0.95)</f>
        <v>1.0450608148215921</v>
      </c>
      <c r="AF15" s="29">
        <f>MIN(MAX(L15,AD15), AE15)</f>
        <v>5.8423997792879802E-2</v>
      </c>
      <c r="AG15" s="29">
        <f>AF15-$AF$72+1</f>
        <v>1.0733757514323385</v>
      </c>
      <c r="AH15" s="29">
        <f>PERCENTILE($M$2:$M$71, 0.02)</f>
        <v>-1.4404420295190774</v>
      </c>
      <c r="AI15" s="29">
        <f>PERCENTILE($M$2:$M$71, 0.98)</f>
        <v>0.2915920996770559</v>
      </c>
      <c r="AJ15" s="29">
        <f>MIN(MAX(M15,AH15), AI15)</f>
        <v>-0.25590363756885398</v>
      </c>
      <c r="AK15" s="29">
        <f>AJ15-$AJ$72 + 0.1</f>
        <v>1.2845383919502236</v>
      </c>
      <c r="AL15" s="74">
        <v>1</v>
      </c>
      <c r="AM15" s="74">
        <v>1</v>
      </c>
      <c r="AN15" s="28">
        <v>1</v>
      </c>
      <c r="AO15" s="21">
        <f>(AG15^4) *Z15*AB15*AL15</f>
        <v>0.39822486570932336</v>
      </c>
      <c r="AP15" s="21">
        <f>(AK15^5)*AA15*AM15*AN15</f>
        <v>3.4973205871105795</v>
      </c>
      <c r="AQ15" s="15">
        <f>AO15/$AO$72</f>
        <v>1.5921454529427624E-3</v>
      </c>
      <c r="AR15" s="15">
        <f>AP15/$AP$72</f>
        <v>2.1894671094831834E-2</v>
      </c>
      <c r="AS15" s="2">
        <v>0</v>
      </c>
      <c r="AT15" s="16">
        <f>$D$78*AQ15</f>
        <v>196.37458330777915</v>
      </c>
      <c r="AU15" s="24">
        <f>AT15-AS15</f>
        <v>196.37458330777915</v>
      </c>
      <c r="AV15" s="2">
        <v>99</v>
      </c>
      <c r="AW15" s="2">
        <v>545</v>
      </c>
      <c r="AX15" s="2">
        <v>0</v>
      </c>
      <c r="AY15" s="10">
        <f>SUM(AV15:AX15)</f>
        <v>644</v>
      </c>
      <c r="AZ15" s="16">
        <f>AQ15*$D$77</f>
        <v>301.26942454037129</v>
      </c>
      <c r="BA15" s="9">
        <f>AZ15-AY15</f>
        <v>-342.73057545962871</v>
      </c>
      <c r="BB15" s="9">
        <f>BA15+AU15</f>
        <v>-146.35599215184956</v>
      </c>
      <c r="BC15" s="18">
        <f>AS15+AY15</f>
        <v>644</v>
      </c>
      <c r="BD15" s="27">
        <f>AT15+AZ15</f>
        <v>497.64400784815041</v>
      </c>
      <c r="BE15" s="67">
        <f>BB15*(BB15&gt;0)</f>
        <v>0</v>
      </c>
      <c r="BF15">
        <f>BE15/$BE$72</f>
        <v>0</v>
      </c>
      <c r="BG15" s="57">
        <f>BF15*$BB$72</f>
        <v>0</v>
      </c>
      <c r="BH15" s="70">
        <f>IF(BG15&gt;0,V15,W15)</f>
        <v>24.613042181672949</v>
      </c>
      <c r="BI15" s="17">
        <f>BG15/BH15</f>
        <v>0</v>
      </c>
      <c r="BJ15" s="35">
        <f>BC15/BD15</f>
        <v>1.2940977683720212</v>
      </c>
      <c r="BK15" s="2">
        <v>0</v>
      </c>
      <c r="BL15" s="16">
        <f>AR15*$D$80</f>
        <v>96.949603607915364</v>
      </c>
      <c r="BM15" s="54">
        <f>BL15-BK15</f>
        <v>96.949603607915364</v>
      </c>
      <c r="BN15" s="75">
        <f>BM15*(BM15&lt;&gt;0)</f>
        <v>96.949603607915364</v>
      </c>
      <c r="BO15" s="35">
        <f>BN15/$BN$72</f>
        <v>0.18257929116368229</v>
      </c>
      <c r="BP15" s="76">
        <f>BO15 * $BM$72</f>
        <v>96.949603607915364</v>
      </c>
      <c r="BQ15" s="77">
        <f>IF(BP15&gt;0, V15, W15)</f>
        <v>24.254438736793301</v>
      </c>
      <c r="BR15" s="17">
        <f>BP15/BQ15</f>
        <v>3.9971901498114466</v>
      </c>
      <c r="BS15" s="39">
        <f>($AG15^$BS$74)*($BT$74^$N15)*(IF($C15&gt;0,1,$BU$74))</f>
        <v>0.5014434137054059</v>
      </c>
      <c r="BT15" s="39">
        <f>($AG15^$BS$75)*($BT$75^$N15)*(IF($C15&gt;0,1,$BU$75))</f>
        <v>0.45826904242397476</v>
      </c>
      <c r="BU15" s="39">
        <f>($AG15^$BS$76)*($BT$76^$N15)*(IF($C15&gt;0,1,$BU$76))</f>
        <v>2.8221227615485736E-3</v>
      </c>
      <c r="BV15" s="39">
        <f>($AG15^$BS$77)*($BT$77^$N15)*(IF($C15&gt;0,1,$BU$77))</f>
        <v>0.84367963757522868</v>
      </c>
      <c r="BW15" s="39">
        <f>($AG15^$BS$78)*($BT$78^$N15)*(IF($C15&gt;0,1,$BU$78))</f>
        <v>0.65813449884305086</v>
      </c>
      <c r="BX15" s="39">
        <f>($AG15^$BS$79)*($BT$79^$N15)*(IF($C15&gt;0,1,$BU$79))</f>
        <v>0.29004033694290221</v>
      </c>
      <c r="BY15" s="39">
        <f>($AG15^$BS$80)*($BT$80^$N15)*(IF($C15&gt;0,1,$BU$80))</f>
        <v>4.4502655343395044E-2</v>
      </c>
      <c r="BZ15" s="37">
        <f>BS15/BS$72</f>
        <v>7.0921369804090089E-3</v>
      </c>
      <c r="CA15" s="37">
        <f>BT15/BT$72</f>
        <v>4.1805093737375398E-3</v>
      </c>
      <c r="CB15" s="37">
        <f>BU15/BU$72</f>
        <v>1.0562455962916122E-5</v>
      </c>
      <c r="CC15" s="37">
        <f>BV15/BV$72</f>
        <v>5.3987255628557959E-3</v>
      </c>
      <c r="CD15" s="37">
        <f>BW15/BW$72</f>
        <v>1.2092269136344385E-2</v>
      </c>
      <c r="CE15" s="37">
        <f>BX15/BX$72</f>
        <v>1.5139876739825922E-3</v>
      </c>
      <c r="CF15" s="37">
        <f>BY15/BY$72</f>
        <v>8.5340303887101088E-4</v>
      </c>
      <c r="CG15" s="2">
        <v>568</v>
      </c>
      <c r="CH15" s="17">
        <f>CG$72*BZ15</f>
        <v>432.89694914718552</v>
      </c>
      <c r="CI15" s="1">
        <f>CH15-CG15</f>
        <v>-135.10305085281448</v>
      </c>
      <c r="CJ15" s="2">
        <v>391</v>
      </c>
      <c r="CK15" s="17">
        <f>CJ$72*CA15</f>
        <v>250.13241735883821</v>
      </c>
      <c r="CL15" s="1">
        <f>CK15-CJ15</f>
        <v>-140.86758264116179</v>
      </c>
      <c r="CM15" s="2">
        <v>131</v>
      </c>
      <c r="CN15" s="17">
        <f>CM$72*CB15</f>
        <v>0.72746802953392209</v>
      </c>
      <c r="CO15" s="1">
        <f>CN15-CM15</f>
        <v>-130.27253197046608</v>
      </c>
      <c r="CP15" s="2">
        <v>268</v>
      </c>
      <c r="CQ15" s="17">
        <f>CP$72*CC15</f>
        <v>348.61190577028731</v>
      </c>
      <c r="CR15" s="1">
        <f>CQ15-CP15</f>
        <v>80.611905770287308</v>
      </c>
      <c r="CS15" s="2">
        <v>694</v>
      </c>
      <c r="CT15" s="17">
        <f>CS$72*CD15</f>
        <v>814.02737372043134</v>
      </c>
      <c r="CU15" s="1">
        <f>CT15-CS15</f>
        <v>120.02737372043134</v>
      </c>
      <c r="CV15" s="2">
        <v>0</v>
      </c>
      <c r="CW15" s="17">
        <f>CV$72*CE15</f>
        <v>108.06238421818151</v>
      </c>
      <c r="CX15" s="1">
        <f>CW15-CV15</f>
        <v>108.06238421818151</v>
      </c>
      <c r="CY15" s="2">
        <v>397</v>
      </c>
      <c r="CZ15" s="17">
        <f>CY$72*CF15</f>
        <v>58.527233808812795</v>
      </c>
      <c r="DA15" s="1">
        <f>CZ15-CY15</f>
        <v>-338.47276619118719</v>
      </c>
      <c r="DB15" s="9"/>
      <c r="DF15" s="37"/>
      <c r="DH15" s="17"/>
      <c r="DI15" s="1"/>
    </row>
    <row r="16" spans="1:115" x14ac:dyDescent="0.2">
      <c r="A16" s="45" t="s">
        <v>161</v>
      </c>
      <c r="B16">
        <v>0</v>
      </c>
      <c r="C16">
        <v>0</v>
      </c>
      <c r="D16">
        <v>0.14609571788413001</v>
      </c>
      <c r="E16">
        <v>0.853904282115869</v>
      </c>
      <c r="F16">
        <v>6.5594059405940597E-2</v>
      </c>
      <c r="G16">
        <v>6.5594059405940597E-2</v>
      </c>
      <c r="H16">
        <v>0.428362573099415</v>
      </c>
      <c r="I16">
        <v>0.63596491228070096</v>
      </c>
      <c r="J16">
        <v>0.52194211003281299</v>
      </c>
      <c r="K16">
        <v>0.18503054280835399</v>
      </c>
      <c r="L16">
        <v>0.37566703750246</v>
      </c>
      <c r="M16">
        <v>-2.2978952134929401E-2</v>
      </c>
      <c r="N16" s="28">
        <v>0</v>
      </c>
      <c r="O16">
        <v>1.00761587461017</v>
      </c>
      <c r="P16">
        <v>0.99123296024751495</v>
      </c>
      <c r="Q16">
        <v>1.00157498516773</v>
      </c>
      <c r="R16">
        <v>0.99036842085986598</v>
      </c>
      <c r="S16">
        <v>38.099998474121001</v>
      </c>
      <c r="T16" s="40">
        <f>IF(C16,P16,R16)</f>
        <v>0.99036842085986598</v>
      </c>
      <c r="U16" s="40">
        <f>IF(D16 = 0,O16,Q16)</f>
        <v>1.00157498516773</v>
      </c>
      <c r="V16" s="59">
        <f>S16*T16^(1-N16)</f>
        <v>37.73303532357852</v>
      </c>
      <c r="W16" s="58">
        <f>S16*U16^(N16+1)</f>
        <v>38.160005406608278</v>
      </c>
      <c r="X16" s="66">
        <f>0.5 * (D16-MAX($D$3:$D$71))/(MIN($D$3:$D$71)-MAX($D$3:$D$71)) + 0.75</f>
        <v>1.1864326307476192</v>
      </c>
      <c r="Y16" s="66">
        <f>AVERAGE(D16, F16, G16, H16, I16, J16, K16)</f>
        <v>0.29265485355961346</v>
      </c>
      <c r="Z16" s="29">
        <f>1.2^N16</f>
        <v>1</v>
      </c>
      <c r="AA16" s="29">
        <f>1.6^N16</f>
        <v>1</v>
      </c>
      <c r="AB16" s="29">
        <f>IF(C16&gt;0, 1, 0.3)</f>
        <v>0.3</v>
      </c>
      <c r="AC16" s="29">
        <f>IF(C16&gt;0, 1, 0.2)</f>
        <v>0.2</v>
      </c>
      <c r="AD16" s="29">
        <f>PERCENTILE($L$2:$L$71, 0.05)</f>
        <v>-1.4951753639458739E-2</v>
      </c>
      <c r="AE16" s="29">
        <f>PERCENTILE($L$2:$L$71, 0.95)</f>
        <v>1.0450608148215921</v>
      </c>
      <c r="AF16" s="29">
        <f>MIN(MAX(L16,AD16), AE16)</f>
        <v>0.37566703750246</v>
      </c>
      <c r="AG16" s="29">
        <f>AF16-$AF$72+1</f>
        <v>1.3906187911419188</v>
      </c>
      <c r="AH16" s="29">
        <f>PERCENTILE($M$2:$M$71, 0.02)</f>
        <v>-1.4404420295190774</v>
      </c>
      <c r="AI16" s="29">
        <f>PERCENTILE($M$2:$M$71, 0.98)</f>
        <v>0.2915920996770559</v>
      </c>
      <c r="AJ16" s="29">
        <f>MIN(MAX(M16,AH16), AI16)</f>
        <v>-2.2978952134929401E-2</v>
      </c>
      <c r="AK16" s="29">
        <f>AJ16-$AJ$72 + 0.1</f>
        <v>1.517463077384148</v>
      </c>
      <c r="AL16" s="74">
        <v>1</v>
      </c>
      <c r="AM16" s="74">
        <v>1</v>
      </c>
      <c r="AN16" s="28">
        <v>1</v>
      </c>
      <c r="AO16" s="21">
        <f>(AG16^4) *Z16*AB16*AL16</f>
        <v>1.1218986597431544</v>
      </c>
      <c r="AP16" s="21">
        <f>(AK16^5)*AA16*AM16*AN16</f>
        <v>8.0461970383683301</v>
      </c>
      <c r="AQ16" s="15">
        <f>AO16/$AO$72</f>
        <v>4.4854704052470296E-3</v>
      </c>
      <c r="AR16" s="15">
        <f>AP16/$AP$72</f>
        <v>5.0372516139514677E-2</v>
      </c>
      <c r="AS16" s="2">
        <v>1219</v>
      </c>
      <c r="AT16" s="16">
        <f>$D$78*AQ16</f>
        <v>553.23612559500657</v>
      </c>
      <c r="AU16" s="24">
        <f>AT16-AS16</f>
        <v>-665.76387440499343</v>
      </c>
      <c r="AV16" s="2">
        <v>419</v>
      </c>
      <c r="AW16" s="2">
        <v>1029</v>
      </c>
      <c r="AX16" s="2">
        <v>0</v>
      </c>
      <c r="AY16" s="10">
        <f>SUM(AV16:AX16)</f>
        <v>1448</v>
      </c>
      <c r="AZ16" s="16">
        <f>AQ16*$D$77</f>
        <v>848.75102666277508</v>
      </c>
      <c r="BA16" s="9">
        <f>AZ16-AY16</f>
        <v>-599.24897333722492</v>
      </c>
      <c r="BB16" s="9">
        <f>BA16+AU16</f>
        <v>-1265.0128477422184</v>
      </c>
      <c r="BC16" s="18">
        <f>AS16+AY16</f>
        <v>2667</v>
      </c>
      <c r="BD16" s="27">
        <f>AT16+AZ16</f>
        <v>1401.9871522577816</v>
      </c>
      <c r="BE16" s="67">
        <f>BB16*(BB16&gt;0)</f>
        <v>0</v>
      </c>
      <c r="BF16">
        <f>BE16/$BE$72</f>
        <v>0</v>
      </c>
      <c r="BG16" s="57">
        <f>BF16*$BB$72</f>
        <v>0</v>
      </c>
      <c r="BH16" s="60">
        <f>IF(BG16&gt;0,V16,W16)</f>
        <v>38.160005406608278</v>
      </c>
      <c r="BI16" s="17">
        <f>BG16/BH16</f>
        <v>0</v>
      </c>
      <c r="BJ16" s="35">
        <f>BC16/BD16</f>
        <v>1.9022998860617391</v>
      </c>
      <c r="BK16" s="2">
        <v>0</v>
      </c>
      <c r="BL16" s="16">
        <f>AR16*$D$80</f>
        <v>223.04950146577099</v>
      </c>
      <c r="BM16" s="54">
        <f>BL16-BK16</f>
        <v>223.04950146577099</v>
      </c>
      <c r="BN16" s="75">
        <f>BM16*(BM16&lt;&gt;0)</f>
        <v>223.04950146577099</v>
      </c>
      <c r="BO16" s="35">
        <f>BN16/$BN$72</f>
        <v>0.42005555831595265</v>
      </c>
      <c r="BP16" s="76">
        <f>BO16 * $BM$72</f>
        <v>223.04950146577099</v>
      </c>
      <c r="BQ16" s="77">
        <f>IF(BP16&gt;0, V16, W16)</f>
        <v>37.73303532357852</v>
      </c>
      <c r="BR16" s="17">
        <f>BP16/BQ16</f>
        <v>5.9112525550361017</v>
      </c>
      <c r="BS16" s="39">
        <f>($AG16^$BS$74)*($BT$74^$N16)*(IF($C16&gt;0,1,$BU$74))</f>
        <v>0.6659997270212078</v>
      </c>
      <c r="BT16" s="39">
        <f>($AG16^$BS$75)*($BT$75^$N16)*(IF($C16&gt;0,1,$BU$75))</f>
        <v>0.79634689967317829</v>
      </c>
      <c r="BU16" s="39">
        <f>($AG16^$BS$76)*($BT$76^$N16)*(IF($C16&gt;0,1,$BU$76))</f>
        <v>9.9414779807733937E-3</v>
      </c>
      <c r="BV16" s="39">
        <f>($AG16^$BS$77)*($BT$77^$N16)*(IF($C16&gt;0,1,$BU$77))</f>
        <v>1.4687454526605763</v>
      </c>
      <c r="BW16" s="39">
        <f>($AG16^$BS$78)*($BT$78^$N16)*(IF($C16&gt;0,1,$BU$78))</f>
        <v>0.67347777535574604</v>
      </c>
      <c r="BX16" s="39">
        <f>($AG16^$BS$79)*($BT$79^$N16)*(IF($C16&gt;0,1,$BU$79))</f>
        <v>0.73405185726150646</v>
      </c>
      <c r="BY16" s="39">
        <f>($AG16^$BS$80)*($BT$80^$N16)*(IF($C16&gt;0,1,$BU$80))</f>
        <v>7.2111494033680015E-2</v>
      </c>
      <c r="BZ16" s="37">
        <f>BS16/BS$72</f>
        <v>9.4195300284158293E-3</v>
      </c>
      <c r="CA16" s="37">
        <f>BT16/BT$72</f>
        <v>7.2645877653471254E-3</v>
      </c>
      <c r="CB16" s="37">
        <f>BU16/BU$72</f>
        <v>3.7208311703846457E-5</v>
      </c>
      <c r="CC16" s="37">
        <f>BV16/BV$72</f>
        <v>9.39853620670064E-3</v>
      </c>
      <c r="CD16" s="37">
        <f>BW16/BW$72</f>
        <v>1.2374179641493436E-2</v>
      </c>
      <c r="CE16" s="37">
        <f>BX16/BX$72</f>
        <v>3.8316927765007082E-3</v>
      </c>
      <c r="CF16" s="37">
        <f>BY16/BY$72</f>
        <v>1.3828426117724886E-3</v>
      </c>
      <c r="CG16" s="2">
        <v>658</v>
      </c>
      <c r="CH16" s="17">
        <f>CG$72*BZ16</f>
        <v>574.95869340447382</v>
      </c>
      <c r="CI16" s="1">
        <f>CH16-CG16</f>
        <v>-83.04130659552618</v>
      </c>
      <c r="CJ16" s="2">
        <v>743</v>
      </c>
      <c r="CK16" s="17">
        <f>CJ$72*CA16</f>
        <v>434.66207976401455</v>
      </c>
      <c r="CL16" s="1">
        <f>CK16-CJ16</f>
        <v>-308.33792023598545</v>
      </c>
      <c r="CM16" s="2">
        <v>0</v>
      </c>
      <c r="CN16" s="17">
        <f>CM$72*CB16</f>
        <v>2.5626480519790169</v>
      </c>
      <c r="CO16" s="1">
        <f>CN16-CM16</f>
        <v>2.5626480519790169</v>
      </c>
      <c r="CP16" s="2">
        <v>487</v>
      </c>
      <c r="CQ16" s="17">
        <f>CP$72*CC16</f>
        <v>606.8916784752804</v>
      </c>
      <c r="CR16" s="1">
        <f>CQ16-CP16</f>
        <v>119.8916784752804</v>
      </c>
      <c r="CS16" s="2">
        <v>914</v>
      </c>
      <c r="CT16" s="17">
        <f>CS$72*CD16</f>
        <v>833.00502510605509</v>
      </c>
      <c r="CU16" s="1">
        <f>CT16-CS16</f>
        <v>-80.994974893944914</v>
      </c>
      <c r="CV16" s="2">
        <v>648</v>
      </c>
      <c r="CW16" s="17">
        <f>CV$72*CE16</f>
        <v>273.49090361551453</v>
      </c>
      <c r="CX16" s="1">
        <f>CW16-CV16</f>
        <v>-374.50909638448547</v>
      </c>
      <c r="CY16" s="2">
        <v>495</v>
      </c>
      <c r="CZ16" s="17">
        <f>CY$72*CF16</f>
        <v>94.836729157969046</v>
      </c>
      <c r="DA16" s="1">
        <f>CZ16-CY16</f>
        <v>-400.16327084203095</v>
      </c>
      <c r="DB16" s="9"/>
      <c r="DF16" s="37"/>
      <c r="DH16" s="17"/>
      <c r="DI16" s="1"/>
    </row>
    <row r="17" spans="1:113" x14ac:dyDescent="0.2">
      <c r="A17" s="45" t="s">
        <v>15</v>
      </c>
      <c r="B17">
        <v>1</v>
      </c>
      <c r="C17">
        <v>1</v>
      </c>
      <c r="D17">
        <v>0.40027510316368597</v>
      </c>
      <c r="E17">
        <v>0.59972489683631303</v>
      </c>
      <c r="F17">
        <v>0.37786774628879799</v>
      </c>
      <c r="G17">
        <v>0.37786774628879799</v>
      </c>
      <c r="H17">
        <v>0.142625607779578</v>
      </c>
      <c r="I17">
        <v>0.37439222042139297</v>
      </c>
      <c r="J17">
        <v>0.23107989524306699</v>
      </c>
      <c r="K17">
        <v>0.29549558241731699</v>
      </c>
      <c r="L17">
        <v>0.86706611982248105</v>
      </c>
      <c r="M17">
        <v>-7.0912057440681797E-2</v>
      </c>
      <c r="N17" s="28">
        <v>0</v>
      </c>
      <c r="O17">
        <v>1.00065794875924</v>
      </c>
      <c r="P17">
        <v>0.98832147326828701</v>
      </c>
      <c r="Q17">
        <v>1.02412856459391</v>
      </c>
      <c r="R17">
        <v>0.98620073311641698</v>
      </c>
      <c r="S17">
        <v>106.730003356933</v>
      </c>
      <c r="T17" s="40">
        <f>IF(C17,P17,R17)</f>
        <v>0.98832147326828701</v>
      </c>
      <c r="U17" s="40">
        <f>IF(D17 = 0,O17,Q17)</f>
        <v>1.02412856459391</v>
      </c>
      <c r="V17" s="59">
        <f>S17*T17^(1-N17)</f>
        <v>105.48355415965324</v>
      </c>
      <c r="W17" s="58">
        <f>S17*U17^(N17+1)</f>
        <v>109.30524513703898</v>
      </c>
      <c r="X17" s="66">
        <f>0.5 * (D17-MAX($D$3:$D$71))/(MIN($D$3:$D$71)-MAX($D$3:$D$71)) + 0.75</f>
        <v>1.0494588844303863</v>
      </c>
      <c r="Y17" s="66">
        <f>AVERAGE(D17, F17, G17, H17, I17, J17, K17)</f>
        <v>0.31422912880037673</v>
      </c>
      <c r="Z17" s="29">
        <f>1.2^N17</f>
        <v>1</v>
      </c>
      <c r="AA17" s="29">
        <f>1.6^N17</f>
        <v>1</v>
      </c>
      <c r="AB17" s="29">
        <f>IF(C17&gt;0, 1, 0.3)</f>
        <v>1</v>
      </c>
      <c r="AC17" s="29">
        <f>IF(C17&gt;0, 1, 0.2)</f>
        <v>1</v>
      </c>
      <c r="AD17" s="29">
        <f>PERCENTILE($L$2:$L$71, 0.05)</f>
        <v>-1.4951753639458739E-2</v>
      </c>
      <c r="AE17" s="29">
        <f>PERCENTILE($L$2:$L$71, 0.95)</f>
        <v>1.0450608148215921</v>
      </c>
      <c r="AF17" s="29">
        <f>MIN(MAX(L17,AD17), AE17)</f>
        <v>0.86706611982248105</v>
      </c>
      <c r="AG17" s="29">
        <f>AF17-$AF$72+1</f>
        <v>1.8820178734619399</v>
      </c>
      <c r="AH17" s="29">
        <f>PERCENTILE($M$2:$M$71, 0.02)</f>
        <v>-1.4404420295190774</v>
      </c>
      <c r="AI17" s="29">
        <f>PERCENTILE($M$2:$M$71, 0.98)</f>
        <v>0.2915920996770559</v>
      </c>
      <c r="AJ17" s="29">
        <f>MIN(MAX(M17,AH17), AI17)</f>
        <v>-7.0912057440681797E-2</v>
      </c>
      <c r="AK17" s="29">
        <f>AJ17-$AJ$72 + 0.1</f>
        <v>1.4695299720783956</v>
      </c>
      <c r="AL17" s="74">
        <v>1</v>
      </c>
      <c r="AM17" s="74">
        <v>1</v>
      </c>
      <c r="AN17" s="28">
        <v>1</v>
      </c>
      <c r="AO17" s="21">
        <f>(AG17^4) *Z17*AB17*AL17</f>
        <v>12.545702199474063</v>
      </c>
      <c r="AP17" s="21">
        <f>(AK17^5)*AA17*AM17*AN17</f>
        <v>6.8531816156279017</v>
      </c>
      <c r="AQ17" s="15">
        <f>AO17/$AO$72</f>
        <v>5.0159054420892711E-2</v>
      </c>
      <c r="AR17" s="15">
        <f>AP17/$AP$72</f>
        <v>4.2903746937105393E-2</v>
      </c>
      <c r="AS17" s="2">
        <v>5550</v>
      </c>
      <c r="AT17" s="16">
        <f>$D$78*AQ17</f>
        <v>6186.5977086511393</v>
      </c>
      <c r="AU17" s="24">
        <f>AT17-AS17</f>
        <v>636.59770865113933</v>
      </c>
      <c r="AV17" s="2">
        <v>854</v>
      </c>
      <c r="AW17" s="2">
        <v>1814</v>
      </c>
      <c r="AX17" s="2">
        <v>0</v>
      </c>
      <c r="AY17" s="10">
        <f>SUM(AV17:AX17)</f>
        <v>2668</v>
      </c>
      <c r="AZ17" s="16">
        <f>AQ17*$D$77</f>
        <v>9491.2116433464871</v>
      </c>
      <c r="BA17" s="9">
        <f>AZ17-AY17</f>
        <v>6823.2116433464871</v>
      </c>
      <c r="BB17" s="9">
        <f>BA17+AU17</f>
        <v>7459.8093519976264</v>
      </c>
      <c r="BC17" s="18">
        <f>AS17+AY17</f>
        <v>8218</v>
      </c>
      <c r="BD17" s="27">
        <f>AT17+AZ17</f>
        <v>15677.809351997626</v>
      </c>
      <c r="BE17" s="67">
        <f>BB17*(BB17&gt;0)</f>
        <v>7459.8093519976264</v>
      </c>
      <c r="BF17">
        <f>BE17/$BE$72</f>
        <v>7.454489502771193E-2</v>
      </c>
      <c r="BG17" s="57">
        <f>BF17*$BB$72</f>
        <v>2535.4135151930268</v>
      </c>
      <c r="BH17" s="60">
        <f>IF(BG17&gt;0,V17,W17)</f>
        <v>105.48355415965324</v>
      </c>
      <c r="BI17" s="17">
        <f>BG17/BH17</f>
        <v>24.036102455891704</v>
      </c>
      <c r="BJ17" s="35">
        <f>BC17/BD17</f>
        <v>0.524180375937081</v>
      </c>
      <c r="BK17" s="2">
        <v>0</v>
      </c>
      <c r="BL17" s="16">
        <f>AR17*$D$80</f>
        <v>189.97779143750267</v>
      </c>
      <c r="BM17" s="54">
        <f>BL17-BK17</f>
        <v>189.97779143750267</v>
      </c>
      <c r="BN17" s="75">
        <f>BM17*(BM17&lt;&gt;0)</f>
        <v>189.97779143750267</v>
      </c>
      <c r="BO17" s="35">
        <f>BN17/$BN$72</f>
        <v>0.35777361852637013</v>
      </c>
      <c r="BP17" s="76">
        <f>BO17 * $BM$72</f>
        <v>189.97779143750267</v>
      </c>
      <c r="BQ17" s="77">
        <f>IF(BP17&gt;0, V17, W17)</f>
        <v>105.48355415965324</v>
      </c>
      <c r="BR17" s="17">
        <f>BP17/BQ17</f>
        <v>1.8010181108418504</v>
      </c>
      <c r="BS17" s="39">
        <f>($AG17^$BS$74)*($BT$74^$N17)*(IF($C17&gt;0,1,$BU$74))</f>
        <v>1.9998048760796401</v>
      </c>
      <c r="BT17" s="39">
        <f>($AG17^$BS$75)*($BT$75^$N17)*(IF($C17&gt;0,1,$BU$75))</f>
        <v>3.8552013806337766</v>
      </c>
      <c r="BU17" s="39">
        <f>($AG17^$BS$76)*($BT$76^$N17)*(IF($C17&gt;0,1,$BU$76))</f>
        <v>21.651862731355269</v>
      </c>
      <c r="BV17" s="39">
        <f>($AG17^$BS$77)*($BT$77^$N17)*(IF($C17&gt;0,1,$BU$77))</f>
        <v>3.8723039128907408</v>
      </c>
      <c r="BW17" s="39">
        <f>($AG17^$BS$78)*($BT$78^$N17)*(IF($C17&gt;0,1,$BU$78))</f>
        <v>1.0578924390962008</v>
      </c>
      <c r="BX17" s="39">
        <f>($AG17^$BS$79)*($BT$79^$N17)*(IF($C17&gt;0,1,$BU$79))</f>
        <v>9.6560775389754152</v>
      </c>
      <c r="BY17" s="39">
        <f>($AG17^$BS$80)*($BT$80^$N17)*(IF($C17&gt;0,1,$BU$80))</f>
        <v>3.2501144761725711</v>
      </c>
      <c r="BZ17" s="37">
        <f>BS17/BS$72</f>
        <v>2.828412883208993E-2</v>
      </c>
      <c r="CA17" s="37">
        <f>BT17/BT$72</f>
        <v>3.5168654256323921E-2</v>
      </c>
      <c r="CB17" s="37">
        <f>BU17/BU$72</f>
        <v>8.1037171639391337E-2</v>
      </c>
      <c r="CC17" s="37">
        <f>BV17/BV$72</f>
        <v>2.4778962523918535E-2</v>
      </c>
      <c r="CD17" s="37">
        <f>BW17/BW$72</f>
        <v>1.9437242863492146E-2</v>
      </c>
      <c r="CE17" s="37">
        <f>BX17/BX$72</f>
        <v>5.0403962866402606E-2</v>
      </c>
      <c r="CF17" s="37">
        <f>BY17/BY$72</f>
        <v>6.232566459780909E-2</v>
      </c>
      <c r="CG17" s="2">
        <v>1324</v>
      </c>
      <c r="CH17" s="17">
        <f>CG$72*BZ17</f>
        <v>1726.4349397819371</v>
      </c>
      <c r="CI17" s="1">
        <f>CH17-CG17</f>
        <v>402.43493978193715</v>
      </c>
      <c r="CJ17" s="2">
        <v>721</v>
      </c>
      <c r="CK17" s="17">
        <f>CJ$72*CA17</f>
        <v>2104.2460901186291</v>
      </c>
      <c r="CL17" s="1">
        <f>CK17-CJ17</f>
        <v>1383.2460901186291</v>
      </c>
      <c r="CM17" s="2">
        <v>842</v>
      </c>
      <c r="CN17" s="17">
        <f>CM$72*CB17</f>
        <v>5581.2731223197998</v>
      </c>
      <c r="CO17" s="1">
        <f>CN17-CM17</f>
        <v>4739.2731223197998</v>
      </c>
      <c r="CP17" s="2">
        <v>221</v>
      </c>
      <c r="CQ17" s="17">
        <f>CP$72*CC17</f>
        <v>1600.0519470569916</v>
      </c>
      <c r="CR17" s="1">
        <f>CQ17-CP17</f>
        <v>1379.0519470569916</v>
      </c>
      <c r="CS17" s="2">
        <v>961</v>
      </c>
      <c r="CT17" s="17">
        <f>CS$72*CD17</f>
        <v>1308.4763150845642</v>
      </c>
      <c r="CU17" s="1">
        <f>CT17-CS17</f>
        <v>347.47631508456425</v>
      </c>
      <c r="CV17" s="2">
        <v>1708</v>
      </c>
      <c r="CW17" s="17">
        <f>CV$72*CE17</f>
        <v>3597.6332535523525</v>
      </c>
      <c r="CX17" s="1">
        <f>CW17-CV17</f>
        <v>1889.6332535523525</v>
      </c>
      <c r="CY17" s="2">
        <v>1494</v>
      </c>
      <c r="CZ17" s="17">
        <f>CY$72*CF17</f>
        <v>4274.3564037823453</v>
      </c>
      <c r="DA17" s="1">
        <f>CZ17-CY17</f>
        <v>2780.3564037823453</v>
      </c>
      <c r="DB17" s="9"/>
      <c r="DF17" s="37"/>
      <c r="DH17" s="17"/>
      <c r="DI17" s="1"/>
    </row>
    <row r="18" spans="1:113" x14ac:dyDescent="0.2">
      <c r="A18" s="45" t="s">
        <v>193</v>
      </c>
      <c r="B18">
        <v>0</v>
      </c>
      <c r="C18">
        <v>0</v>
      </c>
      <c r="D18">
        <v>0.144876325088339</v>
      </c>
      <c r="E18">
        <v>0.85512367491165997</v>
      </c>
      <c r="F18">
        <v>0.138047138047138</v>
      </c>
      <c r="G18">
        <v>0.138047138047138</v>
      </c>
      <c r="H18">
        <v>0.41618497109826502</v>
      </c>
      <c r="I18">
        <v>0.31791907514450801</v>
      </c>
      <c r="J18">
        <v>0.363748733469416</v>
      </c>
      <c r="K18">
        <v>0.22408585770575501</v>
      </c>
      <c r="L18">
        <v>-2.94616206873391E-2</v>
      </c>
      <c r="M18">
        <v>-0.70973739597188301</v>
      </c>
      <c r="N18" s="28">
        <v>0</v>
      </c>
      <c r="O18">
        <v>1.0021395659666199</v>
      </c>
      <c r="P18">
        <v>0.99649430365174796</v>
      </c>
      <c r="Q18">
        <v>1.00308227707847</v>
      </c>
      <c r="R18">
        <v>0.97858729469764305</v>
      </c>
      <c r="S18">
        <v>32.650001525878899</v>
      </c>
      <c r="T18" s="40">
        <f>IF(C18,P18,R18)</f>
        <v>0.97858729469764305</v>
      </c>
      <c r="U18" s="40">
        <f>IF(D18 = 0,O18,Q18)</f>
        <v>1.00308227707847</v>
      </c>
      <c r="V18" s="59">
        <f>S18*T18^(1-N18)</f>
        <v>31.950876665083751</v>
      </c>
      <c r="W18" s="58">
        <f>S18*U18^(N18+1)</f>
        <v>32.750637877194123</v>
      </c>
      <c r="X18" s="66">
        <f>0.5 * (D18-MAX($D$3:$D$71))/(MIN($D$3:$D$71)-MAX($D$3:$D$71)) + 0.75</f>
        <v>1.1870897446173692</v>
      </c>
      <c r="Y18" s="66">
        <f>AVERAGE(D18, F18, G18, H18, I18, J18, K18)</f>
        <v>0.24898703408579412</v>
      </c>
      <c r="Z18" s="29">
        <f>1.2^N18</f>
        <v>1</v>
      </c>
      <c r="AA18" s="29">
        <f>1.6^N18</f>
        <v>1</v>
      </c>
      <c r="AB18" s="29">
        <f>IF(C18&gt;0, 1, 0.3)</f>
        <v>0.3</v>
      </c>
      <c r="AC18" s="29">
        <f>IF(C18&gt;0, 1, 0.2)</f>
        <v>0.2</v>
      </c>
      <c r="AD18" s="29">
        <f>PERCENTILE($L$2:$L$71, 0.05)</f>
        <v>-1.4951753639458739E-2</v>
      </c>
      <c r="AE18" s="29">
        <f>PERCENTILE($L$2:$L$71, 0.95)</f>
        <v>1.0450608148215921</v>
      </c>
      <c r="AF18" s="29">
        <f>MIN(MAX(L18,AD18), AE18)</f>
        <v>-1.4951753639458739E-2</v>
      </c>
      <c r="AG18" s="29">
        <f>AF18-$AF$72+1</f>
        <v>1</v>
      </c>
      <c r="AH18" s="29">
        <f>PERCENTILE($M$2:$M$71, 0.02)</f>
        <v>-1.4404420295190774</v>
      </c>
      <c r="AI18" s="29">
        <f>PERCENTILE($M$2:$M$71, 0.98)</f>
        <v>0.2915920996770559</v>
      </c>
      <c r="AJ18" s="29">
        <f>MIN(MAX(M18,AH18), AI18)</f>
        <v>-0.70973739597188301</v>
      </c>
      <c r="AK18" s="29">
        <f>AJ18-$AJ$72 + 0.1</f>
        <v>0.83070463354719437</v>
      </c>
      <c r="AL18" s="74">
        <v>1</v>
      </c>
      <c r="AM18" s="74">
        <v>1</v>
      </c>
      <c r="AN18" s="28">
        <v>1</v>
      </c>
      <c r="AO18" s="21">
        <f>(AG18^4) *Z18*AB18*AL18</f>
        <v>0.3</v>
      </c>
      <c r="AP18" s="21">
        <f>(AK18^5)*AA18*AM18*AN18</f>
        <v>0.39557894193538057</v>
      </c>
      <c r="AQ18" s="15">
        <f>AO18/$AO$72</f>
        <v>1.1994319717630983E-3</v>
      </c>
      <c r="AR18" s="15">
        <f>AP18/$AP$72</f>
        <v>2.4764875309507589E-3</v>
      </c>
      <c r="AS18" s="2">
        <v>424</v>
      </c>
      <c r="AT18" s="16">
        <f>$D$78*AQ18</f>
        <v>147.93745962447184</v>
      </c>
      <c r="AU18" s="24">
        <f>AT18-AS18</f>
        <v>-276.06254037552816</v>
      </c>
      <c r="AV18" s="2">
        <v>33</v>
      </c>
      <c r="AW18" s="2">
        <v>359</v>
      </c>
      <c r="AX18" s="2">
        <v>33</v>
      </c>
      <c r="AY18" s="10">
        <f>SUM(AV18:AX18)</f>
        <v>425</v>
      </c>
      <c r="AZ18" s="16">
        <f>AQ18*$D$77</f>
        <v>226.95927639054852</v>
      </c>
      <c r="BA18" s="9">
        <f>AZ18-AY18</f>
        <v>-198.04072360945148</v>
      </c>
      <c r="BB18" s="9">
        <f>BA18+AU18</f>
        <v>-474.10326398497966</v>
      </c>
      <c r="BC18" s="18">
        <f>AS18+AY18</f>
        <v>849</v>
      </c>
      <c r="BD18" s="27">
        <f>AT18+AZ18</f>
        <v>374.89673601502034</v>
      </c>
      <c r="BE18" s="67">
        <f>BB18*(BB18&gt;0)</f>
        <v>0</v>
      </c>
      <c r="BF18">
        <f>BE18/$BE$72</f>
        <v>0</v>
      </c>
      <c r="BG18" s="57">
        <f>BF18*$BB$72</f>
        <v>0</v>
      </c>
      <c r="BH18" s="60">
        <f>IF(BG18&gt;0,V18,W18)</f>
        <v>32.750637877194123</v>
      </c>
      <c r="BI18" s="17">
        <f>BG18/BH18</f>
        <v>0</v>
      </c>
      <c r="BJ18" s="35">
        <f>BC18/BD18</f>
        <v>2.2646236108227535</v>
      </c>
      <c r="BK18" s="2">
        <v>0</v>
      </c>
      <c r="BL18" s="16">
        <f>AR18*$D$80</f>
        <v>10.965886787049961</v>
      </c>
      <c r="BM18" s="54">
        <f>BL18-BK18</f>
        <v>10.965886787049961</v>
      </c>
      <c r="BN18" s="75">
        <f>BM18*(BM18&lt;&gt;0)</f>
        <v>10.965886787049961</v>
      </c>
      <c r="BO18" s="35">
        <f>BN18/$BN$72</f>
        <v>2.0651387546233434E-2</v>
      </c>
      <c r="BP18" s="76">
        <f>BO18 * $BM$72</f>
        <v>10.965886787049961</v>
      </c>
      <c r="BQ18" s="77">
        <f>IF(BP18&gt;0, V18, W18)</f>
        <v>31.950876665083751</v>
      </c>
      <c r="BR18" s="17">
        <f>BP18/BQ18</f>
        <v>0.3432108264820663</v>
      </c>
      <c r="BS18" s="39">
        <f>($AG18^$BS$74)*($BT$74^$N18)*(IF($C18&gt;0,1,$BU$74))</f>
        <v>0.46400000000000002</v>
      </c>
      <c r="BT18" s="39">
        <f>($AG18^$BS$75)*($BT$75^$N18)*(IF($C18&gt;0,1,$BU$75))</f>
        <v>0.39400000000000002</v>
      </c>
      <c r="BU18" s="39">
        <f>($AG18^$BS$76)*($BT$76^$N18)*(IF($C18&gt;0,1,$BU$76))</f>
        <v>2E-3</v>
      </c>
      <c r="BV18" s="39">
        <f>($AG18^$BS$77)*($BT$77^$N18)*(IF($C18&gt;0,1,$BU$77))</f>
        <v>0.72499999999999998</v>
      </c>
      <c r="BW18" s="39">
        <f>($AG18^$BS$78)*($BT$78^$N18)*(IF($C18&gt;0,1,$BU$78))</f>
        <v>0.65400000000000003</v>
      </c>
      <c r="BX18" s="39">
        <f>($AG18^$BS$79)*($BT$79^$N18)*(IF($C18&gt;0,1,$BU$79))</f>
        <v>0.22500000000000001</v>
      </c>
      <c r="BY18" s="39">
        <f>($AG18^$BS$80)*($BT$80^$N18)*(IF($C18&gt;0,1,$BU$80))</f>
        <v>3.9E-2</v>
      </c>
      <c r="BZ18" s="37">
        <f>BS18/BS$72</f>
        <v>6.5625581450812938E-3</v>
      </c>
      <c r="CA18" s="37">
        <f>BT18/BT$72</f>
        <v>3.5942220415769023E-3</v>
      </c>
      <c r="CB18" s="37">
        <f>BU18/BU$72</f>
        <v>7.4854688157649273E-6</v>
      </c>
      <c r="CC18" s="37">
        <f>BV18/BV$72</f>
        <v>4.639291810241709E-3</v>
      </c>
      <c r="CD18" s="37">
        <f>BW18/BW$72</f>
        <v>1.2016303702467323E-2</v>
      </c>
      <c r="CE18" s="37">
        <f>BX18/BX$72</f>
        <v>1.1744822469749909E-3</v>
      </c>
      <c r="CF18" s="37">
        <f>BY18/BY$72</f>
        <v>7.4788163221161926E-4</v>
      </c>
      <c r="CG18" s="2">
        <v>0</v>
      </c>
      <c r="CH18" s="17">
        <f>CG$72*BZ18</f>
        <v>400.57198661761709</v>
      </c>
      <c r="CI18" s="1">
        <f>CH18-CG18</f>
        <v>400.57198661761709</v>
      </c>
      <c r="CJ18" s="2">
        <v>0</v>
      </c>
      <c r="CK18" s="17">
        <f>CJ$72*CA18</f>
        <v>215.0530874136708</v>
      </c>
      <c r="CL18" s="1">
        <f>CK18-CJ18</f>
        <v>215.0530874136708</v>
      </c>
      <c r="CM18" s="2">
        <v>0</v>
      </c>
      <c r="CN18" s="17">
        <f>CM$72*CB18</f>
        <v>0.51554669374817785</v>
      </c>
      <c r="CO18" s="1">
        <f>CN18-CM18</f>
        <v>0.51554669374817785</v>
      </c>
      <c r="CP18" s="2">
        <v>0</v>
      </c>
      <c r="CQ18" s="17">
        <f>CP$72*CC18</f>
        <v>299.57299006273786</v>
      </c>
      <c r="CR18" s="1">
        <f>CQ18-CP18</f>
        <v>299.57299006273786</v>
      </c>
      <c r="CS18" s="2">
        <v>718</v>
      </c>
      <c r="CT18" s="17">
        <f>CS$72*CD18</f>
        <v>808.91353264269526</v>
      </c>
      <c r="CU18" s="1">
        <f>CT18-CS18</f>
        <v>90.913532642695259</v>
      </c>
      <c r="CV18" s="2">
        <v>0</v>
      </c>
      <c r="CW18" s="17">
        <f>CV$72*CE18</f>
        <v>83.829844860086951</v>
      </c>
      <c r="CX18" s="1">
        <f>CW18-CV18</f>
        <v>83.829844860086951</v>
      </c>
      <c r="CY18" s="2">
        <v>0</v>
      </c>
      <c r="CZ18" s="17">
        <f>CY$72*CF18</f>
        <v>51.29047021870506</v>
      </c>
      <c r="DA18" s="1">
        <f>CZ18-CY18</f>
        <v>51.29047021870506</v>
      </c>
      <c r="DB18" s="9"/>
      <c r="DF18" s="37"/>
      <c r="DH18" s="17"/>
      <c r="DI18" s="1"/>
    </row>
    <row r="19" spans="1:113" x14ac:dyDescent="0.2">
      <c r="A19" s="45" t="s">
        <v>29</v>
      </c>
      <c r="B19">
        <v>0</v>
      </c>
      <c r="C19">
        <v>0</v>
      </c>
      <c r="D19">
        <v>8.9053803339517595E-2</v>
      </c>
      <c r="E19">
        <v>0.91094619666048204</v>
      </c>
      <c r="F19">
        <v>3.7545787545787503E-2</v>
      </c>
      <c r="G19">
        <v>3.7545787545787503E-2</v>
      </c>
      <c r="H19">
        <v>0.14669421487603301</v>
      </c>
      <c r="I19">
        <v>6.1983471074380098E-2</v>
      </c>
      <c r="J19">
        <v>9.5355212886068796E-2</v>
      </c>
      <c r="K19">
        <v>5.9834660226357701E-2</v>
      </c>
      <c r="L19">
        <v>0.46391980011220102</v>
      </c>
      <c r="M19">
        <v>-0.96690022129840403</v>
      </c>
      <c r="N19" s="28">
        <v>0</v>
      </c>
      <c r="O19">
        <v>1.00968193052358</v>
      </c>
      <c r="P19">
        <v>0.99458271150508404</v>
      </c>
      <c r="Q19">
        <v>1.00654340364589</v>
      </c>
      <c r="R19">
        <v>0.97967634994125996</v>
      </c>
      <c r="S19">
        <v>58.020000457763601</v>
      </c>
      <c r="T19" s="40">
        <f>IF(C19,P19,R19)</f>
        <v>0.97967634994125996</v>
      </c>
      <c r="U19" s="40">
        <f>IF(D19 = 0,O19,Q19)</f>
        <v>1.00654340364589</v>
      </c>
      <c r="V19" s="59">
        <f>S19*T19^(1-N19)</f>
        <v>56.84082227205208</v>
      </c>
      <c r="W19" s="58">
        <f>S19*U19^(N19+1)</f>
        <v>58.399648740293472</v>
      </c>
      <c r="X19" s="66">
        <f>0.5 * (D19-MAX($D$3:$D$71))/(MIN($D$3:$D$71)-MAX($D$3:$D$71)) + 0.75</f>
        <v>1.2171717275618228</v>
      </c>
      <c r="Y19" s="66">
        <f>AVERAGE(D19, F19, G19, H19, I19, J19, K19)</f>
        <v>7.5430419641990307E-2</v>
      </c>
      <c r="Z19" s="29">
        <f>1.2^N19</f>
        <v>1</v>
      </c>
      <c r="AA19" s="29">
        <f>1.6^N19</f>
        <v>1</v>
      </c>
      <c r="AB19" s="29">
        <f>IF(C19&gt;0, 1, 0.3)</f>
        <v>0.3</v>
      </c>
      <c r="AC19" s="29">
        <f>IF(C19&gt;0, 1, 0.2)</f>
        <v>0.2</v>
      </c>
      <c r="AD19" s="29">
        <f>PERCENTILE($L$2:$L$71, 0.05)</f>
        <v>-1.4951753639458739E-2</v>
      </c>
      <c r="AE19" s="29">
        <f>PERCENTILE($L$2:$L$71, 0.95)</f>
        <v>1.0450608148215921</v>
      </c>
      <c r="AF19" s="29">
        <f>MIN(MAX(L19,AD19), AE19)</f>
        <v>0.46391980011220102</v>
      </c>
      <c r="AG19" s="29">
        <f>AF19-$AF$72+1</f>
        <v>1.4788715537516597</v>
      </c>
      <c r="AH19" s="29">
        <f>PERCENTILE($M$2:$M$71, 0.02)</f>
        <v>-1.4404420295190774</v>
      </c>
      <c r="AI19" s="29">
        <f>PERCENTILE($M$2:$M$71, 0.98)</f>
        <v>0.2915920996770559</v>
      </c>
      <c r="AJ19" s="29">
        <f>MIN(MAX(M19,AH19), AI19)</f>
        <v>-0.96690022129840403</v>
      </c>
      <c r="AK19" s="29">
        <f>AJ19-$AJ$72 + 0.1</f>
        <v>0.57354180822067335</v>
      </c>
      <c r="AL19" s="74">
        <v>1</v>
      </c>
      <c r="AM19" s="74">
        <v>1</v>
      </c>
      <c r="AN19" s="28">
        <v>1</v>
      </c>
      <c r="AO19" s="21">
        <f>(AG19^4) *Z19*AB19*AL19</f>
        <v>1.4349708404480064</v>
      </c>
      <c r="AP19" s="21">
        <f>(AK19^5)*AA19*AM19*AN19</f>
        <v>6.2061948418501982E-2</v>
      </c>
      <c r="AQ19" s="15">
        <f>AO19/$AO$72</f>
        <v>5.7371663486036756E-3</v>
      </c>
      <c r="AR19" s="15">
        <f>AP19/$AP$72</f>
        <v>3.8853342559886858E-4</v>
      </c>
      <c r="AS19" s="2">
        <v>1276</v>
      </c>
      <c r="AT19" s="16">
        <f>$D$78*AQ19</f>
        <v>707.61980257023799</v>
      </c>
      <c r="AU19" s="24">
        <f>AT19-AS19</f>
        <v>-568.38019742976201</v>
      </c>
      <c r="AV19" s="2">
        <v>290</v>
      </c>
      <c r="AW19" s="2">
        <v>1683</v>
      </c>
      <c r="AX19" s="2">
        <v>0</v>
      </c>
      <c r="AY19" s="10">
        <f>SUM(AV19:AX19)</f>
        <v>1973</v>
      </c>
      <c r="AZ19" s="16">
        <f>AQ19*$D$77</f>
        <v>1085.5998119653893</v>
      </c>
      <c r="BA19" s="9">
        <f>AZ19-AY19</f>
        <v>-887.40018803461066</v>
      </c>
      <c r="BB19" s="9">
        <f>BA19+AU19</f>
        <v>-1455.7803854643726</v>
      </c>
      <c r="BC19" s="18">
        <f>AS19+AY19</f>
        <v>3249</v>
      </c>
      <c r="BD19" s="27">
        <f>AT19+AZ19</f>
        <v>1793.2196145356274</v>
      </c>
      <c r="BE19" s="67">
        <f>BB19*(BB19&gt;0)</f>
        <v>0</v>
      </c>
      <c r="BF19">
        <f>BE19/$BE$72</f>
        <v>0</v>
      </c>
      <c r="BG19" s="57">
        <f>BF19*$BB$72</f>
        <v>0</v>
      </c>
      <c r="BH19" s="60">
        <f>IF(BG19&gt;0,V19,W19)</f>
        <v>58.399648740293472</v>
      </c>
      <c r="BI19" s="17">
        <f>BG19/BH19</f>
        <v>0</v>
      </c>
      <c r="BJ19" s="35">
        <f>BC19/BD19</f>
        <v>1.8118249285608901</v>
      </c>
      <c r="BK19" s="2">
        <v>0</v>
      </c>
      <c r="BL19" s="16">
        <f>AR19*$D$80</f>
        <v>1.7204260085517902</v>
      </c>
      <c r="BM19" s="54">
        <f>BL19-BK19</f>
        <v>1.7204260085517902</v>
      </c>
      <c r="BN19" s="75">
        <f>BM19*(BM19&lt;&gt;0)</f>
        <v>1.7204260085517902</v>
      </c>
      <c r="BO19" s="35">
        <f>BN19/$BN$72</f>
        <v>3.2399736507566649E-3</v>
      </c>
      <c r="BP19" s="76">
        <f>BO19 * $BM$72</f>
        <v>1.7204260085517902</v>
      </c>
      <c r="BQ19" s="77">
        <f>IF(BP19&gt;0, V19, W19)</f>
        <v>56.84082227205208</v>
      </c>
      <c r="BR19" s="17">
        <f>BP19/BQ19</f>
        <v>3.0267437024705079E-2</v>
      </c>
      <c r="BS19" s="39">
        <f>($AG19^$BS$74)*($BT$74^$N19)*(IF($C19&gt;0,1,$BU$74))</f>
        <v>0.71246208841978631</v>
      </c>
      <c r="BT19" s="39">
        <f>($AG19^$BS$75)*($BT$75^$N19)*(IF($C19&gt;0,1,$BU$75))</f>
        <v>0.90808774237040424</v>
      </c>
      <c r="BU19" s="39">
        <f>($AG19^$BS$76)*($BT$76^$N19)*(IF($C19&gt;0,1,$BU$76))</f>
        <v>1.3409167009618335E-2</v>
      </c>
      <c r="BV19" s="39">
        <f>($AG19^$BS$77)*($BT$77^$N19)*(IF($C19&gt;0,1,$BU$77))</f>
        <v>1.6755566332114167</v>
      </c>
      <c r="BW19" s="39">
        <f>($AG19^$BS$78)*($BT$78^$N19)*(IF($C19&gt;0,1,$BU$78))</f>
        <v>0.6771760017163998</v>
      </c>
      <c r="BX19" s="39">
        <f>($AG19^$BS$79)*($BT$79^$N19)*(IF($C19&gt;0,1,$BU$79))</f>
        <v>0.91527822611871612</v>
      </c>
      <c r="BY19" s="39">
        <f>($AG19^$BS$80)*($BT$80^$N19)*(IF($C19&gt;0,1,$BU$80))</f>
        <v>8.0875127016434525E-2</v>
      </c>
      <c r="BZ19" s="37">
        <f>BS19/BS$72</f>
        <v>1.0076667847889865E-2</v>
      </c>
      <c r="CA19" s="37">
        <f>BT19/BT$72</f>
        <v>8.283931419577447E-3</v>
      </c>
      <c r="CB19" s="37">
        <f>BU19/BU$72</f>
        <v>5.0186950747940944E-5</v>
      </c>
      <c r="CC19" s="37">
        <f>BV19/BV$72</f>
        <v>1.0721925746281237E-2</v>
      </c>
      <c r="CD19" s="37">
        <f>BW19/BW$72</f>
        <v>1.2442129199765738E-2</v>
      </c>
      <c r="CE19" s="37">
        <f>BX19/BX$72</f>
        <v>4.7776801227519712E-3</v>
      </c>
      <c r="CF19" s="37">
        <f>BY19/BY$72</f>
        <v>1.550897999958284E-3</v>
      </c>
      <c r="CG19" s="2">
        <v>757</v>
      </c>
      <c r="CH19" s="17">
        <f>CG$72*BZ19</f>
        <v>615.06972876734949</v>
      </c>
      <c r="CI19" s="1">
        <f>CH19-CG19</f>
        <v>-141.93027123265051</v>
      </c>
      <c r="CJ19" s="2">
        <v>794</v>
      </c>
      <c r="CK19" s="17">
        <f>CJ$72*CA19</f>
        <v>495.65246862757738</v>
      </c>
      <c r="CL19" s="1">
        <f>CK19-CJ19</f>
        <v>-298.34753137242262</v>
      </c>
      <c r="CM19" s="2">
        <v>366</v>
      </c>
      <c r="CN19" s="17">
        <f>CM$72*CB19</f>
        <v>3.4565258588629364</v>
      </c>
      <c r="CO19" s="1">
        <f>CN19-CM19</f>
        <v>-362.54347414113704</v>
      </c>
      <c r="CP19" s="2">
        <v>1053</v>
      </c>
      <c r="CQ19" s="17">
        <f>CP$72*CC19</f>
        <v>692.34691121461833</v>
      </c>
      <c r="CR19" s="1">
        <f>CQ19-CP19</f>
        <v>-360.65308878538167</v>
      </c>
      <c r="CS19" s="2">
        <v>580</v>
      </c>
      <c r="CT19" s="17">
        <f>CS$72*CD19</f>
        <v>837.57925346982995</v>
      </c>
      <c r="CU19" s="1">
        <f>CT19-CS19</f>
        <v>257.57925346982995</v>
      </c>
      <c r="CV19" s="2">
        <v>1102</v>
      </c>
      <c r="CW19" s="17">
        <f>CV$72*CE19</f>
        <v>341.0116964415447</v>
      </c>
      <c r="CX19" s="1">
        <f>CW19-CV19</f>
        <v>-760.9883035584553</v>
      </c>
      <c r="CY19" s="2">
        <v>812</v>
      </c>
      <c r="CZ19" s="17">
        <f>CY$72*CF19</f>
        <v>106.36213573513908</v>
      </c>
      <c r="DA19" s="1">
        <f>CZ19-CY19</f>
        <v>-705.63786426486092</v>
      </c>
      <c r="DB19" s="9"/>
      <c r="DF19" s="37"/>
      <c r="DH19" s="17"/>
      <c r="DI19" s="1"/>
    </row>
    <row r="20" spans="1:113" x14ac:dyDescent="0.2">
      <c r="A20" s="45" t="s">
        <v>69</v>
      </c>
      <c r="B20">
        <v>0</v>
      </c>
      <c r="C20">
        <v>0</v>
      </c>
      <c r="D20">
        <v>0.31538461538461499</v>
      </c>
      <c r="E20">
        <v>0.68461538461538396</v>
      </c>
      <c r="F20">
        <v>0.273722627737226</v>
      </c>
      <c r="G20">
        <v>0.273722627737226</v>
      </c>
      <c r="H20">
        <v>0.68</v>
      </c>
      <c r="I20">
        <v>0.66</v>
      </c>
      <c r="J20">
        <v>0.669925368977769</v>
      </c>
      <c r="K20">
        <v>0.42822159261815101</v>
      </c>
      <c r="L20">
        <v>2.7825283079505798E-3</v>
      </c>
      <c r="M20">
        <v>-0.32670885852035297</v>
      </c>
      <c r="N20" s="28">
        <v>0</v>
      </c>
      <c r="O20">
        <v>0.99910957326499295</v>
      </c>
      <c r="P20">
        <v>0.98888084208968097</v>
      </c>
      <c r="Q20">
        <v>1.0032190860535199</v>
      </c>
      <c r="R20">
        <v>0.99374880956324896</v>
      </c>
      <c r="S20">
        <v>93.269996643066406</v>
      </c>
      <c r="T20" s="40">
        <f>IF(C20,P20,R20)</f>
        <v>0.99374880956324896</v>
      </c>
      <c r="U20" s="40">
        <f>IF(D20 = 0,O20,Q20)</f>
        <v>1.0032190860535199</v>
      </c>
      <c r="V20" s="59">
        <f>S20*T20^(1-N20)</f>
        <v>92.686948132015473</v>
      </c>
      <c r="W20" s="58">
        <f>S20*U20^(N20+1)</f>
        <v>93.570240788471949</v>
      </c>
      <c r="X20" s="66">
        <f>0.5 * (D20-MAX($D$3:$D$71))/(MIN($D$3:$D$71)-MAX($D$3:$D$71)) + 0.75</f>
        <v>1.0952051912168628</v>
      </c>
      <c r="Y20" s="66">
        <f>AVERAGE(D20, F20, G20, H20, I20, J20, K20)</f>
        <v>0.47156811892214101</v>
      </c>
      <c r="Z20" s="29">
        <f>1.2^N20</f>
        <v>1</v>
      </c>
      <c r="AA20" s="29">
        <f>1.6^N20</f>
        <v>1</v>
      </c>
      <c r="AB20" s="29">
        <f>IF(C20&gt;0, 1, 0.3)</f>
        <v>0.3</v>
      </c>
      <c r="AC20" s="29">
        <f>IF(C20&gt;0, 1, 0.2)</f>
        <v>0.2</v>
      </c>
      <c r="AD20" s="29">
        <f>PERCENTILE($L$2:$L$71, 0.05)</f>
        <v>-1.4951753639458739E-2</v>
      </c>
      <c r="AE20" s="29">
        <f>PERCENTILE($L$2:$L$71, 0.95)</f>
        <v>1.0450608148215921</v>
      </c>
      <c r="AF20" s="29">
        <f>MIN(MAX(L20,AD20), AE20)</f>
        <v>2.7825283079505798E-3</v>
      </c>
      <c r="AG20" s="29">
        <f>AF20-$AF$72+1</f>
        <v>1.0177342819474093</v>
      </c>
      <c r="AH20" s="29">
        <f>PERCENTILE($M$2:$M$71, 0.02)</f>
        <v>-1.4404420295190774</v>
      </c>
      <c r="AI20" s="29">
        <f>PERCENTILE($M$2:$M$71, 0.98)</f>
        <v>0.2915920996770559</v>
      </c>
      <c r="AJ20" s="29">
        <f>MIN(MAX(M20,AH20), AI20)</f>
        <v>-0.32670885852035297</v>
      </c>
      <c r="AK20" s="29">
        <f>AJ20-$AJ$72 + 0.1</f>
        <v>1.2137331709987245</v>
      </c>
      <c r="AL20" s="74">
        <v>1</v>
      </c>
      <c r="AM20" s="74">
        <v>1</v>
      </c>
      <c r="AN20" s="28">
        <v>1</v>
      </c>
      <c r="AO20" s="21">
        <f>(AG20^4) *Z20*AB20*AL20</f>
        <v>0.32185396959123008</v>
      </c>
      <c r="AP20" s="21">
        <f>(AK20^5)*AA20*AM20*AN20</f>
        <v>2.6340020356678386</v>
      </c>
      <c r="AQ20" s="15">
        <f>AO20/$AO$72</f>
        <v>1.2868064712219646E-3</v>
      </c>
      <c r="AR20" s="15">
        <f>AP20/$AP$72</f>
        <v>1.6489940455161764E-2</v>
      </c>
      <c r="AS20" s="2">
        <v>187</v>
      </c>
      <c r="AT20" s="16">
        <f>$D$78*AQ20</f>
        <v>158.71419543792862</v>
      </c>
      <c r="AU20" s="24">
        <f>AT20-AS20</f>
        <v>-28.285804562071377</v>
      </c>
      <c r="AV20" s="2">
        <v>280</v>
      </c>
      <c r="AW20" s="2">
        <v>0</v>
      </c>
      <c r="AX20" s="2">
        <v>0</v>
      </c>
      <c r="AY20" s="10">
        <f>SUM(AV20:AX20)</f>
        <v>280</v>
      </c>
      <c r="AZ20" s="16">
        <f>AQ20*$D$77</f>
        <v>243.49248013950398</v>
      </c>
      <c r="BA20" s="9">
        <f>AZ20-AY20</f>
        <v>-36.507519860496018</v>
      </c>
      <c r="BB20" s="9">
        <f>BA20+AU20</f>
        <v>-64.793324422567395</v>
      </c>
      <c r="BC20" s="18">
        <f>AS20+AY20</f>
        <v>467</v>
      </c>
      <c r="BD20" s="27">
        <f>AT20+AZ20</f>
        <v>402.20667557743263</v>
      </c>
      <c r="BE20" s="67">
        <f>BB20*(BB20&gt;0)</f>
        <v>0</v>
      </c>
      <c r="BF20">
        <f>BE20/$BE$72</f>
        <v>0</v>
      </c>
      <c r="BG20" s="57">
        <f>BF20*$BB$72</f>
        <v>0</v>
      </c>
      <c r="BH20" s="60">
        <f>IF(BG20&gt;0,V20,W20)</f>
        <v>93.570240788471949</v>
      </c>
      <c r="BI20" s="17">
        <f>BG20/BH20</f>
        <v>0</v>
      </c>
      <c r="BJ20" s="35">
        <f>BC20/BD20</f>
        <v>1.1610946022453408</v>
      </c>
      <c r="BK20" s="2">
        <v>0</v>
      </c>
      <c r="BL20" s="16">
        <f>AR20*$D$80</f>
        <v>73.017456335456288</v>
      </c>
      <c r="BM20" s="54">
        <f>BL20-BK20</f>
        <v>73.017456335456288</v>
      </c>
      <c r="BN20" s="75">
        <f>BM20*(BM20&lt;&gt;0)</f>
        <v>73.017456335456288</v>
      </c>
      <c r="BO20" s="35">
        <f>BN20/$BN$72</f>
        <v>0.13750933396507767</v>
      </c>
      <c r="BP20" s="76">
        <f>BO20 * $BM$72</f>
        <v>73.017456335456288</v>
      </c>
      <c r="BQ20" s="77">
        <f>IF(BP20&gt;0, V20, W20)</f>
        <v>92.686948132015473</v>
      </c>
      <c r="BR20" s="17">
        <f>BP20/BQ20</f>
        <v>0.78778574337625595</v>
      </c>
      <c r="BS20" s="39">
        <f>($AG20^$BS$74)*($BT$74^$N20)*(IF($C20&gt;0,1,$BU$74))</f>
        <v>0.47302629909191307</v>
      </c>
      <c r="BT20" s="39">
        <f>($AG20^$BS$75)*($BT$75^$N20)*(IF($C20&gt;0,1,$BU$75))</f>
        <v>0.40906096591020397</v>
      </c>
      <c r="BU20" s="39">
        <f>($AG20^$BS$76)*($BT$76^$N20)*(IF($C20&gt;0,1,$BU$76))</f>
        <v>2.1784926614325409E-3</v>
      </c>
      <c r="BV20" s="39">
        <f>($AG20^$BS$77)*($BT$77^$N20)*(IF($C20&gt;0,1,$BU$77))</f>
        <v>0.75280633497081284</v>
      </c>
      <c r="BW20" s="39">
        <f>($AG20^$BS$78)*($BT$78^$N20)*(IF($C20&gt;0,1,$BU$78))</f>
        <v>0.65502399620071228</v>
      </c>
      <c r="BX20" s="39">
        <f>($AG20^$BS$79)*($BT$79^$N20)*(IF($C20&gt;0,1,$BU$79))</f>
        <v>0.23964009887048016</v>
      </c>
      <c r="BY20" s="39">
        <f>($AG20^$BS$80)*($BT$80^$N20)*(IF($C20&gt;0,1,$BU$80))</f>
        <v>4.0299080378262873E-2</v>
      </c>
      <c r="BZ20" s="37">
        <f>BS20/BS$72</f>
        <v>6.6902211033260644E-3</v>
      </c>
      <c r="CA20" s="37">
        <f>BT20/BT$72</f>
        <v>3.7316140609725706E-3</v>
      </c>
      <c r="CB20" s="37">
        <f>BU20/BU$72</f>
        <v>8.1535194412630127E-6</v>
      </c>
      <c r="CC20" s="37">
        <f>BV20/BV$72</f>
        <v>4.8172251924526463E-3</v>
      </c>
      <c r="CD20" s="37">
        <f>BW20/BW$72</f>
        <v>1.2035118150996268E-2</v>
      </c>
      <c r="CE20" s="37">
        <f>BX20/BX$72</f>
        <v>1.2509024079409355E-3</v>
      </c>
      <c r="CF20" s="37">
        <f>BY20/BY$72</f>
        <v>7.7279338486980717E-4</v>
      </c>
      <c r="CG20" s="2">
        <v>856</v>
      </c>
      <c r="CH20" s="17">
        <f>CG$72*BZ20</f>
        <v>408.36440592591964</v>
      </c>
      <c r="CI20" s="1">
        <f>CH20-CG20</f>
        <v>-447.63559407408036</v>
      </c>
      <c r="CJ20" s="2">
        <v>382</v>
      </c>
      <c r="CK20" s="17">
        <f>CJ$72*CA20</f>
        <v>223.27366411017181</v>
      </c>
      <c r="CL20" s="1">
        <f>CK20-CJ20</f>
        <v>-158.72633588982819</v>
      </c>
      <c r="CM20" s="2">
        <v>96</v>
      </c>
      <c r="CN20" s="17">
        <f>CM$72*CB20</f>
        <v>0.56155734447810746</v>
      </c>
      <c r="CO20" s="1">
        <f>CN20-CM20</f>
        <v>-95.438442655521897</v>
      </c>
      <c r="CP20" s="2">
        <v>293</v>
      </c>
      <c r="CQ20" s="17">
        <f>CP$72*CC20</f>
        <v>311.06268235224474</v>
      </c>
      <c r="CR20" s="1">
        <f>CQ20-CP20</f>
        <v>18.062682352244735</v>
      </c>
      <c r="CS20" s="2">
        <v>466</v>
      </c>
      <c r="CT20" s="17">
        <f>CS$72*CD20</f>
        <v>810.18008368876679</v>
      </c>
      <c r="CU20" s="1">
        <f>CT20-CS20</f>
        <v>344.18008368876679</v>
      </c>
      <c r="CV20" s="2">
        <v>0</v>
      </c>
      <c r="CW20" s="17">
        <f>CV$72*CE20</f>
        <v>89.284410269192207</v>
      </c>
      <c r="CX20" s="1">
        <f>CW20-CV20</f>
        <v>89.284410269192207</v>
      </c>
      <c r="CY20" s="2">
        <v>0</v>
      </c>
      <c r="CZ20" s="17">
        <f>CY$72*CF20</f>
        <v>52.998943127756242</v>
      </c>
      <c r="DA20" s="1">
        <f>CZ20-CY20</f>
        <v>52.998943127756242</v>
      </c>
      <c r="DB20" s="9"/>
      <c r="DF20" s="37"/>
      <c r="DH20" s="17"/>
      <c r="DI20" s="1"/>
    </row>
    <row r="21" spans="1:113" x14ac:dyDescent="0.2">
      <c r="A21" s="45" t="s">
        <v>59</v>
      </c>
      <c r="B21">
        <v>0</v>
      </c>
      <c r="C21">
        <v>0</v>
      </c>
      <c r="D21">
        <v>0.28536977491961402</v>
      </c>
      <c r="E21">
        <v>0.71463022508038498</v>
      </c>
      <c r="F21">
        <v>0.14467408585055599</v>
      </c>
      <c r="G21">
        <v>0.14467408585055599</v>
      </c>
      <c r="H21">
        <v>0.41534391534391502</v>
      </c>
      <c r="I21">
        <v>0.65255731922398497</v>
      </c>
      <c r="J21">
        <v>0.520610902644978</v>
      </c>
      <c r="K21">
        <v>0.27444290193771698</v>
      </c>
      <c r="L21">
        <v>0.285742669131196</v>
      </c>
      <c r="M21">
        <v>-1.26458283123535</v>
      </c>
      <c r="N21" s="28">
        <v>0</v>
      </c>
      <c r="O21">
        <v>1.0003610139333301</v>
      </c>
      <c r="P21">
        <v>0.99609268478059598</v>
      </c>
      <c r="Q21">
        <v>1.00057810740555</v>
      </c>
      <c r="R21">
        <v>0.98773661834174598</v>
      </c>
      <c r="S21">
        <v>14.829999923706</v>
      </c>
      <c r="T21" s="40">
        <f>IF(C21,P21,R21)</f>
        <v>0.98773661834174598</v>
      </c>
      <c r="U21" s="40">
        <f>IF(D21 = 0,O21,Q21)</f>
        <v>1.00057810740555</v>
      </c>
      <c r="V21" s="59">
        <f>S21*T21^(1-N21)</f>
        <v>14.648133974649715</v>
      </c>
      <c r="W21" s="58">
        <f>S21*U21^(N21+1)</f>
        <v>14.8385732564862</v>
      </c>
      <c r="X21" s="66">
        <f>0.5 * (D21-MAX($D$3:$D$71))/(MIN($D$3:$D$71)-MAX($D$3:$D$71)) + 0.75</f>
        <v>1.1113797725625671</v>
      </c>
      <c r="Y21" s="66">
        <f>AVERAGE(D21, F21, G21, H21, I21, J21, K21)</f>
        <v>0.3482389979673316</v>
      </c>
      <c r="Z21" s="29">
        <f>1.2^N21</f>
        <v>1</v>
      </c>
      <c r="AA21" s="29">
        <f>1.6^N21</f>
        <v>1</v>
      </c>
      <c r="AB21" s="29">
        <f>IF(C21&gt;0, 1, 0.3)</f>
        <v>0.3</v>
      </c>
      <c r="AC21" s="29">
        <f>IF(C21&gt;0, 1, 0.2)</f>
        <v>0.2</v>
      </c>
      <c r="AD21" s="29">
        <f>PERCENTILE($L$2:$L$71, 0.05)</f>
        <v>-1.4951753639458739E-2</v>
      </c>
      <c r="AE21" s="29">
        <f>PERCENTILE($L$2:$L$71, 0.95)</f>
        <v>1.0450608148215921</v>
      </c>
      <c r="AF21" s="29">
        <f>MIN(MAX(L21,AD21), AE21)</f>
        <v>0.285742669131196</v>
      </c>
      <c r="AG21" s="29">
        <f>AF21-$AF$72+1</f>
        <v>1.3006944227706547</v>
      </c>
      <c r="AH21" s="29">
        <f>PERCENTILE($M$2:$M$71, 0.02)</f>
        <v>-1.4404420295190774</v>
      </c>
      <c r="AI21" s="29">
        <f>PERCENTILE($M$2:$M$71, 0.98)</f>
        <v>0.2915920996770559</v>
      </c>
      <c r="AJ21" s="29">
        <f>MIN(MAX(M21,AH21), AI21)</f>
        <v>-1.26458283123535</v>
      </c>
      <c r="AK21" s="29">
        <f>AJ21-$AJ$72 + 0.1</f>
        <v>0.2758591982837274</v>
      </c>
      <c r="AL21" s="74">
        <v>1</v>
      </c>
      <c r="AM21" s="74">
        <v>1</v>
      </c>
      <c r="AN21" s="28">
        <v>1</v>
      </c>
      <c r="AO21" s="21">
        <f>(AG21^4) *Z21*AB21*AL21</f>
        <v>0.85866224363733423</v>
      </c>
      <c r="AP21" s="21">
        <f>(AK21^5)*AA21*AM21*AN21</f>
        <v>1.5974870583873818E-3</v>
      </c>
      <c r="AQ21" s="15">
        <f>AO21/$AO$72</f>
        <v>3.4330231598815124E-3</v>
      </c>
      <c r="AR21" s="15">
        <f>AP21/$AP$72</f>
        <v>1.0000928668234854E-5</v>
      </c>
      <c r="AS21" s="2">
        <v>1172</v>
      </c>
      <c r="AT21" s="16">
        <f>$D$78*AQ21</f>
        <v>423.42770333052181</v>
      </c>
      <c r="AU21" s="24">
        <f>AT21-AS21</f>
        <v>-748.57229666947819</v>
      </c>
      <c r="AV21" s="2">
        <v>534</v>
      </c>
      <c r="AW21" s="2">
        <v>0</v>
      </c>
      <c r="AX21" s="2">
        <v>148</v>
      </c>
      <c r="AY21" s="10">
        <f>SUM(AV21:AX21)</f>
        <v>682</v>
      </c>
      <c r="AZ21" s="16">
        <f>AQ21*$D$77</f>
        <v>649.6045382660476</v>
      </c>
      <c r="BA21" s="9">
        <f>AZ21-AY21</f>
        <v>-32.395461733952402</v>
      </c>
      <c r="BB21" s="9">
        <f>BA21+AU21</f>
        <v>-780.96775840343059</v>
      </c>
      <c r="BC21" s="18">
        <f>AS21+AY21</f>
        <v>1854</v>
      </c>
      <c r="BD21" s="27">
        <f>AT21+AZ21</f>
        <v>1073.0322415965693</v>
      </c>
      <c r="BE21" s="67">
        <f>BB21*(BB21&gt;0)</f>
        <v>0</v>
      </c>
      <c r="BF21">
        <f>BE21/$BE$72</f>
        <v>0</v>
      </c>
      <c r="BG21" s="57">
        <f>BF21*$BB$72</f>
        <v>0</v>
      </c>
      <c r="BH21" s="60">
        <f>IF(BG21&gt;0,V21,W21)</f>
        <v>14.8385732564862</v>
      </c>
      <c r="BI21" s="17">
        <f>BG21/BH21</f>
        <v>0</v>
      </c>
      <c r="BJ21" s="35">
        <f>BC21/BD21</f>
        <v>1.7278138793308069</v>
      </c>
      <c r="BK21" s="2">
        <v>0</v>
      </c>
      <c r="BL21" s="16">
        <f>AR21*$D$80</f>
        <v>4.4284112142943935E-2</v>
      </c>
      <c r="BM21" s="54">
        <f>BL21-BK21</f>
        <v>4.4284112142943935E-2</v>
      </c>
      <c r="BN21" s="75">
        <f>BM21*(BM21&lt;&gt;0)</f>
        <v>4.4284112142943935E-2</v>
      </c>
      <c r="BO21" s="35">
        <f>BN21/$BN$72</f>
        <v>8.3397574657144828E-5</v>
      </c>
      <c r="BP21" s="76">
        <f>BO21 * $BM$72</f>
        <v>4.4284112142943935E-2</v>
      </c>
      <c r="BQ21" s="77">
        <f>IF(BP21&gt;0, V21, W21)</f>
        <v>14.648133974649715</v>
      </c>
      <c r="BR21" s="17">
        <f>BP21/BQ21</f>
        <v>3.023191364823854E-3</v>
      </c>
      <c r="BS21" s="39">
        <f>($AG21^$BS$74)*($BT$74^$N21)*(IF($C21&gt;0,1,$BU$74))</f>
        <v>0.61894788790324728</v>
      </c>
      <c r="BT21" s="39">
        <f>($AG21^$BS$75)*($BT$75^$N21)*(IF($C21&gt;0,1,$BU$75))</f>
        <v>0.69047230747309574</v>
      </c>
      <c r="BU21" s="39">
        <f>($AG21^$BS$76)*($BT$76^$N21)*(IF($C21&gt;0,1,$BU$76))</f>
        <v>7.1823137499386234E-3</v>
      </c>
      <c r="BV21" s="39">
        <f>($AG21^$BS$77)*($BT$77^$N21)*(IF($C21&gt;0,1,$BU$77))</f>
        <v>1.272879455232159</v>
      </c>
      <c r="BW21" s="39">
        <f>($AG21^$BS$78)*($BT$78^$N21)*(IF($C21&gt;0,1,$BU$78))</f>
        <v>0.66948268321930515</v>
      </c>
      <c r="BX21" s="39">
        <f>($AG21^$BS$79)*($BT$79^$N21)*(IF($C21&gt;0,1,$BU$79))</f>
        <v>0.57758388176534636</v>
      </c>
      <c r="BY21" s="39">
        <f>($AG21^$BS$80)*($BT$80^$N21)*(IF($C21&gt;0,1,$BU$80))</f>
        <v>6.3663033014211168E-2</v>
      </c>
      <c r="BZ21" s="37">
        <f>BS21/BS$72</f>
        <v>8.7540549636644805E-3</v>
      </c>
      <c r="CA21" s="37">
        <f>BT21/BT$72</f>
        <v>6.2987583416707228E-3</v>
      </c>
      <c r="CB21" s="37">
        <f>BU21/BU$72</f>
        <v>2.6881492800102607E-5</v>
      </c>
      <c r="CC21" s="37">
        <f>BV21/BV$72</f>
        <v>8.1451851477013556E-3</v>
      </c>
      <c r="CD21" s="37">
        <f>BW21/BW$72</f>
        <v>1.2300775604137452E-2</v>
      </c>
      <c r="CE21" s="37">
        <f>BX21/BX$72</f>
        <v>3.0149422900991175E-3</v>
      </c>
      <c r="CF21" s="37">
        <f>BY21/BY$72</f>
        <v>1.2208311036464219E-3</v>
      </c>
      <c r="CG21" s="2">
        <v>1269</v>
      </c>
      <c r="CH21" s="17">
        <f>CG$72*BZ21</f>
        <v>534.33876092711625</v>
      </c>
      <c r="CI21" s="1">
        <f>CH21-CG21</f>
        <v>-734.66123907288375</v>
      </c>
      <c r="CJ21" s="2">
        <v>334</v>
      </c>
      <c r="CK21" s="17">
        <f>CJ$72*CA21</f>
        <v>376.87360785718437</v>
      </c>
      <c r="CL21" s="1">
        <f>CK21-CJ21</f>
        <v>42.873607857184368</v>
      </c>
      <c r="CM21" s="2">
        <v>80</v>
      </c>
      <c r="CN21" s="17">
        <f>CM$72*CB21</f>
        <v>1.8514090536214669</v>
      </c>
      <c r="CO21" s="1">
        <f>CN21-CM21</f>
        <v>-78.148590946378533</v>
      </c>
      <c r="CP21" s="2">
        <v>944</v>
      </c>
      <c r="CQ21" s="17">
        <f>CP$72*CC21</f>
        <v>525.95904054251969</v>
      </c>
      <c r="CR21" s="1">
        <f>CQ21-CP21</f>
        <v>-418.04095945748031</v>
      </c>
      <c r="CS21" s="2">
        <v>845</v>
      </c>
      <c r="CT21" s="17">
        <f>CS$72*CD21</f>
        <v>828.06361211932494</v>
      </c>
      <c r="CU21" s="1">
        <f>CT21-CS21</f>
        <v>-16.936387880675056</v>
      </c>
      <c r="CV21" s="2">
        <v>0</v>
      </c>
      <c r="CW21" s="17">
        <f>CV$72*CE21</f>
        <v>215.1945208981146</v>
      </c>
      <c r="CX21" s="1">
        <f>CW21-CV21</f>
        <v>215.1945208981146</v>
      </c>
      <c r="CY21" s="2">
        <v>0</v>
      </c>
      <c r="CZ21" s="17">
        <f>CY$72*CF21</f>
        <v>83.725817919175256</v>
      </c>
      <c r="DA21" s="1">
        <f>CZ21-CY21</f>
        <v>83.725817919175256</v>
      </c>
      <c r="DB21" s="9"/>
      <c r="DF21" s="37"/>
      <c r="DH21" s="17"/>
      <c r="DI21" s="1"/>
    </row>
    <row r="22" spans="1:113" x14ac:dyDescent="0.2">
      <c r="A22" s="45" t="s">
        <v>16</v>
      </c>
      <c r="B22">
        <v>1</v>
      </c>
      <c r="C22">
        <v>0</v>
      </c>
      <c r="D22">
        <v>0.35289389067524102</v>
      </c>
      <c r="E22">
        <v>0.64710610932475798</v>
      </c>
      <c r="F22">
        <v>0.279809220985691</v>
      </c>
      <c r="G22">
        <v>0.279809220985691</v>
      </c>
      <c r="H22">
        <v>0.17724867724867699</v>
      </c>
      <c r="I22">
        <v>0.51058201058201003</v>
      </c>
      <c r="J22">
        <v>0.30083215586541101</v>
      </c>
      <c r="K22">
        <v>0.290130334815487</v>
      </c>
      <c r="L22">
        <v>0.91223921730706903</v>
      </c>
      <c r="M22">
        <v>-0.54615857833058501</v>
      </c>
      <c r="N22" s="28">
        <v>0</v>
      </c>
      <c r="O22">
        <v>1.02371059409391</v>
      </c>
      <c r="P22">
        <v>0.98374245660412596</v>
      </c>
      <c r="Q22">
        <v>1.0118336933635701</v>
      </c>
      <c r="R22">
        <v>1.0031975318750299</v>
      </c>
      <c r="S22">
        <v>104.25</v>
      </c>
      <c r="T22" s="40">
        <f>IF(C22,P22,R22)</f>
        <v>1.0031975318750299</v>
      </c>
      <c r="U22" s="40">
        <f>IF(D22 = 0,O22,Q22)</f>
        <v>1.0118336933635701</v>
      </c>
      <c r="V22" s="59">
        <f>S22*T22^(1-N22)</f>
        <v>104.58334269797187</v>
      </c>
      <c r="W22" s="58">
        <f>S22*U22^(N22+1)</f>
        <v>105.48366253315218</v>
      </c>
      <c r="X22" s="66">
        <f>0.5 * (D22-MAX($D$3:$D$71))/(MIN($D$3:$D$71)-MAX($D$3:$D$71)) + 0.75</f>
        <v>1.0749919628602409</v>
      </c>
      <c r="Y22" s="66">
        <f>AVERAGE(D22, F22, G22, H22, I22, J22, K22)</f>
        <v>0.31304364445117255</v>
      </c>
      <c r="Z22" s="29">
        <f>1.2^N22</f>
        <v>1</v>
      </c>
      <c r="AA22" s="29">
        <f>1.6^N22</f>
        <v>1</v>
      </c>
      <c r="AB22" s="29">
        <f>IF(C22&gt;0, 1, 0.3)</f>
        <v>0.3</v>
      </c>
      <c r="AC22" s="29">
        <f>IF(C22&gt;0, 1, 0.2)</f>
        <v>0.2</v>
      </c>
      <c r="AD22" s="29">
        <f>PERCENTILE($L$2:$L$71, 0.05)</f>
        <v>-1.4951753639458739E-2</v>
      </c>
      <c r="AE22" s="29">
        <f>PERCENTILE($L$2:$L$71, 0.95)</f>
        <v>1.0450608148215921</v>
      </c>
      <c r="AF22" s="29">
        <f>MIN(MAX(L22,AD22), AE22)</f>
        <v>0.91223921730706903</v>
      </c>
      <c r="AG22" s="29">
        <f>AF22-$AF$72+1</f>
        <v>1.9271909709465278</v>
      </c>
      <c r="AH22" s="29">
        <f>PERCENTILE($M$2:$M$71, 0.02)</f>
        <v>-1.4404420295190774</v>
      </c>
      <c r="AI22" s="29">
        <f>PERCENTILE($M$2:$M$71, 0.98)</f>
        <v>0.2915920996770559</v>
      </c>
      <c r="AJ22" s="29">
        <f>MIN(MAX(M22,AH22), AI22)</f>
        <v>-0.54615857833058501</v>
      </c>
      <c r="AK22" s="29">
        <f>AJ22-$AJ$72 + 0.1</f>
        <v>0.99428345118849237</v>
      </c>
      <c r="AL22" s="74">
        <v>1</v>
      </c>
      <c r="AM22" s="74">
        <v>1</v>
      </c>
      <c r="AN22" s="28">
        <v>1</v>
      </c>
      <c r="AO22" s="21">
        <f>(AG22^4) *Z22*AB22*AL22</f>
        <v>4.1382837330575448</v>
      </c>
      <c r="AP22" s="21">
        <f>(AK22^5)*AA22*AM22*AN22</f>
        <v>0.97174218247206046</v>
      </c>
      <c r="AQ22" s="15">
        <f>AO22/$AO$72</f>
        <v>1.6545299392187886E-2</v>
      </c>
      <c r="AR22" s="15">
        <f>AP22/$AP$72</f>
        <v>6.0835073434825247E-3</v>
      </c>
      <c r="AS22" s="2">
        <v>3962</v>
      </c>
      <c r="AT22" s="16">
        <f>$D$78*AQ22</f>
        <v>2040.6906089126971</v>
      </c>
      <c r="AU22" s="24">
        <f>AT22-AS22</f>
        <v>-1921.3093910873029</v>
      </c>
      <c r="AV22" s="2">
        <v>104</v>
      </c>
      <c r="AW22" s="2">
        <v>5942</v>
      </c>
      <c r="AX22" s="2">
        <v>0</v>
      </c>
      <c r="AY22" s="10">
        <f>SUM(AV22:AX22)</f>
        <v>6046</v>
      </c>
      <c r="AZ22" s="16">
        <f>AQ22*$D$77</f>
        <v>3130.739605178394</v>
      </c>
      <c r="BA22" s="9">
        <f>AZ22-AY22</f>
        <v>-2915.260394821606</v>
      </c>
      <c r="BB22" s="9">
        <f>BA22+AU22</f>
        <v>-4836.5697859089087</v>
      </c>
      <c r="BC22" s="18">
        <f>AS22+AY22</f>
        <v>10008</v>
      </c>
      <c r="BD22" s="27">
        <f>AT22+AZ22</f>
        <v>5171.4302140910913</v>
      </c>
      <c r="BE22" s="67">
        <f>BB22*(BB22&gt;0)</f>
        <v>0</v>
      </c>
      <c r="BF22">
        <f>BE22/$BE$72</f>
        <v>0</v>
      </c>
      <c r="BG22" s="57">
        <f>BF22*$BB$72</f>
        <v>0</v>
      </c>
      <c r="BH22" s="70">
        <f>IF(BG22&gt;0,V22,W22)</f>
        <v>105.48366253315218</v>
      </c>
      <c r="BI22" s="17">
        <f>BG22/BH22</f>
        <v>0</v>
      </c>
      <c r="BJ22" s="35">
        <f>BC22/BD22</f>
        <v>1.9352480040686315</v>
      </c>
      <c r="BK22" s="2">
        <v>0</v>
      </c>
      <c r="BL22" s="16">
        <f>AR22*$D$80</f>
        <v>26.937770516940621</v>
      </c>
      <c r="BM22" s="54">
        <f>BL22-BK22</f>
        <v>26.937770516940621</v>
      </c>
      <c r="BN22" s="75">
        <f>BM22*(BM22&lt;&gt;0)</f>
        <v>26.937770516940621</v>
      </c>
      <c r="BO22" s="35">
        <f>BN22/$BN$72</f>
        <v>5.0730264627006784E-2</v>
      </c>
      <c r="BP22" s="76">
        <f>BO22 * $BM$72</f>
        <v>26.937770516940621</v>
      </c>
      <c r="BQ22" s="77">
        <f>IF(BP22&gt;0, V22, W22)</f>
        <v>104.58334269797187</v>
      </c>
      <c r="BR22" s="17">
        <f>BP22/BQ22</f>
        <v>0.25757228466807275</v>
      </c>
      <c r="BS22" s="39">
        <f>($AG22^$BS$74)*($BT$74^$N22)*(IF($C22&gt;0,1,$BU$74))</f>
        <v>0.95234763813843448</v>
      </c>
      <c r="BT22" s="39">
        <f>($AG22^$BS$75)*($BT$75^$N22)*(IF($C22&gt;0,1,$BU$75))</f>
        <v>1.5978118701479005</v>
      </c>
      <c r="BU22" s="39">
        <f>($AG22^$BS$76)*($BT$76^$N22)*(IF($C22&gt;0,1,$BU$76))</f>
        <v>4.8598074900935331E-2</v>
      </c>
      <c r="BV22" s="39">
        <f>($AG22^$BS$77)*($BT$77^$N22)*(IF($C22&gt;0,1,$BU$77))</f>
        <v>2.9536695189235127</v>
      </c>
      <c r="BW22" s="39">
        <f>($AG22^$BS$78)*($BT$78^$N22)*(IF($C22&gt;0,1,$BU$78))</f>
        <v>0.69332370840447133</v>
      </c>
      <c r="BX22" s="39">
        <f>($AG22^$BS$79)*($BT$79^$N22)*(IF($C22&gt;0,1,$BU$79))</f>
        <v>2.3654985153938912</v>
      </c>
      <c r="BY22" s="39">
        <f>($AG22^$BS$80)*($BT$80^$N22)*(IF($C22&gt;0,1,$BU$80))</f>
        <v>0.13248427860560932</v>
      </c>
      <c r="BZ22" s="37">
        <f>BS22/BS$72</f>
        <v>1.3469475753479128E-2</v>
      </c>
      <c r="CA22" s="37">
        <f>BT22/BT$72</f>
        <v>1.4575864573550241E-2</v>
      </c>
      <c r="CB22" s="37">
        <f>BU22/BU$72</f>
        <v>1.8188968708857979E-4</v>
      </c>
      <c r="CC22" s="37">
        <f>BV22/BV$72</f>
        <v>1.8900599736968858E-2</v>
      </c>
      <c r="CD22" s="37">
        <f>BW22/BW$72</f>
        <v>1.273881994542664E-2</v>
      </c>
      <c r="CE22" s="37">
        <f>BX22/BX$72</f>
        <v>1.2347715607003654E-2</v>
      </c>
      <c r="CF22" s="37">
        <f>BY22/BY$72</f>
        <v>2.540578423742103E-3</v>
      </c>
      <c r="CG22" s="2">
        <v>1660</v>
      </c>
      <c r="CH22" s="17">
        <f>CG$72*BZ22</f>
        <v>822.16333051661252</v>
      </c>
      <c r="CI22" s="1">
        <f>CH22-CG22</f>
        <v>-837.83666948338748</v>
      </c>
      <c r="CJ22" s="2">
        <v>1867</v>
      </c>
      <c r="CK22" s="17">
        <f>CJ$72*CA22</f>
        <v>872.11770502923162</v>
      </c>
      <c r="CL22" s="1">
        <f>CK22-CJ22</f>
        <v>-994.88229497076838</v>
      </c>
      <c r="CM22" s="2">
        <v>1377</v>
      </c>
      <c r="CN22" s="17">
        <f>CM$72*CB22</f>
        <v>12.527288418851755</v>
      </c>
      <c r="CO22" s="1">
        <f>CN22-CM22</f>
        <v>-1364.4727115811481</v>
      </c>
      <c r="CP22" s="2">
        <v>108</v>
      </c>
      <c r="CQ22" s="17">
        <f>CP$72*CC22</f>
        <v>1220.4684268152901</v>
      </c>
      <c r="CR22" s="1">
        <f>CQ22-CP22</f>
        <v>1112.4684268152901</v>
      </c>
      <c r="CS22" s="2">
        <v>1251</v>
      </c>
      <c r="CT22" s="17">
        <f>CS$72*CD22</f>
        <v>857.55188108623054</v>
      </c>
      <c r="CU22" s="1">
        <f>CT22-CS22</f>
        <v>-393.44811891376946</v>
      </c>
      <c r="CV22" s="2">
        <v>2189</v>
      </c>
      <c r="CW22" s="17">
        <f>CV$72*CE22</f>
        <v>881.33054916549281</v>
      </c>
      <c r="CX22" s="1">
        <f>CW22-CV22</f>
        <v>-1307.6694508345072</v>
      </c>
      <c r="CY22" s="2">
        <v>1668</v>
      </c>
      <c r="CZ22" s="17">
        <f>CY$72*CF22</f>
        <v>174.23540887865715</v>
      </c>
      <c r="DA22" s="1">
        <f>CZ22-CY22</f>
        <v>-1493.7645911213428</v>
      </c>
      <c r="DB22" s="9"/>
      <c r="DF22" s="37"/>
      <c r="DH22" s="17"/>
      <c r="DI22" s="1"/>
    </row>
    <row r="23" spans="1:113" x14ac:dyDescent="0.2">
      <c r="A23" s="41" t="s">
        <v>178</v>
      </c>
      <c r="B23">
        <v>0</v>
      </c>
      <c r="C23">
        <v>0</v>
      </c>
      <c r="D23">
        <v>5.0643086816720202E-2</v>
      </c>
      <c r="E23">
        <v>0.94935691318327897</v>
      </c>
      <c r="F23">
        <v>0.120826709062003</v>
      </c>
      <c r="G23">
        <v>0.120826709062003</v>
      </c>
      <c r="H23">
        <v>0.34215167548500802</v>
      </c>
      <c r="I23">
        <v>1.3227513227513201E-2</v>
      </c>
      <c r="J23">
        <v>6.7274183854534902E-2</v>
      </c>
      <c r="K23">
        <v>9.0158295458463503E-2</v>
      </c>
      <c r="L23">
        <v>0.91869474078372704</v>
      </c>
      <c r="M23">
        <v>0.29461804727009999</v>
      </c>
      <c r="N23" s="28">
        <v>0</v>
      </c>
      <c r="O23">
        <v>1.00172925253793</v>
      </c>
      <c r="P23">
        <v>1.00003316825541</v>
      </c>
      <c r="Q23">
        <v>1.00264862114339</v>
      </c>
      <c r="R23">
        <v>0.996439775068092</v>
      </c>
      <c r="S23">
        <v>46.400001525878899</v>
      </c>
      <c r="T23" s="40">
        <f>IF(C23,P23,R23)</f>
        <v>0.996439775068092</v>
      </c>
      <c r="U23" s="40">
        <f>IF(D23 = 0,O23,Q23)</f>
        <v>1.00264862114339</v>
      </c>
      <c r="V23" s="59">
        <f>S23*T23^(1-N23)</f>
        <v>46.234807083605894</v>
      </c>
      <c r="W23" s="58">
        <f>S23*U23^(N23+1)</f>
        <v>46.522897550973674</v>
      </c>
      <c r="X23" s="66">
        <f>0.5 * (D23-MAX($D$3:$D$71))/(MIN($D$3:$D$71)-MAX($D$3:$D$71)) + 0.75</f>
        <v>1.2378707300992247</v>
      </c>
      <c r="Y23" s="66">
        <f>AVERAGE(D23, F23, G23, H23, I23, J23, K23)</f>
        <v>0.11501545328089227</v>
      </c>
      <c r="Z23" s="29">
        <f>1.2^N23</f>
        <v>1</v>
      </c>
      <c r="AA23" s="29">
        <f>1.6^N23</f>
        <v>1</v>
      </c>
      <c r="AB23" s="29">
        <f>IF(C23&gt;0, 1, 0.3)</f>
        <v>0.3</v>
      </c>
      <c r="AC23" s="29">
        <f>IF(C23&gt;0, 1, 0.2)</f>
        <v>0.2</v>
      </c>
      <c r="AD23" s="29">
        <f>PERCENTILE($L$2:$L$71, 0.05)</f>
        <v>-1.4951753639458739E-2</v>
      </c>
      <c r="AE23" s="29">
        <f>PERCENTILE($L$2:$L$71, 0.95)</f>
        <v>1.0450608148215921</v>
      </c>
      <c r="AF23" s="29">
        <f>MIN(MAX(L23,AD23), AE23)</f>
        <v>0.91869474078372704</v>
      </c>
      <c r="AG23" s="29">
        <f>AF23-$AF$72+1</f>
        <v>1.9336464944231859</v>
      </c>
      <c r="AH23" s="29">
        <f>PERCENTILE($M$2:$M$71, 0.02)</f>
        <v>-1.4404420295190774</v>
      </c>
      <c r="AI23" s="29">
        <f>PERCENTILE($M$2:$M$71, 0.98)</f>
        <v>0.2915920996770559</v>
      </c>
      <c r="AJ23" s="29">
        <f>MIN(MAX(M23,AH23), AI23)</f>
        <v>0.2915920996770559</v>
      </c>
      <c r="AK23" s="29">
        <f>AJ23-$AJ$72 + 0.1</f>
        <v>1.8320341291961335</v>
      </c>
      <c r="AL23" s="74">
        <v>1</v>
      </c>
      <c r="AM23" s="74">
        <v>1</v>
      </c>
      <c r="AN23" s="28">
        <v>1</v>
      </c>
      <c r="AO23" s="21">
        <f>(AG23^4) *Z23*AB23*AL23</f>
        <v>4.1940110963251787</v>
      </c>
      <c r="AP23" s="21">
        <f>(AK23^5)*AA23*AM23*AN23</f>
        <v>20.638009102761277</v>
      </c>
      <c r="AQ23" s="15">
        <f>AO23/$AO$72</f>
        <v>1.6768103329538743E-2</v>
      </c>
      <c r="AR23" s="15">
        <f>AP23/$AP$72</f>
        <v>0.12920245945494629</v>
      </c>
      <c r="AS23" s="2">
        <v>2320</v>
      </c>
      <c r="AT23" s="16">
        <f>$D$78*AQ23</f>
        <v>2068.1711574239766</v>
      </c>
      <c r="AU23" s="24">
        <f>AT23-AS23</f>
        <v>-251.82884257602336</v>
      </c>
      <c r="AV23" s="2">
        <v>1485</v>
      </c>
      <c r="AW23" s="2">
        <v>3666</v>
      </c>
      <c r="AX23" s="2">
        <v>93</v>
      </c>
      <c r="AY23" s="10">
        <f>SUM(AV23:AX23)</f>
        <v>5244</v>
      </c>
      <c r="AZ23" s="16">
        <f>AQ23*$D$77</f>
        <v>3172.8990786529794</v>
      </c>
      <c r="BA23" s="9">
        <f>AZ23-AY23</f>
        <v>-2071.1009213470206</v>
      </c>
      <c r="BB23" s="9">
        <f>BA23+AU23</f>
        <v>-2322.929763923044</v>
      </c>
      <c r="BC23" s="18">
        <f>AS23+AY23</f>
        <v>7564</v>
      </c>
      <c r="BD23" s="27">
        <f>AT23+AZ23</f>
        <v>5241.0702360769556</v>
      </c>
      <c r="BE23" s="67">
        <f>BB23*(BB23&gt;0)</f>
        <v>0</v>
      </c>
      <c r="BF23">
        <f>BE23/$BE$72</f>
        <v>0</v>
      </c>
      <c r="BG23" s="57">
        <f>BF23*$BB$72</f>
        <v>0</v>
      </c>
      <c r="BH23" s="60">
        <f>IF(BG23&gt;0,V23,W23)</f>
        <v>46.522897550973674</v>
      </c>
      <c r="BI23" s="17">
        <f>BG23/BH23</f>
        <v>0</v>
      </c>
      <c r="BJ23" s="35">
        <f>BC23/BD23</f>
        <v>1.443216682717422</v>
      </c>
      <c r="BK23" s="2">
        <v>0</v>
      </c>
      <c r="BL23" s="16">
        <f>AR23*$D$80</f>
        <v>572.10849046650219</v>
      </c>
      <c r="BM23" s="54">
        <f>BL23-BK23</f>
        <v>572.10849046650219</v>
      </c>
      <c r="BN23" s="75">
        <f>BM23*(BM23&lt;&gt;0)</f>
        <v>572.10849046650219</v>
      </c>
      <c r="BO23" s="35">
        <f>BN23/$BN$72</f>
        <v>1.0774171195226023</v>
      </c>
      <c r="BP23" s="76">
        <f>BO23 * $BM$72</f>
        <v>572.10849046650219</v>
      </c>
      <c r="BQ23" s="77">
        <f>IF(BP23&gt;0, V23, W23)</f>
        <v>46.234807083605894</v>
      </c>
      <c r="BR23" s="17">
        <f>BP23/BQ23</f>
        <v>12.373978103379228</v>
      </c>
      <c r="BS23" s="39">
        <f>($AG23^$BS$74)*($BT$74^$N23)*(IF($C23&gt;0,1,$BU$74))</f>
        <v>0.95584453262414626</v>
      </c>
      <c r="BT23" s="39">
        <f>($AG23^$BS$75)*($BT$75^$N23)*(IF($C23&gt;0,1,$BU$75))</f>
        <v>1.6092551616182837</v>
      </c>
      <c r="BU23" s="39">
        <f>($AG23^$BS$76)*($BT$76^$N23)*(IF($C23&gt;0,1,$BU$76))</f>
        <v>4.9394857429723153E-2</v>
      </c>
      <c r="BV23" s="39">
        <f>($AG23^$BS$77)*($BT$77^$N23)*(IF($C23&gt;0,1,$BU$77))</f>
        <v>2.9748928993763024</v>
      </c>
      <c r="BW23" s="39">
        <f>($AG23^$BS$78)*($BT$78^$N23)*(IF($C23&gt;0,1,$BU$78))</f>
        <v>0.69353009003267407</v>
      </c>
      <c r="BX23" s="39">
        <f>($AG23^$BS$79)*($BT$79^$N23)*(IF($C23&gt;0,1,$BU$79))</f>
        <v>2.3940362790828833</v>
      </c>
      <c r="BY23" s="39">
        <f>($AG23^$BS$80)*($BT$80^$N23)*(IF($C23&gt;0,1,$BU$80))</f>
        <v>0.13331268772718266</v>
      </c>
      <c r="BZ23" s="37">
        <f>BS23/BS$72</f>
        <v>1.351893388578451E-2</v>
      </c>
      <c r="CA23" s="37">
        <f>BT23/BT$72</f>
        <v>1.4680254752309227E-2</v>
      </c>
      <c r="CB23" s="37">
        <f>BU23/BU$72</f>
        <v>1.8487183247467359E-4</v>
      </c>
      <c r="CC23" s="37">
        <f>BV23/BV$72</f>
        <v>1.9036408640583025E-2</v>
      </c>
      <c r="CD23" s="37">
        <f>BW23/BW$72</f>
        <v>1.274261190922342E-2</v>
      </c>
      <c r="CE23" s="37">
        <f>BX23/BX$72</f>
        <v>1.249668048176405E-2</v>
      </c>
      <c r="CF23" s="37">
        <f>BY23/BY$72</f>
        <v>2.5564643715877762E-3</v>
      </c>
      <c r="CG23" s="2">
        <v>1049</v>
      </c>
      <c r="CH23" s="17">
        <f>CG$72*BZ23</f>
        <v>825.18220545440067</v>
      </c>
      <c r="CI23" s="1">
        <f>CH23-CG23</f>
        <v>-223.81779454559933</v>
      </c>
      <c r="CJ23" s="2">
        <v>798</v>
      </c>
      <c r="CK23" s="17">
        <f>CJ$72*CA23</f>
        <v>878.36368259491803</v>
      </c>
      <c r="CL23" s="1">
        <f>CK23-CJ23</f>
        <v>80.363682594918032</v>
      </c>
      <c r="CM23" s="2">
        <v>2160</v>
      </c>
      <c r="CN23" s="17">
        <f>CM$72*CB23</f>
        <v>12.732677718028194</v>
      </c>
      <c r="CO23" s="1">
        <f>CN23-CM23</f>
        <v>-2147.2673222819717</v>
      </c>
      <c r="CP23" s="2">
        <v>1251</v>
      </c>
      <c r="CQ23" s="17">
        <f>CP$72*CC23</f>
        <v>1229.2380151483676</v>
      </c>
      <c r="CR23" s="1">
        <f>CQ23-CP23</f>
        <v>-21.761984851632405</v>
      </c>
      <c r="CS23" s="2">
        <v>789</v>
      </c>
      <c r="CT23" s="17">
        <f>CS$72*CD23</f>
        <v>857.80714850510219</v>
      </c>
      <c r="CU23" s="1">
        <f>CT23-CS23</f>
        <v>68.807148505102191</v>
      </c>
      <c r="CV23" s="2">
        <v>1392</v>
      </c>
      <c r="CW23" s="17">
        <f>CV$72*CE23</f>
        <v>891.96306606639087</v>
      </c>
      <c r="CX23" s="1">
        <f>CW23-CV23</f>
        <v>-500.03693393360913</v>
      </c>
      <c r="CY23" s="2">
        <v>1114</v>
      </c>
      <c r="CZ23" s="17">
        <f>CY$72*CF23</f>
        <v>175.32488306786129</v>
      </c>
      <c r="DA23" s="1">
        <f>CZ23-CY23</f>
        <v>-938.67511693213874</v>
      </c>
      <c r="DB23" s="9"/>
      <c r="DF23" s="37"/>
      <c r="DH23" s="17"/>
      <c r="DI23" s="1"/>
    </row>
    <row r="24" spans="1:113" x14ac:dyDescent="0.2">
      <c r="A24" s="41" t="s">
        <v>6</v>
      </c>
      <c r="B24">
        <v>1</v>
      </c>
      <c r="C24">
        <v>0</v>
      </c>
      <c r="D24">
        <v>0.44467425025853102</v>
      </c>
      <c r="E24">
        <v>0.55532574974146798</v>
      </c>
      <c r="F24">
        <v>0.40672782874617702</v>
      </c>
      <c r="G24">
        <v>0.40672782874617702</v>
      </c>
      <c r="H24">
        <v>0.25320886814469001</v>
      </c>
      <c r="I24">
        <v>0.81796966161026796</v>
      </c>
      <c r="J24">
        <v>0.45510127685278101</v>
      </c>
      <c r="K24">
        <v>0.43023523123280399</v>
      </c>
      <c r="L24">
        <v>0.51228489583942605</v>
      </c>
      <c r="M24">
        <v>-0.29534229056248701</v>
      </c>
      <c r="N24" s="28">
        <v>0</v>
      </c>
      <c r="O24">
        <v>1.00912987502322</v>
      </c>
      <c r="P24">
        <v>0.99116407384867899</v>
      </c>
      <c r="Q24">
        <v>1.01221304320198</v>
      </c>
      <c r="R24">
        <v>1.0021824498381799</v>
      </c>
      <c r="S24">
        <v>50.270000457763601</v>
      </c>
      <c r="T24" s="40">
        <f>IF(C24,P24,R24)</f>
        <v>1.0021824498381799</v>
      </c>
      <c r="U24" s="40">
        <f>IF(D24 = 0,O24,Q24)</f>
        <v>1.01221304320198</v>
      </c>
      <c r="V24" s="59">
        <f>S24*T24^(1-N24)</f>
        <v>50.379712212127956</v>
      </c>
      <c r="W24" s="58">
        <f>S24*U24^(N24+1)</f>
        <v>50.883950145117822</v>
      </c>
      <c r="X24" s="66">
        <f>0.5 * (D24-MAX($D$3:$D$71))/(MIN($D$3:$D$71)-MAX($D$3:$D$71)) + 0.75</f>
        <v>1.0255327996923098</v>
      </c>
      <c r="Y24" s="66">
        <f>AVERAGE(D24, F24, G24, H24, I24, J24, K24)</f>
        <v>0.45923499222734693</v>
      </c>
      <c r="Z24" s="29">
        <f>1.2^N24</f>
        <v>1</v>
      </c>
      <c r="AA24" s="29">
        <f>1.6^N24</f>
        <v>1</v>
      </c>
      <c r="AB24" s="29">
        <f>IF(C24&gt;0, 1, 0.3)</f>
        <v>0.3</v>
      </c>
      <c r="AC24" s="29">
        <f>IF(C24&gt;0, 1, 0.2)</f>
        <v>0.2</v>
      </c>
      <c r="AD24" s="29">
        <f>PERCENTILE($L$2:$L$71, 0.05)</f>
        <v>-1.4951753639458739E-2</v>
      </c>
      <c r="AE24" s="29">
        <f>PERCENTILE($L$2:$L$71, 0.95)</f>
        <v>1.0450608148215921</v>
      </c>
      <c r="AF24" s="29">
        <f>MIN(MAX(L24,AD24), AE24)</f>
        <v>0.51228489583942605</v>
      </c>
      <c r="AG24" s="29">
        <f>AF24-$AF$72+1</f>
        <v>1.5272366494788847</v>
      </c>
      <c r="AH24" s="29">
        <f>PERCENTILE($M$2:$M$71, 0.02)</f>
        <v>-1.4404420295190774</v>
      </c>
      <c r="AI24" s="29">
        <f>PERCENTILE($M$2:$M$71, 0.98)</f>
        <v>0.2915920996770559</v>
      </c>
      <c r="AJ24" s="29">
        <f>MIN(MAX(M24,AH24), AI24)</f>
        <v>-0.29534229056248701</v>
      </c>
      <c r="AK24" s="29">
        <f>AJ24-$AJ$72 + 0.1</f>
        <v>1.2450997389565905</v>
      </c>
      <c r="AL24" s="74">
        <v>1</v>
      </c>
      <c r="AM24" s="74">
        <v>1</v>
      </c>
      <c r="AN24" s="28">
        <v>1</v>
      </c>
      <c r="AO24" s="21">
        <f>(AG24^4) *Z24*AB24*AL24</f>
        <v>1.6320993967217787</v>
      </c>
      <c r="AP24" s="21">
        <f>(AK24^5)*AA24*AM24*AN24</f>
        <v>2.9924073331306209</v>
      </c>
      <c r="AQ24" s="15">
        <f>AO24/$AO$72</f>
        <v>6.5253073250778875E-3</v>
      </c>
      <c r="AR24" s="15">
        <f>AP24/$AP$72</f>
        <v>1.8733705620847124E-2</v>
      </c>
      <c r="AS24" s="2">
        <v>1810</v>
      </c>
      <c r="AT24" s="16">
        <f>$D$78*AQ24</f>
        <v>804.8287953521766</v>
      </c>
      <c r="AU24" s="24">
        <f>AT24-AS24</f>
        <v>-1005.1712046478234</v>
      </c>
      <c r="AV24" s="2">
        <v>704</v>
      </c>
      <c r="AW24" s="2">
        <v>1659</v>
      </c>
      <c r="AX24" s="2">
        <v>0</v>
      </c>
      <c r="AY24" s="10">
        <f>SUM(AV24:AX24)</f>
        <v>2363</v>
      </c>
      <c r="AZ24" s="16">
        <f>AQ24*$D$77</f>
        <v>1234.7336602580856</v>
      </c>
      <c r="BA24" s="9">
        <f>AZ24-AY24</f>
        <v>-1128.2663397419144</v>
      </c>
      <c r="BB24" s="9">
        <f>BA24+AU24</f>
        <v>-2133.4375443897379</v>
      </c>
      <c r="BC24" s="18">
        <f>AS24+AY24</f>
        <v>4173</v>
      </c>
      <c r="BD24" s="27">
        <f>AT24+AZ24</f>
        <v>2039.5624556102621</v>
      </c>
      <c r="BE24" s="67">
        <f>BB24*(BB24&gt;0)</f>
        <v>0</v>
      </c>
      <c r="BF24">
        <f>BE24/$BE$72</f>
        <v>0</v>
      </c>
      <c r="BG24" s="57">
        <f>BF24*$BB$72</f>
        <v>0</v>
      </c>
      <c r="BH24" s="70">
        <f>IF(BG24&gt;0,V24,W24)</f>
        <v>50.883950145117822</v>
      </c>
      <c r="BI24" s="17">
        <f>BG24/BH24</f>
        <v>0</v>
      </c>
      <c r="BJ24" s="35">
        <f>BC24/BD24</f>
        <v>2.0460270723856735</v>
      </c>
      <c r="BK24" s="2">
        <v>0</v>
      </c>
      <c r="BL24" s="16">
        <f>AR24*$D$80</f>
        <v>82.952848489111062</v>
      </c>
      <c r="BM24" s="54">
        <f>BL24-BK24</f>
        <v>82.952848489111062</v>
      </c>
      <c r="BN24" s="75">
        <f>BM24*(BM24&lt;&gt;0)</f>
        <v>82.952848489111062</v>
      </c>
      <c r="BO24" s="35">
        <f>BN24/$BN$72</f>
        <v>0.1562200536518098</v>
      </c>
      <c r="BP24" s="76">
        <f>BO24 * $BM$72</f>
        <v>82.952848489111062</v>
      </c>
      <c r="BQ24" s="77">
        <f>IF(BP24&gt;0, V24, W24)</f>
        <v>50.379712212127956</v>
      </c>
      <c r="BR24" s="17">
        <f>BP24/BQ24</f>
        <v>1.6465526468240075</v>
      </c>
      <c r="BS24" s="39">
        <f>($AG24^$BS$74)*($BT$74^$N24)*(IF($C24&gt;0,1,$BU$74))</f>
        <v>0.73803902479311556</v>
      </c>
      <c r="BT24" s="39">
        <f>($AG24^$BS$75)*($BT$75^$N24)*(IF($C24&gt;0,1,$BU$75))</f>
        <v>0.97264049217610116</v>
      </c>
      <c r="BU24" s="39">
        <f>($AG24^$BS$76)*($BT$76^$N24)*(IF($C24&gt;0,1,$BU$76))</f>
        <v>1.5680738572195718E-2</v>
      </c>
      <c r="BV24" s="39">
        <f>($AG24^$BS$77)*($BT$77^$N24)*(IF($C24&gt;0,1,$BU$77))</f>
        <v>1.7950703556718512</v>
      </c>
      <c r="BW24" s="39">
        <f>($AG24^$BS$78)*($BT$78^$N24)*(IF($C24&gt;0,1,$BU$78))</f>
        <v>0.67911826703977674</v>
      </c>
      <c r="BX24" s="39">
        <f>($AG24^$BS$79)*($BT$79^$N24)*(IF($C24&gt;0,1,$BU$79))</f>
        <v>1.027236976656257</v>
      </c>
      <c r="BY24" s="39">
        <f>($AG24^$BS$80)*($BT$80^$N24)*(IF($C24&gt;0,1,$BU$80))</f>
        <v>8.5874855622715338E-2</v>
      </c>
      <c r="BZ24" s="37">
        <f>BS24/BS$72</f>
        <v>1.043841382229292E-2</v>
      </c>
      <c r="CA24" s="37">
        <f>BT24/BT$72</f>
        <v>8.8728068413947946E-3</v>
      </c>
      <c r="CB24" s="37">
        <f>BU24/BU$72</f>
        <v>5.8688839795166646E-5</v>
      </c>
      <c r="CC24" s="37">
        <f>BV24/BV$72</f>
        <v>1.1486696827415299E-2</v>
      </c>
      <c r="CD24" s="37">
        <f>BW24/BW$72</f>
        <v>1.2477815514745047E-2</v>
      </c>
      <c r="CE24" s="37">
        <f>BX24/BX$72</f>
        <v>5.3620959667512753E-3</v>
      </c>
      <c r="CF24" s="37">
        <f>BY24/BY$72</f>
        <v>1.646775056129577E-3</v>
      </c>
      <c r="CG24" s="2">
        <v>707</v>
      </c>
      <c r="CH24" s="17">
        <f>CG$72*BZ24</f>
        <v>637.15034129893752</v>
      </c>
      <c r="CI24" s="1">
        <f>CH24-CG24</f>
        <v>-69.849658701062481</v>
      </c>
      <c r="CJ24" s="2">
        <v>863</v>
      </c>
      <c r="CK24" s="17">
        <f>CJ$72*CA24</f>
        <v>530.88665174117477</v>
      </c>
      <c r="CL24" s="1">
        <f>CK24-CJ24</f>
        <v>-332.11334825882523</v>
      </c>
      <c r="CM24" s="2">
        <v>806</v>
      </c>
      <c r="CN24" s="17">
        <f>CM$72*CB24</f>
        <v>4.0420764632125126</v>
      </c>
      <c r="CO24" s="1">
        <f>CN24-CM24</f>
        <v>-801.95792353678746</v>
      </c>
      <c r="CP24" s="2">
        <v>1401</v>
      </c>
      <c r="CQ24" s="17">
        <f>CP$72*CC24</f>
        <v>741.73047423668811</v>
      </c>
      <c r="CR24" s="1">
        <f>CQ24-CP24</f>
        <v>-659.26952576331189</v>
      </c>
      <c r="CS24" s="2">
        <v>955</v>
      </c>
      <c r="CT24" s="17">
        <f>CS$72*CD24</f>
        <v>839.98158482160704</v>
      </c>
      <c r="CU24" s="1">
        <f>CT24-CS24</f>
        <v>-115.01841517839296</v>
      </c>
      <c r="CV24" s="2">
        <v>302</v>
      </c>
      <c r="CW24" s="17">
        <f>CV$72*CE24</f>
        <v>382.724961722839</v>
      </c>
      <c r="CX24" s="1">
        <f>CW24-CV24</f>
        <v>80.724961722838998</v>
      </c>
      <c r="CY24" s="2">
        <v>905</v>
      </c>
      <c r="CZ24" s="17">
        <f>CY$72*CF24</f>
        <v>112.93748012442252</v>
      </c>
      <c r="DA24" s="1">
        <f>CZ24-CY24</f>
        <v>-792.06251987557744</v>
      </c>
      <c r="DB24" s="9"/>
      <c r="DF24" s="37"/>
      <c r="DH24" s="17"/>
      <c r="DI24" s="1"/>
    </row>
    <row r="25" spans="1:113" x14ac:dyDescent="0.2">
      <c r="A25" s="41" t="s">
        <v>48</v>
      </c>
      <c r="B25">
        <v>1</v>
      </c>
      <c r="C25">
        <v>0</v>
      </c>
      <c r="D25">
        <v>0.241961414790996</v>
      </c>
      <c r="E25">
        <v>0.75803858520900302</v>
      </c>
      <c r="F25">
        <v>0.15500794912559601</v>
      </c>
      <c r="G25">
        <v>0.15500794912559601</v>
      </c>
      <c r="H25">
        <v>6.4373897707230995E-2</v>
      </c>
      <c r="I25">
        <v>0.31128747795414402</v>
      </c>
      <c r="J25">
        <v>0.141558427030544</v>
      </c>
      <c r="K25">
        <v>0.14813062294964499</v>
      </c>
      <c r="L25">
        <v>0.61478951966766304</v>
      </c>
      <c r="M25">
        <v>-1.2254965870308301</v>
      </c>
      <c r="N25" s="28">
        <v>0</v>
      </c>
      <c r="O25">
        <v>0.99962428478251697</v>
      </c>
      <c r="P25">
        <v>0.99592269521685195</v>
      </c>
      <c r="Q25">
        <v>1.00679855645244</v>
      </c>
      <c r="R25">
        <v>0.99233946465435996</v>
      </c>
      <c r="S25">
        <v>60.340000152587798</v>
      </c>
      <c r="T25" s="40">
        <f>IF(C25,P25,R25)</f>
        <v>0.99233946465435996</v>
      </c>
      <c r="U25" s="40">
        <f>IF(D25 = 0,O25,Q25)</f>
        <v>1.00679855645244</v>
      </c>
      <c r="V25" s="59">
        <f>S25*T25^(1-N25)</f>
        <v>59.877763448662975</v>
      </c>
      <c r="W25" s="58">
        <f>S25*U25^(N25+1)</f>
        <v>60.750225049965401</v>
      </c>
      <c r="X25" s="66">
        <f>0.5 * (D25-MAX($D$3:$D$71))/(MIN($D$3:$D$71)-MAX($D$3:$D$71)) + 0.75</f>
        <v>1.1347719359426343</v>
      </c>
      <c r="Y25" s="66">
        <f>AVERAGE(D25, F25, G25, H25, I25, J25, K25)</f>
        <v>0.17390396266910746</v>
      </c>
      <c r="Z25" s="29">
        <f>1.2^N25</f>
        <v>1</v>
      </c>
      <c r="AA25" s="29">
        <f>1.6^N25</f>
        <v>1</v>
      </c>
      <c r="AB25" s="29">
        <f>IF(C25&gt;0, 1, 0.3)</f>
        <v>0.3</v>
      </c>
      <c r="AC25" s="29">
        <f>IF(C25&gt;0, 1, 0.2)</f>
        <v>0.2</v>
      </c>
      <c r="AD25" s="29">
        <f>PERCENTILE($L$2:$L$71, 0.05)</f>
        <v>-1.4951753639458739E-2</v>
      </c>
      <c r="AE25" s="29">
        <f>PERCENTILE($L$2:$L$71, 0.95)</f>
        <v>1.0450608148215921</v>
      </c>
      <c r="AF25" s="29">
        <f>MIN(MAX(L25,AD25), AE25)</f>
        <v>0.61478951966766304</v>
      </c>
      <c r="AG25" s="29">
        <f>AF25-$AF$72+1</f>
        <v>1.6297412733071219</v>
      </c>
      <c r="AH25" s="29">
        <f>PERCENTILE($M$2:$M$71, 0.02)</f>
        <v>-1.4404420295190774</v>
      </c>
      <c r="AI25" s="29">
        <f>PERCENTILE($M$2:$M$71, 0.98)</f>
        <v>0.2915920996770559</v>
      </c>
      <c r="AJ25" s="29">
        <f>MIN(MAX(M25,AH25), AI25)</f>
        <v>-1.2254965870308301</v>
      </c>
      <c r="AK25" s="29">
        <f>AJ25-$AJ$72 + 0.1</f>
        <v>0.3149454424882473</v>
      </c>
      <c r="AL25" s="74">
        <v>1</v>
      </c>
      <c r="AM25" s="74">
        <v>1</v>
      </c>
      <c r="AN25" s="28">
        <v>1</v>
      </c>
      <c r="AO25" s="21">
        <f>(AG25^4) *Z25*AB25*AL25</f>
        <v>2.1163910272801343</v>
      </c>
      <c r="AP25" s="21">
        <f>(AK25^5)*AA25*AM25*AN25</f>
        <v>3.0986793696928497E-3</v>
      </c>
      <c r="AQ25" s="15">
        <f>AO25/$AO$72</f>
        <v>8.4615568762411355E-3</v>
      </c>
      <c r="AR25" s="15">
        <f>AP25/$AP$72</f>
        <v>1.9399012454794051E-5</v>
      </c>
      <c r="AS25" s="2">
        <v>1508</v>
      </c>
      <c r="AT25" s="16">
        <f>$D$78*AQ25</f>
        <v>1043.6450404928312</v>
      </c>
      <c r="AU25" s="24">
        <f>AT25-AS25</f>
        <v>-464.35495950716881</v>
      </c>
      <c r="AV25" s="2">
        <v>241</v>
      </c>
      <c r="AW25" s="2">
        <v>1931</v>
      </c>
      <c r="AX25" s="2">
        <v>0</v>
      </c>
      <c r="AY25" s="10">
        <f>SUM(AV25:AX25)</f>
        <v>2172</v>
      </c>
      <c r="AZ25" s="16">
        <f>AQ25*$D$77</f>
        <v>1601.1152537031633</v>
      </c>
      <c r="BA25" s="9">
        <f>AZ25-AY25</f>
        <v>-570.88474629683674</v>
      </c>
      <c r="BB25" s="9">
        <f>BA25+AU25</f>
        <v>-1035.2397058040056</v>
      </c>
      <c r="BC25" s="18">
        <f>AS25+AY25</f>
        <v>3680</v>
      </c>
      <c r="BD25" s="27">
        <f>AT25+AZ25</f>
        <v>2644.7602941959944</v>
      </c>
      <c r="BE25" s="67">
        <f>BB25*(BB25&gt;0)</f>
        <v>0</v>
      </c>
      <c r="BF25">
        <f>BE25/$BE$72</f>
        <v>0</v>
      </c>
      <c r="BG25" s="57">
        <f>BF25*$BB$72</f>
        <v>0</v>
      </c>
      <c r="BH25" s="60">
        <f>IF(BG25&gt;0,V25,W25)</f>
        <v>60.750225049965401</v>
      </c>
      <c r="BI25" s="17">
        <f>BG25/BH25</f>
        <v>0</v>
      </c>
      <c r="BJ25" s="35">
        <f>BC25/BD25</f>
        <v>1.3914304476197219</v>
      </c>
      <c r="BK25" s="2">
        <v>0</v>
      </c>
      <c r="BL25" s="16">
        <f>AR25*$D$80</f>
        <v>8.5898827149828064E-2</v>
      </c>
      <c r="BM25" s="54">
        <f>BL25-BK25</f>
        <v>8.5898827149828064E-2</v>
      </c>
      <c r="BN25" s="75">
        <f>BM25*(BM25&lt;&gt;0)</f>
        <v>8.5898827149828064E-2</v>
      </c>
      <c r="BO25" s="35">
        <f>BN25/$BN$72</f>
        <v>1.6176803606370623E-4</v>
      </c>
      <c r="BP25" s="76">
        <f>BO25 * $BM$72</f>
        <v>8.5898827149828064E-2</v>
      </c>
      <c r="BQ25" s="77">
        <f>IF(BP25&gt;0, V25, W25)</f>
        <v>59.877763448662975</v>
      </c>
      <c r="BR25" s="17">
        <f>BP25/BQ25</f>
        <v>1.4345697334449475E-3</v>
      </c>
      <c r="BS25" s="39">
        <f>($AG25^$BS$74)*($BT$74^$N25)*(IF($C25&gt;0,1,$BU$74))</f>
        <v>0.79250139716639445</v>
      </c>
      <c r="BT25" s="39">
        <f>($AG25^$BS$75)*($BT$75^$N25)*(IF($C25&gt;0,1,$BU$75))</f>
        <v>1.1172682343399494</v>
      </c>
      <c r="BU25" s="39">
        <f>($AG25^$BS$76)*($BT$76^$N25)*(IF($C25&gt;0,1,$BU$76))</f>
        <v>2.1506169273659358E-2</v>
      </c>
      <c r="BV25" s="39">
        <f>($AG25^$BS$77)*($BT$77^$N25)*(IF($C25&gt;0,1,$BU$77))</f>
        <v>2.0629279815538601</v>
      </c>
      <c r="BW25" s="39">
        <f>($AG25^$BS$78)*($BT$78^$N25)*(IF($C25&gt;0,1,$BU$78))</f>
        <v>0.68305599824794383</v>
      </c>
      <c r="BX25" s="39">
        <f>($AG25^$BS$79)*($BT$79^$N25)*(IF($C25&gt;0,1,$BU$79))</f>
        <v>1.2967016038714911</v>
      </c>
      <c r="BY25" s="39">
        <f>($AG25^$BS$80)*($BT$80^$N25)*(IF($C25&gt;0,1,$BU$80))</f>
        <v>9.6929014489669979E-2</v>
      </c>
      <c r="BZ25" s="37">
        <f>BS25/BS$72</f>
        <v>1.1208699351212558E-2</v>
      </c>
      <c r="CA25" s="37">
        <f>BT25/BT$72</f>
        <v>1.019215765030039E-2</v>
      </c>
      <c r="CB25" s="37">
        <f>BU25/BU$72</f>
        <v>8.0491879722269477E-5</v>
      </c>
      <c r="CC25" s="37">
        <f>BV25/BV$72</f>
        <v>1.3200723986125908E-2</v>
      </c>
      <c r="CD25" s="37">
        <f>BW25/BW$72</f>
        <v>1.2550165628041713E-2</v>
      </c>
      <c r="CE25" s="37">
        <f>BX25/BX$72</f>
        <v>6.7686800594269486E-3</v>
      </c>
      <c r="CF25" s="37">
        <f>BY25/BY$72</f>
        <v>1.8587546042358482E-3</v>
      </c>
      <c r="CG25" s="2">
        <v>1000</v>
      </c>
      <c r="CH25" s="17">
        <f>CG$72*BZ25</f>
        <v>684.16779969866332</v>
      </c>
      <c r="CI25" s="1">
        <f>CH25-CG25</f>
        <v>-315.83220030133668</v>
      </c>
      <c r="CJ25" s="2">
        <v>666</v>
      </c>
      <c r="CK25" s="17">
        <f>CJ$72*CA25</f>
        <v>609.82736869042321</v>
      </c>
      <c r="CL25" s="1">
        <f>CK25-CJ25</f>
        <v>-56.172631309576786</v>
      </c>
      <c r="CM25" s="2">
        <v>863</v>
      </c>
      <c r="CN25" s="17">
        <f>CM$72*CB25</f>
        <v>5.5437172321118657</v>
      </c>
      <c r="CO25" s="1">
        <f>CN25-CM25</f>
        <v>-857.45628276788818</v>
      </c>
      <c r="CP25" s="2">
        <v>0</v>
      </c>
      <c r="CQ25" s="17">
        <f>CP$72*CC25</f>
        <v>852.41034995610823</v>
      </c>
      <c r="CR25" s="1">
        <f>CQ25-CP25</f>
        <v>852.41034995610823</v>
      </c>
      <c r="CS25" s="2">
        <v>1207</v>
      </c>
      <c r="CT25" s="17">
        <f>CS$72*CD25</f>
        <v>844.85204974851206</v>
      </c>
      <c r="CU25" s="1">
        <f>CT25-CS25</f>
        <v>-362.14795025148794</v>
      </c>
      <c r="CV25" s="2">
        <v>845</v>
      </c>
      <c r="CW25" s="17">
        <f>CV$72*CE25</f>
        <v>483.12130792165789</v>
      </c>
      <c r="CX25" s="1">
        <f>CW25-CV25</f>
        <v>-361.87869207834211</v>
      </c>
      <c r="CY25" s="2">
        <v>1026</v>
      </c>
      <c r="CZ25" s="17">
        <f>CY$72*CF25</f>
        <v>127.4752495130987</v>
      </c>
      <c r="DA25" s="1">
        <f>CZ25-CY25</f>
        <v>-898.52475048690133</v>
      </c>
      <c r="DB25" s="9"/>
      <c r="DF25" s="37"/>
      <c r="DH25" s="17"/>
      <c r="DI25" s="1"/>
    </row>
    <row r="26" spans="1:113" x14ac:dyDescent="0.2">
      <c r="A26" s="41" t="s">
        <v>80</v>
      </c>
      <c r="B26">
        <v>1</v>
      </c>
      <c r="C26">
        <v>0</v>
      </c>
      <c r="D26">
        <v>0.105305466237942</v>
      </c>
      <c r="E26">
        <v>0.89469453376205699</v>
      </c>
      <c r="F26">
        <v>6.9952305246422805E-2</v>
      </c>
      <c r="G26">
        <v>6.9952305246422805E-2</v>
      </c>
      <c r="H26">
        <v>5.9082892416225698E-2</v>
      </c>
      <c r="I26">
        <v>0.113756613756613</v>
      </c>
      <c r="J26">
        <v>8.1982130810415901E-2</v>
      </c>
      <c r="K26">
        <v>7.5728720042018305E-2</v>
      </c>
      <c r="L26">
        <v>0.74162570865641697</v>
      </c>
      <c r="M26">
        <v>-1.40450792260936</v>
      </c>
      <c r="N26" s="28">
        <v>0</v>
      </c>
      <c r="O26">
        <v>1.0042229528325599</v>
      </c>
      <c r="P26">
        <v>0.989861532790553</v>
      </c>
      <c r="Q26">
        <v>1.0156705121959</v>
      </c>
      <c r="R26">
        <v>0.98798717822614102</v>
      </c>
      <c r="S26">
        <v>111.300003051757</v>
      </c>
      <c r="T26" s="40">
        <f>IF(C26,P26,R26)</f>
        <v>0.98798717822614102</v>
      </c>
      <c r="U26" s="40">
        <f>IF(D26 = 0,O26,Q26)</f>
        <v>1.0156705121959</v>
      </c>
      <c r="V26" s="59">
        <f>S26*T26^(1-N26)</f>
        <v>109.96297595166628</v>
      </c>
      <c r="W26" s="58">
        <f>S26*U26^(N26+1)</f>
        <v>113.04413110698327</v>
      </c>
      <c r="X26" s="66">
        <f>0.5 * (D26-MAX($D$3:$D$71))/(MIN($D$3:$D$71)-MAX($D$3:$D$71)) + 0.75</f>
        <v>1.2084139317687701</v>
      </c>
      <c r="Y26" s="66">
        <f>AVERAGE(D26, F26, G26, H26, I26, J26, K26)</f>
        <v>8.2251490536580069E-2</v>
      </c>
      <c r="Z26" s="29">
        <f>1.2^N26</f>
        <v>1</v>
      </c>
      <c r="AA26" s="29">
        <f>1.6^N26</f>
        <v>1</v>
      </c>
      <c r="AB26" s="29">
        <f>IF(C26&gt;0, 1, 0.3)</f>
        <v>0.3</v>
      </c>
      <c r="AC26" s="29">
        <f>IF(C26&gt;0, 1, 0.2)</f>
        <v>0.2</v>
      </c>
      <c r="AD26" s="29">
        <f>PERCENTILE($L$2:$L$71, 0.05)</f>
        <v>-1.4951753639458739E-2</v>
      </c>
      <c r="AE26" s="29">
        <f>PERCENTILE($L$2:$L$71, 0.95)</f>
        <v>1.0450608148215921</v>
      </c>
      <c r="AF26" s="29">
        <f>MIN(MAX(L26,AD26), AE26)</f>
        <v>0.74162570865641697</v>
      </c>
      <c r="AG26" s="29">
        <f>AF26-$AF$72+1</f>
        <v>1.7565774622958759</v>
      </c>
      <c r="AH26" s="29">
        <f>PERCENTILE($M$2:$M$71, 0.02)</f>
        <v>-1.4404420295190774</v>
      </c>
      <c r="AI26" s="29">
        <f>PERCENTILE($M$2:$M$71, 0.98)</f>
        <v>0.2915920996770559</v>
      </c>
      <c r="AJ26" s="29">
        <f>MIN(MAX(M26,AH26), AI26)</f>
        <v>-1.40450792260936</v>
      </c>
      <c r="AK26" s="29">
        <f>AJ26-$AJ$72 + 0.1</f>
        <v>0.13593410690971744</v>
      </c>
      <c r="AL26" s="74">
        <v>1</v>
      </c>
      <c r="AM26" s="74">
        <v>1</v>
      </c>
      <c r="AN26" s="28">
        <v>1</v>
      </c>
      <c r="AO26" s="21">
        <f>(AG26^4) *Z26*AB26*AL26</f>
        <v>2.8562122648736006</v>
      </c>
      <c r="AP26" s="21">
        <f>(AK26^5)*AA26*AM26*AN26</f>
        <v>4.6413272546532514E-5</v>
      </c>
      <c r="AQ26" s="15">
        <f>AO26/$AO$72</f>
        <v>1.1419441028770958E-2</v>
      </c>
      <c r="AR26" s="15">
        <f>AP26/$AP$72</f>
        <v>2.9056625251523923E-7</v>
      </c>
      <c r="AS26" s="2">
        <v>2226</v>
      </c>
      <c r="AT26" s="16">
        <f>$D$78*AQ26</f>
        <v>1408.4692887121985</v>
      </c>
      <c r="AU26" s="24">
        <f>AT26-AS26</f>
        <v>-817.53071128780152</v>
      </c>
      <c r="AV26" s="2">
        <v>334</v>
      </c>
      <c r="AW26" s="2">
        <v>2449</v>
      </c>
      <c r="AX26" s="2">
        <v>111</v>
      </c>
      <c r="AY26" s="10">
        <f>SUM(AV26:AX26)</f>
        <v>2894</v>
      </c>
      <c r="AZ26" s="16">
        <f>AQ26*$D$77</f>
        <v>2160.8128961784073</v>
      </c>
      <c r="BA26" s="9">
        <f>AZ26-AY26</f>
        <v>-733.1871038215927</v>
      </c>
      <c r="BB26" s="9">
        <f>BA26+AU26</f>
        <v>-1550.7178151093942</v>
      </c>
      <c r="BC26" s="18">
        <f>AS26+AY26</f>
        <v>5120</v>
      </c>
      <c r="BD26" s="27">
        <f>AT26+AZ26</f>
        <v>3569.282184890606</v>
      </c>
      <c r="BE26" s="67">
        <f>BB26*(BB26&gt;0)</f>
        <v>0</v>
      </c>
      <c r="BF26">
        <f>BE26/$BE$72</f>
        <v>0</v>
      </c>
      <c r="BG26" s="57">
        <f>BF26*$BB$72</f>
        <v>0</v>
      </c>
      <c r="BH26" s="70">
        <f>IF(BG26&gt;0,V26,W26)</f>
        <v>113.04413110698327</v>
      </c>
      <c r="BI26" s="17">
        <f>BG26/BH26</f>
        <v>0</v>
      </c>
      <c r="BJ26" s="35">
        <f>BC26/BD26</f>
        <v>1.4344620948362818</v>
      </c>
      <c r="BK26" s="2">
        <v>0</v>
      </c>
      <c r="BL26" s="16">
        <f>AR26*$D$80</f>
        <v>1.2866273661374793E-3</v>
      </c>
      <c r="BM26" s="54">
        <f>BL26-BK26</f>
        <v>1.2866273661374793E-3</v>
      </c>
      <c r="BN26" s="75">
        <f>BM26*(BM26&lt;&gt;0)</f>
        <v>1.2866273661374793E-3</v>
      </c>
      <c r="BO26" s="35">
        <f>BN26/$BN$72</f>
        <v>2.4230270548728408E-6</v>
      </c>
      <c r="BP26" s="76">
        <f>BO26 * $BM$72</f>
        <v>1.2866273661374793E-3</v>
      </c>
      <c r="BQ26" s="77">
        <f>IF(BP26&gt;0, V26, W26)</f>
        <v>109.96297595166628</v>
      </c>
      <c r="BR26" s="17">
        <f>BP26/BQ26</f>
        <v>1.1700550617173279E-5</v>
      </c>
      <c r="BS26" s="39">
        <f>($AG26^$BS$74)*($BT$74^$N26)*(IF($C26&gt;0,1,$BU$74))</f>
        <v>0.86034640476796409</v>
      </c>
      <c r="BT26" s="39">
        <f>($AG26^$BS$75)*($BT$75^$N26)*(IF($C26&gt;0,1,$BU$75))</f>
        <v>1.3110409391264728</v>
      </c>
      <c r="BU26" s="39">
        <f>($AG26^$BS$76)*($BT$76^$N26)*(IF($C26&gt;0,1,$BU$76))</f>
        <v>3.0963290399716757E-2</v>
      </c>
      <c r="BV26" s="39">
        <f>($AG26^$BS$77)*($BT$77^$N26)*(IF($C26&gt;0,1,$BU$77))</f>
        <v>2.4219808739497233</v>
      </c>
      <c r="BW26" s="39">
        <f>($AG26^$BS$78)*($BT$78^$N26)*(IF($C26&gt;0,1,$BU$78))</f>
        <v>0.68762734429652239</v>
      </c>
      <c r="BX26" s="39">
        <f>($AG26^$BS$79)*($BT$79^$N26)*(IF($C26&gt;0,1,$BU$79))</f>
        <v>1.6965219316778768</v>
      </c>
      <c r="BY26" s="39">
        <f>($AG26^$BS$80)*($BT$80^$N26)*(IF($C26&gt;0,1,$BU$80))</f>
        <v>0.11146139286839019</v>
      </c>
      <c r="BZ26" s="37">
        <f>BS26/BS$72</f>
        <v>1.21682614357789E-2</v>
      </c>
      <c r="CA26" s="37">
        <f>BT26/BT$72</f>
        <v>1.1959828022380837E-2</v>
      </c>
      <c r="CB26" s="37">
        <f>BU26/BU$72</f>
        <v>1.1588737236027666E-4</v>
      </c>
      <c r="CC26" s="37">
        <f>BV26/BV$72</f>
        <v>1.5498311769761391E-2</v>
      </c>
      <c r="CD26" s="37">
        <f>BW26/BW$72</f>
        <v>1.2634157497229471E-2</v>
      </c>
      <c r="CE26" s="37">
        <f>BX26/BX$72</f>
        <v>8.8557106238194867E-3</v>
      </c>
      <c r="CF26" s="37">
        <f>BY26/BY$72</f>
        <v>2.1374340622305689E-3</v>
      </c>
      <c r="CG26" s="2">
        <v>921</v>
      </c>
      <c r="CH26" s="17">
        <f>CG$72*BZ26</f>
        <v>742.73850977850827</v>
      </c>
      <c r="CI26" s="1">
        <f>CH26-CG26</f>
        <v>-178.26149022149173</v>
      </c>
      <c r="CJ26" s="2">
        <v>1262</v>
      </c>
      <c r="CK26" s="17">
        <f>CJ$72*CA26</f>
        <v>715.59239006311259</v>
      </c>
      <c r="CL26" s="1">
        <f>CK26-CJ26</f>
        <v>-546.40760993688741</v>
      </c>
      <c r="CM26" s="2">
        <v>0</v>
      </c>
      <c r="CN26" s="17">
        <f>CM$72*CB26</f>
        <v>7.9815109965693338</v>
      </c>
      <c r="CO26" s="1">
        <f>CN26-CM26</f>
        <v>7.9815109965693338</v>
      </c>
      <c r="CP26" s="2">
        <v>0</v>
      </c>
      <c r="CQ26" s="17">
        <f>CP$72*CC26</f>
        <v>1000.7724859088023</v>
      </c>
      <c r="CR26" s="1">
        <f>CQ26-CP26</f>
        <v>1000.7724859088023</v>
      </c>
      <c r="CS26" s="2">
        <v>1224</v>
      </c>
      <c r="CT26" s="17">
        <f>CS$72*CD26</f>
        <v>850.50621439849351</v>
      </c>
      <c r="CU26" s="1">
        <f>CT26-CS26</f>
        <v>-373.49378560150649</v>
      </c>
      <c r="CV26" s="2">
        <v>2226</v>
      </c>
      <c r="CW26" s="17">
        <f>CV$72*CE26</f>
        <v>632.08520148573973</v>
      </c>
      <c r="CX26" s="1">
        <f>CW26-CV26</f>
        <v>-1593.9147985142604</v>
      </c>
      <c r="CY26" s="2">
        <v>779</v>
      </c>
      <c r="CZ26" s="17">
        <f>CY$72*CF26</f>
        <v>146.58736542183465</v>
      </c>
      <c r="DA26" s="1">
        <f>CZ26-CY26</f>
        <v>-632.41263457816535</v>
      </c>
      <c r="DB26" s="9"/>
      <c r="DF26" s="37"/>
      <c r="DH26" s="17"/>
      <c r="DI26" s="1"/>
    </row>
    <row r="27" spans="1:113" x14ac:dyDescent="0.2">
      <c r="A27" s="41" t="s">
        <v>226</v>
      </c>
      <c r="B27">
        <v>1</v>
      </c>
      <c r="C27">
        <v>0</v>
      </c>
      <c r="D27">
        <v>7.5562700964630206E-2</v>
      </c>
      <c r="E27">
        <v>0.92443729903536898</v>
      </c>
      <c r="F27">
        <v>3.7360890302066699E-2</v>
      </c>
      <c r="G27">
        <v>3.7360890302066699E-2</v>
      </c>
      <c r="H27">
        <v>3.9682539682539597E-2</v>
      </c>
      <c r="I27">
        <v>0.14726631393298001</v>
      </c>
      <c r="J27">
        <v>7.64454141629623E-2</v>
      </c>
      <c r="K27">
        <v>5.34421999232675E-2</v>
      </c>
      <c r="L27">
        <v>0.680610370966793</v>
      </c>
      <c r="M27">
        <v>-1.30115638615906</v>
      </c>
      <c r="N27" s="28">
        <v>0</v>
      </c>
      <c r="O27">
        <v>1.0052176345461199</v>
      </c>
      <c r="P27">
        <v>0.99313479087103096</v>
      </c>
      <c r="Q27">
        <v>1.0152506430697901</v>
      </c>
      <c r="R27">
        <v>0.99062964785237095</v>
      </c>
      <c r="S27">
        <v>349.89999389648398</v>
      </c>
      <c r="T27" s="40">
        <f>IF(C27,P27,R27)</f>
        <v>0.99062964785237095</v>
      </c>
      <c r="U27" s="40">
        <f>IF(D27 = 0,O27,Q27)</f>
        <v>1.0152506430697901</v>
      </c>
      <c r="V27" s="59">
        <f>S27*T27^(1-N27)</f>
        <v>346.62130773722066</v>
      </c>
      <c r="W27" s="58">
        <f>S27*U27^(N27+1)</f>
        <v>355.23619381352097</v>
      </c>
      <c r="X27" s="66">
        <f>0.5 * (D27-MAX($D$3:$D$71))/(MIN($D$3:$D$71)-MAX($D$3:$D$71)) + 0.75</f>
        <v>1.2244418955662233</v>
      </c>
      <c r="Y27" s="66">
        <f>AVERAGE(D27, F27, G27, H27, I27, J27, K27)</f>
        <v>6.6731564181501862E-2</v>
      </c>
      <c r="Z27" s="29">
        <f>1.2^N27</f>
        <v>1</v>
      </c>
      <c r="AA27" s="29">
        <f>1.6^N27</f>
        <v>1</v>
      </c>
      <c r="AB27" s="29">
        <f>IF(C27&gt;0, 1, 0.3)</f>
        <v>0.3</v>
      </c>
      <c r="AC27" s="29">
        <f>IF(C27&gt;0, 1, 0.2)</f>
        <v>0.2</v>
      </c>
      <c r="AD27" s="29">
        <f>PERCENTILE($L$2:$L$71, 0.05)</f>
        <v>-1.4951753639458739E-2</v>
      </c>
      <c r="AE27" s="29">
        <f>PERCENTILE($L$2:$L$71, 0.95)</f>
        <v>1.0450608148215921</v>
      </c>
      <c r="AF27" s="29">
        <f>MIN(MAX(L27,AD27), AE27)</f>
        <v>0.680610370966793</v>
      </c>
      <c r="AG27" s="29">
        <f>AF27-$AF$72+1</f>
        <v>1.6955621246062518</v>
      </c>
      <c r="AH27" s="29">
        <f>PERCENTILE($M$2:$M$71, 0.02)</f>
        <v>-1.4404420295190774</v>
      </c>
      <c r="AI27" s="29">
        <f>PERCENTILE($M$2:$M$71, 0.98)</f>
        <v>0.2915920996770559</v>
      </c>
      <c r="AJ27" s="29">
        <f>MIN(MAX(M27,AH27), AI27)</f>
        <v>-1.30115638615906</v>
      </c>
      <c r="AK27" s="29">
        <f>AJ27-$AJ$72 + 0.1</f>
        <v>0.23928564336001737</v>
      </c>
      <c r="AL27" s="74">
        <v>0</v>
      </c>
      <c r="AM27" s="74">
        <v>1</v>
      </c>
      <c r="AN27" s="28">
        <v>2</v>
      </c>
      <c r="AO27" s="21">
        <f>(AG27^4) *Z27*AB27*AL27</f>
        <v>0</v>
      </c>
      <c r="AP27" s="21">
        <f>(AK27^5)*AA27*AM27*AN27</f>
        <v>1.5689648310552864E-3</v>
      </c>
      <c r="AQ27" s="15">
        <f>AO27/$AO$72</f>
        <v>0</v>
      </c>
      <c r="AR27" s="15">
        <f>AP27/$AP$72</f>
        <v>9.8223677468741412E-6</v>
      </c>
      <c r="AS27" s="2">
        <v>0</v>
      </c>
      <c r="AT27" s="16">
        <f>$D$78*AQ27</f>
        <v>0</v>
      </c>
      <c r="AU27" s="24">
        <f>AT27-AS27</f>
        <v>0</v>
      </c>
      <c r="AV27" s="2">
        <v>0</v>
      </c>
      <c r="AW27" s="2">
        <v>0</v>
      </c>
      <c r="AX27" s="2">
        <v>0</v>
      </c>
      <c r="AY27" s="10">
        <f>SUM(AV27:AX27)</f>
        <v>0</v>
      </c>
      <c r="AZ27" s="16">
        <f>AQ27*$D$77</f>
        <v>0</v>
      </c>
      <c r="BA27" s="9">
        <f>AZ27-AY27</f>
        <v>0</v>
      </c>
      <c r="BB27" s="9">
        <f>BA27+AU27</f>
        <v>0</v>
      </c>
      <c r="BC27" s="18">
        <f>AS27+AY27</f>
        <v>0</v>
      </c>
      <c r="BD27" s="27">
        <f>AT27+AZ27</f>
        <v>0</v>
      </c>
      <c r="BE27" s="67">
        <f>BB27*(BB27&gt;0)</f>
        <v>0</v>
      </c>
      <c r="BF27">
        <f>BE27/$BE$72</f>
        <v>0</v>
      </c>
      <c r="BG27" s="57">
        <f>BF27*$BB$72</f>
        <v>0</v>
      </c>
      <c r="BH27" s="70">
        <f>IF(BG27&gt;0,V27,W27)</f>
        <v>355.23619381352097</v>
      </c>
      <c r="BI27" s="17">
        <f>BG27/BH27</f>
        <v>0</v>
      </c>
      <c r="BJ27" s="35" t="e">
        <f>BC27/BD27</f>
        <v>#DIV/0!</v>
      </c>
      <c r="BK27" s="2">
        <v>0</v>
      </c>
      <c r="BL27" s="16">
        <f>AR27*$D$80</f>
        <v>4.3493444383158698E-2</v>
      </c>
      <c r="BM27" s="54">
        <f>BL27-BK27</f>
        <v>4.3493444383158698E-2</v>
      </c>
      <c r="BN27" s="75">
        <f>BM27*(BM27&lt;&gt;0)</f>
        <v>4.3493444383158698E-2</v>
      </c>
      <c r="BO27" s="35">
        <f>BN27/$BN$72</f>
        <v>8.1908558160374137E-5</v>
      </c>
      <c r="BP27" s="76">
        <f>BO27 * $BM$72</f>
        <v>4.3493444383158691E-2</v>
      </c>
      <c r="BQ27" s="77">
        <f>IF(BP27&gt;0, V27, W27)</f>
        <v>346.62130773722066</v>
      </c>
      <c r="BR27" s="17">
        <f>BP27/BQ27</f>
        <v>1.2547827675998439E-4</v>
      </c>
      <c r="BS27" s="39">
        <f>($AG27^$BS$74)*($BT$74^$N27)*(IF($C27&gt;0,1,$BU$74))</f>
        <v>0.8276482539059018</v>
      </c>
      <c r="BT27" s="39">
        <f>($AG27^$BS$75)*($BT$75^$N27)*(IF($C27&gt;0,1,$BU$75))</f>
        <v>1.2157706981321226</v>
      </c>
      <c r="BU27" s="39">
        <f>($AG27^$BS$76)*($BT$76^$N27)*(IF($C27&gt;0,1,$BU$76))</f>
        <v>2.6072492524208301E-2</v>
      </c>
      <c r="BV27" s="39">
        <f>($AG27^$BS$77)*($BT$77^$N27)*(IF($C27&gt;0,1,$BU$77))</f>
        <v>2.2454255122023281</v>
      </c>
      <c r="BW27" s="39">
        <f>($AG27^$BS$78)*($BT$78^$N27)*(IF($C27&gt;0,1,$BU$78))</f>
        <v>0.68546718396947826</v>
      </c>
      <c r="BX27" s="39">
        <f>($AG27^$BS$79)*($BT$79^$N27)*(IF($C27&gt;0,1,$BU$79))</f>
        <v>1.4945191028231151</v>
      </c>
      <c r="BY27" s="39">
        <f>($AG27^$BS$80)*($BT$80^$N27)*(IF($C27&gt;0,1,$BU$80))</f>
        <v>0.104353100314286</v>
      </c>
      <c r="BZ27" s="37">
        <f>BS27/BS$72</f>
        <v>1.1705796961061393E-2</v>
      </c>
      <c r="CA27" s="37">
        <f>BT27/BT$72</f>
        <v>1.1090735636370084E-2</v>
      </c>
      <c r="CB27" s="37">
        <f>BU27/BU$72</f>
        <v>9.7582414869612705E-5</v>
      </c>
      <c r="CC27" s="37">
        <f>BV27/BV$72</f>
        <v>1.4368529916231802E-2</v>
      </c>
      <c r="CD27" s="37">
        <f>BW27/BW$72</f>
        <v>1.2594467676838365E-2</v>
      </c>
      <c r="CE27" s="37">
        <f>BX27/BX$72</f>
        <v>7.8012717956921765E-3</v>
      </c>
      <c r="CF27" s="37">
        <f>BY27/BY$72</f>
        <v>2.0011222304972065E-3</v>
      </c>
      <c r="CG27" s="2">
        <v>921</v>
      </c>
      <c r="CH27" s="17">
        <f>CG$72*BZ27</f>
        <v>714.51014070622637</v>
      </c>
      <c r="CI27" s="1">
        <f>CH27-CG27</f>
        <v>-206.48985929377363</v>
      </c>
      <c r="CJ27" s="2">
        <v>1262</v>
      </c>
      <c r="CK27" s="17">
        <f>CJ$72*CA27</f>
        <v>663.59198533093127</v>
      </c>
      <c r="CL27" s="1">
        <f>CK27-CJ27</f>
        <v>-598.40801466906873</v>
      </c>
      <c r="CM27" s="2">
        <v>0</v>
      </c>
      <c r="CN27" s="17">
        <f>CM$72*CB27</f>
        <v>6.7207936593148361</v>
      </c>
      <c r="CO27" s="1">
        <f>CN27-CM27</f>
        <v>6.7207936593148361</v>
      </c>
      <c r="CP27" s="2">
        <v>0</v>
      </c>
      <c r="CQ27" s="17">
        <f>CP$72*CC27</f>
        <v>927.81908228083614</v>
      </c>
      <c r="CR27" s="1">
        <f>CQ27-CP27</f>
        <v>927.81908228083614</v>
      </c>
      <c r="CS27" s="2">
        <v>0</v>
      </c>
      <c r="CT27" s="17">
        <f>CS$72*CD27</f>
        <v>847.83437506940504</v>
      </c>
      <c r="CU27" s="1">
        <f>CT27-CS27</f>
        <v>847.83437506940504</v>
      </c>
      <c r="CV27" s="2">
        <v>0</v>
      </c>
      <c r="CW27" s="17">
        <f>CV$72*CE27</f>
        <v>556.8235756893248</v>
      </c>
      <c r="CX27" s="1">
        <f>CW27-CV27</f>
        <v>556.8235756893248</v>
      </c>
      <c r="CY27" s="2">
        <v>0</v>
      </c>
      <c r="CZ27" s="17">
        <f>CY$72*CF27</f>
        <v>137.23896368972893</v>
      </c>
      <c r="DA27" s="1">
        <f>CZ27-CY27</f>
        <v>137.23896368972893</v>
      </c>
      <c r="DB27" s="9"/>
      <c r="DF27" s="37"/>
      <c r="DH27" s="17"/>
      <c r="DI27" s="1"/>
    </row>
    <row r="28" spans="1:113" x14ac:dyDescent="0.2">
      <c r="A28" s="41" t="s">
        <v>67</v>
      </c>
      <c r="B28">
        <v>1</v>
      </c>
      <c r="C28">
        <v>1</v>
      </c>
      <c r="D28">
        <v>0.57435691318327897</v>
      </c>
      <c r="E28">
        <v>0.42564308681671997</v>
      </c>
      <c r="F28">
        <v>0.239856801909307</v>
      </c>
      <c r="G28">
        <v>0.24006359300476901</v>
      </c>
      <c r="H28">
        <v>0.33112874779541401</v>
      </c>
      <c r="I28">
        <v>0.64594356261022901</v>
      </c>
      <c r="J28">
        <v>0.462482954316841</v>
      </c>
      <c r="K28">
        <v>0.33313284247605801</v>
      </c>
      <c r="L28">
        <v>0.51726155775086502</v>
      </c>
      <c r="M28">
        <v>0.28665502728840497</v>
      </c>
      <c r="N28" s="28">
        <v>0</v>
      </c>
      <c r="O28">
        <v>1.01030921935292</v>
      </c>
      <c r="P28">
        <v>0.98410640623617596</v>
      </c>
      <c r="Q28">
        <v>1.01718687828276</v>
      </c>
      <c r="R28">
        <v>1.00159999847412</v>
      </c>
      <c r="S28">
        <v>49.25</v>
      </c>
      <c r="T28" s="40">
        <f>IF(C28,P28,R28)</f>
        <v>0.98410640623617596</v>
      </c>
      <c r="U28" s="40">
        <f>IF(D28 = 0,O28,Q28)</f>
        <v>1.01718687828276</v>
      </c>
      <c r="V28" s="59">
        <f>S28*T28^(1-N28)</f>
        <v>48.467240507131663</v>
      </c>
      <c r="W28" s="58">
        <f>S28*U28^(N28+1)</f>
        <v>50.096453755425927</v>
      </c>
      <c r="X28" s="66">
        <f>0.5 * (D28-MAX($D$3:$D$71))/(MIN($D$3:$D$71)-MAX($D$3:$D$71)) + 0.75</f>
        <v>0.9556486108008263</v>
      </c>
      <c r="Y28" s="66">
        <f>AVERAGE(D28, F28, G28, H28, I28, J28, K28)</f>
        <v>0.40385220218512824</v>
      </c>
      <c r="Z28" s="29">
        <f>1.2^N28</f>
        <v>1</v>
      </c>
      <c r="AA28" s="29">
        <f>1.6^N28</f>
        <v>1</v>
      </c>
      <c r="AB28" s="29">
        <f>IF(C28&gt;0, 1, 0.3)</f>
        <v>1</v>
      </c>
      <c r="AC28" s="29">
        <f>IF(C28&gt;0, 1, 0.2)</f>
        <v>1</v>
      </c>
      <c r="AD28" s="29">
        <f>PERCENTILE($L$2:$L$71, 0.05)</f>
        <v>-1.4951753639458739E-2</v>
      </c>
      <c r="AE28" s="29">
        <f>PERCENTILE($L$2:$L$71, 0.95)</f>
        <v>1.0450608148215921</v>
      </c>
      <c r="AF28" s="29">
        <f>MIN(MAX(L28,AD28), AE28)</f>
        <v>0.51726155775086502</v>
      </c>
      <c r="AG28" s="29">
        <f>AF28-$AF$72+1</f>
        <v>1.5322133113903238</v>
      </c>
      <c r="AH28" s="29">
        <f>PERCENTILE($M$2:$M$71, 0.02)</f>
        <v>-1.4404420295190774</v>
      </c>
      <c r="AI28" s="29">
        <f>PERCENTILE($M$2:$M$71, 0.98)</f>
        <v>0.2915920996770559</v>
      </c>
      <c r="AJ28" s="29">
        <f>MIN(MAX(M28,AH28), AI28)</f>
        <v>0.28665502728840497</v>
      </c>
      <c r="AK28" s="29">
        <f>AJ28-$AJ$72 + 0.1</f>
        <v>1.8270970568074825</v>
      </c>
      <c r="AL28" s="74">
        <v>1</v>
      </c>
      <c r="AM28" s="74">
        <v>1</v>
      </c>
      <c r="AN28" s="28">
        <v>1</v>
      </c>
      <c r="AO28" s="21">
        <f>(AG28^4) *Z28*AB28*AL28</f>
        <v>5.5115902619229731</v>
      </c>
      <c r="AP28" s="21">
        <f>(AK28^5)*AA28*AM28*AN28</f>
        <v>20.361421304152721</v>
      </c>
      <c r="AQ28" s="15">
        <f>AO28/$AO$72</f>
        <v>2.2035925251361877E-2</v>
      </c>
      <c r="AR28" s="15">
        <f>AP28/$AP$72</f>
        <v>0.12747090561864755</v>
      </c>
      <c r="AS28" s="2">
        <v>1822</v>
      </c>
      <c r="AT28" s="16">
        <f>$D$78*AQ28</f>
        <v>2717.9022061328733</v>
      </c>
      <c r="AU28" s="24">
        <f>AT28-AS28</f>
        <v>895.90220613287329</v>
      </c>
      <c r="AV28" s="2">
        <v>49</v>
      </c>
      <c r="AW28" s="2">
        <v>1773</v>
      </c>
      <c r="AX28" s="2">
        <v>0</v>
      </c>
      <c r="AY28" s="10">
        <f>SUM(AV28:AX28)</f>
        <v>1822</v>
      </c>
      <c r="AZ28" s="16">
        <f>AQ28*$D$77</f>
        <v>4169.6884586907727</v>
      </c>
      <c r="BA28" s="9">
        <f>AZ28-AY28</f>
        <v>2347.6884586907727</v>
      </c>
      <c r="BB28" s="9">
        <f>BA28+AU28</f>
        <v>3243.590664823646</v>
      </c>
      <c r="BC28" s="18">
        <f>AS28+AY28</f>
        <v>3644</v>
      </c>
      <c r="BD28" s="27">
        <f>AT28+AZ28</f>
        <v>6887.590664823646</v>
      </c>
      <c r="BE28" s="67">
        <f>BB28*(BB28&gt;0)</f>
        <v>3243.590664823646</v>
      </c>
      <c r="BF28">
        <f>BE28/$BE$72</f>
        <v>3.2412775476278952E-2</v>
      </c>
      <c r="BG28" s="57">
        <f>BF28*$BB$72</f>
        <v>1102.4200782216483</v>
      </c>
      <c r="BH28" s="60">
        <f>IF(BG28&gt;0,V28,W28)</f>
        <v>48.467240507131663</v>
      </c>
      <c r="BI28" s="17">
        <f>BG28/BH28</f>
        <v>22.745674535760578</v>
      </c>
      <c r="BJ28" s="35">
        <f>BC28/BD28</f>
        <v>0.52906744569050301</v>
      </c>
      <c r="BK28" s="2">
        <v>0</v>
      </c>
      <c r="BL28" s="16">
        <f>AR28*$D$80</f>
        <v>564.44117007937132</v>
      </c>
      <c r="BM28" s="54">
        <f>BL28-BK28</f>
        <v>564.44117007937132</v>
      </c>
      <c r="BN28" s="75">
        <f>BM28*(BM28&lt;&gt;0)</f>
        <v>564.44117007937132</v>
      </c>
      <c r="BO28" s="35">
        <f>BN28/$BN$72</f>
        <v>1.0629777214300771</v>
      </c>
      <c r="BP28" s="76">
        <f>BO28 * $BM$72</f>
        <v>564.44117007937132</v>
      </c>
      <c r="BQ28" s="77">
        <f>IF(BP28&gt;0, V28, W28)</f>
        <v>48.467240507131663</v>
      </c>
      <c r="BR28" s="17">
        <f>BP28/BQ28</f>
        <v>11.645828484836416</v>
      </c>
      <c r="BS28" s="39">
        <f>($AG28^$BS$74)*($BT$74^$N28)*(IF($C28&gt;0,1,$BU$74))</f>
        <v>1.5962829583508973</v>
      </c>
      <c r="BT28" s="39">
        <f>($AG28^$BS$75)*($BT$75^$N28)*(IF($C28&gt;0,1,$BU$75))</f>
        <v>2.4858289357874241</v>
      </c>
      <c r="BU28" s="39">
        <f>($AG28^$BS$76)*($BT$76^$N28)*(IF($C28&gt;0,1,$BU$76))</f>
        <v>7.9653968965003044</v>
      </c>
      <c r="BV28" s="39">
        <f>($AG28^$BS$77)*($BT$77^$N28)*(IF($C28&gt;0,1,$BU$77))</f>
        <v>2.4932651901372211</v>
      </c>
      <c r="BW28" s="39">
        <f>($AG28^$BS$78)*($BT$78^$N28)*(IF($C28&gt;0,1,$BU$78))</f>
        <v>1.0387078446491933</v>
      </c>
      <c r="BX28" s="39">
        <f>($AG28^$BS$79)*($BT$79^$N28)*(IF($C28&gt;0,1,$BU$79))</f>
        <v>4.6190723255180099</v>
      </c>
      <c r="BY28" s="39">
        <f>($AG28^$BS$80)*($BT$80^$N28)*(IF($C28&gt;0,1,$BU$80))</f>
        <v>2.2153127479909553</v>
      </c>
      <c r="BZ28" s="37">
        <f>BS28/BS$72</f>
        <v>2.2576939073664103E-2</v>
      </c>
      <c r="CA28" s="37">
        <f>BT28/BT$72</f>
        <v>2.2676703432986837E-2</v>
      </c>
      <c r="CB28" s="37">
        <f>BU28/BU$72</f>
        <v>2.9812365036971877E-2</v>
      </c>
      <c r="CC28" s="37">
        <f>BV28/BV$72</f>
        <v>1.5954461761881859E-2</v>
      </c>
      <c r="CD28" s="37">
        <f>BW28/BW$72</f>
        <v>1.908475369944947E-2</v>
      </c>
      <c r="CE28" s="37">
        <f>BX28/BX$72</f>
        <v>2.4111193083619507E-2</v>
      </c>
      <c r="CF28" s="37">
        <f>BY28/BY$72</f>
        <v>4.2481838816068804E-2</v>
      </c>
      <c r="CG28" s="2">
        <v>1361</v>
      </c>
      <c r="CH28" s="17">
        <f>CG$72*BZ28</f>
        <v>1378.0737841173832</v>
      </c>
      <c r="CI28" s="1">
        <f>CH28-CG28</f>
        <v>17.073784117383184</v>
      </c>
      <c r="CJ28" s="2">
        <v>701</v>
      </c>
      <c r="CK28" s="17">
        <f>CJ$72*CA28</f>
        <v>1356.8151965059014</v>
      </c>
      <c r="CL28" s="1">
        <f>CK28-CJ28</f>
        <v>655.81519650590144</v>
      </c>
      <c r="CM28" s="2">
        <v>651</v>
      </c>
      <c r="CN28" s="17">
        <f>CM$72*CB28</f>
        <v>2053.2670171913642</v>
      </c>
      <c r="CO28" s="1">
        <f>CN28-CM28</f>
        <v>1402.2670171913642</v>
      </c>
      <c r="CP28" s="2">
        <v>893</v>
      </c>
      <c r="CQ28" s="17">
        <f>CP$72*CC28</f>
        <v>1030.2274593499974</v>
      </c>
      <c r="CR28" s="1">
        <f>CQ28-CP28</f>
        <v>137.22745934999739</v>
      </c>
      <c r="CS28" s="2">
        <v>1157</v>
      </c>
      <c r="CT28" s="17">
        <f>CS$72*CD28</f>
        <v>1284.7474495395395</v>
      </c>
      <c r="CU28" s="1">
        <f>CT28-CS28</f>
        <v>127.7474495395395</v>
      </c>
      <c r="CV28" s="2">
        <v>151</v>
      </c>
      <c r="CW28" s="17">
        <f>CV$72*CE28</f>
        <v>1720.9605175364259</v>
      </c>
      <c r="CX28" s="1">
        <f>CW28-CV28</f>
        <v>1569.9605175364259</v>
      </c>
      <c r="CY28" s="2">
        <v>402</v>
      </c>
      <c r="CZ28" s="17">
        <f>CY$72*CF28</f>
        <v>2913.4469878448144</v>
      </c>
      <c r="DA28" s="1">
        <f>CZ28-CY28</f>
        <v>2511.4469878448144</v>
      </c>
      <c r="DB28" s="9"/>
      <c r="DF28" s="37"/>
      <c r="DH28" s="17"/>
      <c r="DI28" s="1"/>
    </row>
    <row r="29" spans="1:113" x14ac:dyDescent="0.2">
      <c r="A29" s="41" t="s">
        <v>60</v>
      </c>
      <c r="B29">
        <v>1</v>
      </c>
      <c r="C29">
        <v>0</v>
      </c>
      <c r="D29">
        <v>9.7266881028938906E-2</v>
      </c>
      <c r="E29">
        <v>0.90273311897106101</v>
      </c>
      <c r="F29">
        <v>4.9284578696343402E-2</v>
      </c>
      <c r="G29">
        <v>4.9284578696343402E-2</v>
      </c>
      <c r="H29">
        <v>5.7319223985890601E-2</v>
      </c>
      <c r="I29">
        <v>0.179012345679012</v>
      </c>
      <c r="J29">
        <v>0.10129584758624099</v>
      </c>
      <c r="K29">
        <v>7.0656373894907004E-2</v>
      </c>
      <c r="L29">
        <v>0.54850387177298399</v>
      </c>
      <c r="M29">
        <v>-1.48024276358694</v>
      </c>
      <c r="N29" s="28">
        <v>0</v>
      </c>
      <c r="O29">
        <v>1.01516779814696</v>
      </c>
      <c r="P29">
        <v>0.99454992512416895</v>
      </c>
      <c r="Q29">
        <v>1.0091180670581199</v>
      </c>
      <c r="R29">
        <v>0.99167458765390504</v>
      </c>
      <c r="S29">
        <v>211.08999633789</v>
      </c>
      <c r="T29" s="40">
        <f>IF(C29,P29,R29)</f>
        <v>0.99167458765390504</v>
      </c>
      <c r="U29" s="40">
        <f>IF(D29 = 0,O29,Q29)</f>
        <v>1.0091180670581199</v>
      </c>
      <c r="V29" s="59">
        <f>S29*T29^(1-N29)</f>
        <v>209.3325850762414</v>
      </c>
      <c r="W29" s="58">
        <f>S29*U29^(N29+1)</f>
        <v>213.01472907979718</v>
      </c>
      <c r="X29" s="66">
        <f>0.5 * (D29-MAX($D$3:$D$71))/(MIN($D$3:$D$71)-MAX($D$3:$D$71)) + 0.75</f>
        <v>1.21274581387619</v>
      </c>
      <c r="Y29" s="66">
        <f>AVERAGE(D29, F29, G29, H29, I29, J29, K29)</f>
        <v>8.6302832795382325E-2</v>
      </c>
      <c r="Z29" s="29">
        <f>1.2^N29</f>
        <v>1</v>
      </c>
      <c r="AA29" s="29">
        <f>1.6^N29</f>
        <v>1</v>
      </c>
      <c r="AB29" s="29">
        <f>IF(C29&gt;0, 1, 0.3)</f>
        <v>0.3</v>
      </c>
      <c r="AC29" s="29">
        <f>IF(C29&gt;0, 1, 0.2)</f>
        <v>0.2</v>
      </c>
      <c r="AD29" s="29">
        <f>PERCENTILE($L$2:$L$71, 0.05)</f>
        <v>-1.4951753639458739E-2</v>
      </c>
      <c r="AE29" s="29">
        <f>PERCENTILE($L$2:$L$71, 0.95)</f>
        <v>1.0450608148215921</v>
      </c>
      <c r="AF29" s="29">
        <f>MIN(MAX(L29,AD29), AE29)</f>
        <v>0.54850387177298399</v>
      </c>
      <c r="AG29" s="29">
        <f>AF29-$AF$72+1</f>
        <v>1.5634556254124428</v>
      </c>
      <c r="AH29" s="29">
        <f>PERCENTILE($M$2:$M$71, 0.02)</f>
        <v>-1.4404420295190774</v>
      </c>
      <c r="AI29" s="29">
        <f>PERCENTILE($M$2:$M$71, 0.98)</f>
        <v>0.2915920996770559</v>
      </c>
      <c r="AJ29" s="29">
        <f>MIN(MAX(M29,AH29), AI29)</f>
        <v>-1.4404420295190774</v>
      </c>
      <c r="AK29" s="29">
        <f>AJ29-$AJ$72 + 0.1</f>
        <v>0.1</v>
      </c>
      <c r="AL29" s="74">
        <v>1</v>
      </c>
      <c r="AM29" s="74">
        <v>1</v>
      </c>
      <c r="AN29" s="28">
        <v>1</v>
      </c>
      <c r="AO29" s="21">
        <f>(AG29^4) *Z29*AB29*AL29</f>
        <v>1.7925178640491588</v>
      </c>
      <c r="AP29" s="21">
        <f>(AK29^5)*AA29*AM29*AN29</f>
        <v>1.0000000000000006E-5</v>
      </c>
      <c r="AQ29" s="15">
        <f>AO29/$AO$72</f>
        <v>7.1666774536568662E-3</v>
      </c>
      <c r="AR29" s="15">
        <f>AP29/$AP$72</f>
        <v>6.2604129502811225E-8</v>
      </c>
      <c r="AS29" s="2">
        <v>1689</v>
      </c>
      <c r="AT29" s="16">
        <f>$D$78*AQ29</f>
        <v>883.93513046305645</v>
      </c>
      <c r="AU29" s="24">
        <f>AT29-AS29</f>
        <v>-805.06486953694355</v>
      </c>
      <c r="AV29" s="2">
        <v>0</v>
      </c>
      <c r="AW29" s="2">
        <v>2322</v>
      </c>
      <c r="AX29" s="2">
        <v>0</v>
      </c>
      <c r="AY29" s="10">
        <f>SUM(AV29:AX29)</f>
        <v>2322</v>
      </c>
      <c r="AZ29" s="16">
        <f>AQ29*$D$77</f>
        <v>1356.0951911390957</v>
      </c>
      <c r="BA29" s="9">
        <f>AZ29-AY29</f>
        <v>-965.90480886090427</v>
      </c>
      <c r="BB29" s="9">
        <f>BA29+AU29</f>
        <v>-1770.9696783978479</v>
      </c>
      <c r="BC29" s="18">
        <f>AS29+AY29</f>
        <v>4011</v>
      </c>
      <c r="BD29" s="27">
        <f>AT29+AZ29</f>
        <v>2240.0303216021521</v>
      </c>
      <c r="BE29" s="67">
        <f>BB29*(BB29&gt;0)</f>
        <v>0</v>
      </c>
      <c r="BF29">
        <f>BE29/$BE$72</f>
        <v>0</v>
      </c>
      <c r="BG29" s="57">
        <f>BF29*$BB$72</f>
        <v>0</v>
      </c>
      <c r="BH29" s="60">
        <f>IF(BG29&gt;0,V29,W29)</f>
        <v>213.01472907979718</v>
      </c>
      <c r="BI29" s="17">
        <f>BG29/BH29</f>
        <v>0</v>
      </c>
      <c r="BJ29" s="35">
        <f>BC29/BD29</f>
        <v>1.7906007616589696</v>
      </c>
      <c r="BK29" s="2">
        <v>0</v>
      </c>
      <c r="BL29" s="16">
        <f>AR29*$D$80</f>
        <v>2.7721108543844812E-4</v>
      </c>
      <c r="BM29" s="54">
        <f>BL29-BK29</f>
        <v>2.7721108543844812E-4</v>
      </c>
      <c r="BN29" s="75">
        <f>BM29*(BM29&lt;&gt;0)</f>
        <v>2.7721108543844812E-4</v>
      </c>
      <c r="BO29" s="35">
        <f>BN29/$BN$72</f>
        <v>5.2205477483700175E-7</v>
      </c>
      <c r="BP29" s="76">
        <f>BO29 * $BM$72</f>
        <v>2.7721108543844812E-4</v>
      </c>
      <c r="BQ29" s="77">
        <f>IF(BP29&gt;0, V29, W29)</f>
        <v>209.3325850762414</v>
      </c>
      <c r="BR29" s="17">
        <f>BP29/BQ29</f>
        <v>1.324261511113927E-6</v>
      </c>
      <c r="BS29" s="39">
        <f>($AG29^$BS$74)*($BT$74^$N29)*(IF($C29&gt;0,1,$BU$74))</f>
        <v>0.75724384796728905</v>
      </c>
      <c r="BT29" s="39">
        <f>($AG29^$BS$75)*($BT$75^$N29)*(IF($C29&gt;0,1,$BU$75))</f>
        <v>1.0225270499812014</v>
      </c>
      <c r="BU29" s="39">
        <f>($AG29^$BS$76)*($BT$76^$N29)*(IF($C29&gt;0,1,$BU$76))</f>
        <v>1.7573896779557778E-2</v>
      </c>
      <c r="BV29" s="39">
        <f>($AG29^$BS$77)*($BT$77^$N29)*(IF($C29&gt;0,1,$BU$77))</f>
        <v>1.8874488425756608</v>
      </c>
      <c r="BW29" s="39">
        <f>($AG29^$BS$78)*($BT$78^$N29)*(IF($C29&gt;0,1,$BU$78))</f>
        <v>0.68053640587586151</v>
      </c>
      <c r="BX29" s="39">
        <f>($AG29^$BS$79)*($BT$79^$N29)*(IF($C29&gt;0,1,$BU$79))</f>
        <v>1.1173090957708982</v>
      </c>
      <c r="BY29" s="39">
        <f>($AG29^$BS$80)*($BT$80^$N29)*(IF($C29&gt;0,1,$BU$80))</f>
        <v>8.9709841596751258E-2</v>
      </c>
      <c r="BZ29" s="37">
        <f>BS29/BS$72</f>
        <v>1.0710036168729382E-2</v>
      </c>
      <c r="CA29" s="37">
        <f>BT29/BT$72</f>
        <v>9.3278915257640621E-3</v>
      </c>
      <c r="CB29" s="37">
        <f>BU29/BU$72</f>
        <v>6.5774428157425717E-5</v>
      </c>
      <c r="CC29" s="37">
        <f>BV29/BV$72</f>
        <v>1.2077828907050284E-2</v>
      </c>
      <c r="CD29" s="37">
        <f>BW29/BW$72</f>
        <v>1.2503871763898958E-2</v>
      </c>
      <c r="CE29" s="37">
        <f>BX29/BX$72</f>
        <v>5.8322653216293322E-3</v>
      </c>
      <c r="CF29" s="37">
        <f>BY29/BY$72</f>
        <v>1.720316480995491E-3</v>
      </c>
      <c r="CG29" s="2">
        <v>1093</v>
      </c>
      <c r="CH29" s="17">
        <f>CG$72*BZ29</f>
        <v>653.72989770307277</v>
      </c>
      <c r="CI29" s="1">
        <f>CH29-CG29</f>
        <v>-439.27010229692723</v>
      </c>
      <c r="CJ29" s="2">
        <v>1084</v>
      </c>
      <c r="CK29" s="17">
        <f>CJ$72*CA29</f>
        <v>558.11573366104108</v>
      </c>
      <c r="CL29" s="1">
        <f>CK29-CJ29</f>
        <v>-525.88426633895892</v>
      </c>
      <c r="CM29" s="2">
        <v>0</v>
      </c>
      <c r="CN29" s="17">
        <f>CM$72*CB29</f>
        <v>4.5300821904863815</v>
      </c>
      <c r="CO29" s="1">
        <f>CN29-CM29</f>
        <v>4.5300821904863815</v>
      </c>
      <c r="CP29" s="2">
        <v>450</v>
      </c>
      <c r="CQ29" s="17">
        <f>CP$72*CC29</f>
        <v>779.90164601495803</v>
      </c>
      <c r="CR29" s="1">
        <f>CQ29-CP29</f>
        <v>329.90164601495803</v>
      </c>
      <c r="CS29" s="2">
        <v>1055</v>
      </c>
      <c r="CT29" s="17">
        <f>CS$72*CD29</f>
        <v>841.73563940215001</v>
      </c>
      <c r="CU29" s="1">
        <f>CT29-CS29</f>
        <v>-213.26436059784999</v>
      </c>
      <c r="CV29" s="2">
        <v>422</v>
      </c>
      <c r="CW29" s="17">
        <f>CV$72*CE29</f>
        <v>416.28376959661523</v>
      </c>
      <c r="CX29" s="1">
        <f>CW29-CV29</f>
        <v>-5.7162304033847704</v>
      </c>
      <c r="CY29" s="2">
        <v>844</v>
      </c>
      <c r="CZ29" s="17">
        <f>CY$72*CF29</f>
        <v>117.98102458315176</v>
      </c>
      <c r="DA29" s="1">
        <f>CZ29-CY29</f>
        <v>-726.01897541684821</v>
      </c>
      <c r="DB29" s="9"/>
      <c r="DF29" s="37"/>
      <c r="DH29" s="17"/>
      <c r="DI29" s="1"/>
    </row>
    <row r="30" spans="1:113" x14ac:dyDescent="0.2">
      <c r="A30" s="41" t="s">
        <v>39</v>
      </c>
      <c r="B30">
        <v>1</v>
      </c>
      <c r="C30">
        <v>1</v>
      </c>
      <c r="D30">
        <v>0.77170418006430797</v>
      </c>
      <c r="E30">
        <v>0.22829581993569101</v>
      </c>
      <c r="F30">
        <v>0.93640699523052395</v>
      </c>
      <c r="G30">
        <v>0.93640699523052395</v>
      </c>
      <c r="H30">
        <v>0.54585537918871196</v>
      </c>
      <c r="I30">
        <v>0.81128747795414402</v>
      </c>
      <c r="J30">
        <v>0.66546647842675999</v>
      </c>
      <c r="K30">
        <v>0.78939689984838501</v>
      </c>
      <c r="L30">
        <v>0.431480415339899</v>
      </c>
      <c r="M30">
        <v>-0.64961980346117398</v>
      </c>
      <c r="N30" s="28">
        <v>0</v>
      </c>
      <c r="O30">
        <v>1.02528410415222</v>
      </c>
      <c r="P30">
        <v>0.986520235018989</v>
      </c>
      <c r="Q30">
        <v>1.0199913682441</v>
      </c>
      <c r="R30">
        <v>0.97496844567455898</v>
      </c>
      <c r="S30">
        <v>63.459999084472599</v>
      </c>
      <c r="T30" s="40">
        <f>IF(C30,P30,R30)</f>
        <v>0.986520235018989</v>
      </c>
      <c r="U30" s="40">
        <f>IF(D30 = 0,O30,Q30)</f>
        <v>1.0199913682441</v>
      </c>
      <c r="V30" s="59">
        <f>S30*T30^(1-N30)</f>
        <v>62.604573211118733</v>
      </c>
      <c r="W30" s="58">
        <f>S30*U30^(N30+1)</f>
        <v>64.728651294940533</v>
      </c>
      <c r="X30" s="66">
        <f>0.5 * (D30-MAX($D$3:$D$71))/(MIN($D$3:$D$71)-MAX($D$3:$D$71)) + 0.75</f>
        <v>0.84930090506367062</v>
      </c>
      <c r="Y30" s="66">
        <f>AVERAGE(D30, F30, G30, H30, I30, J30, K30)</f>
        <v>0.77950348656333668</v>
      </c>
      <c r="Z30" s="29">
        <f>1.2^N30</f>
        <v>1</v>
      </c>
      <c r="AA30" s="29">
        <f>1.6^N30</f>
        <v>1</v>
      </c>
      <c r="AB30" s="29">
        <f>IF(C30&gt;0, 1, 0.3)</f>
        <v>1</v>
      </c>
      <c r="AC30" s="29">
        <f>IF(C30&gt;0, 1, 0.2)</f>
        <v>1</v>
      </c>
      <c r="AD30" s="29">
        <f>PERCENTILE($L$2:$L$71, 0.05)</f>
        <v>-1.4951753639458739E-2</v>
      </c>
      <c r="AE30" s="29">
        <f>PERCENTILE($L$2:$L$71, 0.95)</f>
        <v>1.0450608148215921</v>
      </c>
      <c r="AF30" s="29">
        <f>MIN(MAX(L30,AD30), AE30)</f>
        <v>0.431480415339899</v>
      </c>
      <c r="AG30" s="29">
        <f>AF30-$AF$72+1</f>
        <v>1.4464321689793578</v>
      </c>
      <c r="AH30" s="29">
        <f>PERCENTILE($M$2:$M$71, 0.02)</f>
        <v>-1.4404420295190774</v>
      </c>
      <c r="AI30" s="29">
        <f>PERCENTILE($M$2:$M$71, 0.98)</f>
        <v>0.2915920996770559</v>
      </c>
      <c r="AJ30" s="29">
        <f>MIN(MAX(M30,AH30), AI30)</f>
        <v>-0.64961980346117398</v>
      </c>
      <c r="AK30" s="29">
        <f>AJ30-$AJ$72 + 0.1</f>
        <v>0.8908222260579034</v>
      </c>
      <c r="AL30" s="74">
        <v>1</v>
      </c>
      <c r="AM30" s="74">
        <v>1</v>
      </c>
      <c r="AN30" s="28">
        <v>1</v>
      </c>
      <c r="AO30" s="21">
        <f>(AG30^4) *Z30*AB30*AL30</f>
        <v>4.3771586529761102</v>
      </c>
      <c r="AP30" s="21">
        <f>(AK30^5)*AA30*AM30*AN30</f>
        <v>0.56099013056219738</v>
      </c>
      <c r="AQ30" s="15">
        <f>AO30/$AO$72</f>
        <v>1.7500346779530142E-2</v>
      </c>
      <c r="AR30" s="15">
        <f>AP30/$AP$72</f>
        <v>3.5120298783514756E-3</v>
      </c>
      <c r="AS30" s="2">
        <v>0</v>
      </c>
      <c r="AT30" s="16">
        <f>$D$78*AQ30</f>
        <v>2158.4857716485358</v>
      </c>
      <c r="AU30" s="24">
        <f>AT30-AS30</f>
        <v>2158.4857716485358</v>
      </c>
      <c r="AV30" s="2">
        <v>0</v>
      </c>
      <c r="AW30" s="2">
        <v>1206</v>
      </c>
      <c r="AX30" s="2">
        <v>190</v>
      </c>
      <c r="AY30" s="10">
        <f>SUM(AV30:AX30)</f>
        <v>1396</v>
      </c>
      <c r="AZ30" s="16">
        <f>AQ30*$D$77</f>
        <v>3311.4558684202866</v>
      </c>
      <c r="BA30" s="9">
        <f>AZ30-AY30</f>
        <v>1915.4558684202866</v>
      </c>
      <c r="BB30" s="9">
        <f>BA30+AU30</f>
        <v>4073.9416400688224</v>
      </c>
      <c r="BC30" s="18">
        <f>AS30+AY30</f>
        <v>1396</v>
      </c>
      <c r="BD30" s="27">
        <f>AT30+AZ30</f>
        <v>5469.9416400688224</v>
      </c>
      <c r="BE30" s="67">
        <f>BB30*(BB30&gt;0)</f>
        <v>4073.9416400688224</v>
      </c>
      <c r="BF30">
        <f>BE30/$BE$72</f>
        <v>4.0710363707435887E-2</v>
      </c>
      <c r="BG30" s="57">
        <f>BF30*$BB$72</f>
        <v>1384.636819380934</v>
      </c>
      <c r="BH30" s="60">
        <f>IF(BG30&gt;0,V30,W30)</f>
        <v>62.604573211118733</v>
      </c>
      <c r="BI30" s="17">
        <f>BG30/BH30</f>
        <v>22.117183272084329</v>
      </c>
      <c r="BJ30" s="35">
        <f>BC30/BD30</f>
        <v>0.25521296055042292</v>
      </c>
      <c r="BK30" s="2">
        <v>0</v>
      </c>
      <c r="BL30" s="16">
        <f>AR30*$D$80</f>
        <v>15.551268301340334</v>
      </c>
      <c r="BM30" s="54">
        <f>BL30-BK30</f>
        <v>15.551268301340334</v>
      </c>
      <c r="BN30" s="75">
        <f>BM30*(BM30&lt;&gt;0)</f>
        <v>15.551268301340334</v>
      </c>
      <c r="BO30" s="35">
        <f>BN30/$BN$72</f>
        <v>2.9286757629642796E-2</v>
      </c>
      <c r="BP30" s="76">
        <f>BO30 * $BM$72</f>
        <v>15.551268301340334</v>
      </c>
      <c r="BQ30" s="77">
        <f>IF(BP30&gt;0, V30, W30)</f>
        <v>62.604573211118733</v>
      </c>
      <c r="BR30" s="17">
        <f>BP30/BQ30</f>
        <v>0.24840466923873844</v>
      </c>
      <c r="BS30" s="39">
        <f>($AG30^$BS$74)*($BT$74^$N30)*(IF($C30&gt;0,1,$BU$74))</f>
        <v>1.4986033081484493</v>
      </c>
      <c r="BT30" s="39">
        <f>($AG30^$BS$75)*($BT$75^$N30)*(IF($C30&gt;0,1,$BU$75))</f>
        <v>2.1982449581743722</v>
      </c>
      <c r="BU30" s="39">
        <f>($AG30^$BS$76)*($BT$76^$N30)*(IF($C30&gt;0,1,$BU$76))</f>
        <v>6.0190718057656616</v>
      </c>
      <c r="BV30" s="39">
        <f>($AG30^$BS$77)*($BT$77^$N30)*(IF($C30&gt;0,1,$BU$77))</f>
        <v>2.203931906440348</v>
      </c>
      <c r="BW30" s="39">
        <f>($AG30^$BS$78)*($BT$78^$N30)*(IF($C30&gt;0,1,$BU$78))</f>
        <v>1.0333954104530356</v>
      </c>
      <c r="BX30" s="39">
        <f>($AG30^$BS$79)*($BT$79^$N30)*(IF($C30&gt;0,1,$BU$79))</f>
        <v>3.7568935212146672</v>
      </c>
      <c r="BY30" s="39">
        <f>($AG30^$BS$80)*($BT$80^$N30)*(IF($C30&gt;0,1,$BU$80))</f>
        <v>1.9897366810602632</v>
      </c>
      <c r="BZ30" s="37">
        <f>BS30/BS$72</f>
        <v>2.1195412383912451E-2</v>
      </c>
      <c r="CA30" s="37">
        <f>BT30/BT$72</f>
        <v>2.0053249952933054E-2</v>
      </c>
      <c r="CB30" s="37">
        <f>BU30/BU$72</f>
        <v>2.2527787150954375E-2</v>
      </c>
      <c r="CC30" s="37">
        <f>BV30/BV$72</f>
        <v>1.4103011370867729E-2</v>
      </c>
      <c r="CD30" s="37">
        <f>BW30/BW$72</f>
        <v>1.898714540785864E-2</v>
      </c>
      <c r="CE30" s="37">
        <f>BX30/BX$72</f>
        <v>1.9610687753075503E-2</v>
      </c>
      <c r="CF30" s="37">
        <f>BY30/BY$72</f>
        <v>3.8156090171863583E-2</v>
      </c>
      <c r="CG30" s="2">
        <v>774</v>
      </c>
      <c r="CH30" s="17">
        <f>CG$72*BZ30</f>
        <v>1293.746776501632</v>
      </c>
      <c r="CI30" s="1">
        <f>CH30-CG30</f>
        <v>519.74677650163198</v>
      </c>
      <c r="CJ30" s="2">
        <v>858</v>
      </c>
      <c r="CK30" s="17">
        <f>CJ$72*CA30</f>
        <v>1199.8461044338435</v>
      </c>
      <c r="CL30" s="1">
        <f>CK30-CJ30</f>
        <v>341.84610443384349</v>
      </c>
      <c r="CM30" s="2">
        <v>416</v>
      </c>
      <c r="CN30" s="17">
        <f>CM$72*CB30</f>
        <v>1551.5562844476806</v>
      </c>
      <c r="CO30" s="1">
        <f>CN30-CM30</f>
        <v>1135.5562844476806</v>
      </c>
      <c r="CP30" s="2">
        <v>844</v>
      </c>
      <c r="CQ30" s="17">
        <f>CP$72*CC30</f>
        <v>910.67375325104183</v>
      </c>
      <c r="CR30" s="1">
        <f>CQ30-CP30</f>
        <v>66.67375325104183</v>
      </c>
      <c r="CS30" s="2">
        <v>825</v>
      </c>
      <c r="CT30" s="17">
        <f>CS$72*CD30</f>
        <v>1278.1766545662279</v>
      </c>
      <c r="CU30" s="1">
        <f>CT30-CS30</f>
        <v>453.17665456622785</v>
      </c>
      <c r="CV30" s="2">
        <v>1015</v>
      </c>
      <c r="CW30" s="17">
        <f>CV$72*CE30</f>
        <v>1399.7324490635172</v>
      </c>
      <c r="CX30" s="1">
        <f>CW30-CV30</f>
        <v>384.73244906351715</v>
      </c>
      <c r="CY30" s="2">
        <v>1333</v>
      </c>
      <c r="CZ30" s="17">
        <f>CY$72*CF30</f>
        <v>2616.7828200765762</v>
      </c>
      <c r="DA30" s="1">
        <f>CZ30-CY30</f>
        <v>1283.7828200765762</v>
      </c>
      <c r="DB30" s="9"/>
      <c r="DF30" s="37"/>
      <c r="DH30" s="17"/>
      <c r="DI30" s="1"/>
    </row>
    <row r="31" spans="1:113" x14ac:dyDescent="0.2">
      <c r="A31" s="41" t="s">
        <v>97</v>
      </c>
      <c r="B31">
        <v>0</v>
      </c>
      <c r="C31">
        <v>0</v>
      </c>
      <c r="D31">
        <v>0.32083333333333303</v>
      </c>
      <c r="E31">
        <v>0.67916666666666603</v>
      </c>
      <c r="F31">
        <v>0.251012145748987</v>
      </c>
      <c r="G31">
        <v>0.251012145748987</v>
      </c>
      <c r="H31">
        <v>0.49189189189189098</v>
      </c>
      <c r="I31">
        <v>0.30810810810810801</v>
      </c>
      <c r="J31">
        <v>0.38930178551417999</v>
      </c>
      <c r="K31">
        <v>0.31260114607247702</v>
      </c>
      <c r="L31">
        <v>0.10014137427944</v>
      </c>
      <c r="M31">
        <v>-0.84777068052289595</v>
      </c>
      <c r="N31" s="28">
        <v>0</v>
      </c>
      <c r="O31">
        <v>1.0188927404711501</v>
      </c>
      <c r="P31">
        <v>0.975941059451082</v>
      </c>
      <c r="Q31">
        <v>1.00833286807761</v>
      </c>
      <c r="R31">
        <v>0.97865236906679498</v>
      </c>
      <c r="S31">
        <v>19.420000076293899</v>
      </c>
      <c r="T31" s="40">
        <f>IF(C31,P31,R31)</f>
        <v>0.97865236906679498</v>
      </c>
      <c r="U31" s="40">
        <f>IF(D31 = 0,O31,Q31)</f>
        <v>1.00833286807761</v>
      </c>
      <c r="V31" s="59">
        <f>S31*T31^(1-N31)</f>
        <v>19.005429081942363</v>
      </c>
      <c r="W31" s="58">
        <f>S31*U31^(N31+1)</f>
        <v>19.581824374996831</v>
      </c>
      <c r="X31" s="66">
        <f>0.5 * (D31-MAX($D$3:$D$71))/(MIN($D$3:$D$71)-MAX($D$3:$D$71)) + 0.75</f>
        <v>1.0922689526653335</v>
      </c>
      <c r="Y31" s="66">
        <f>AVERAGE(D31, F31, G31, H31, I31, J31, K31)</f>
        <v>0.33210865091685188</v>
      </c>
      <c r="Z31" s="29">
        <f>1.2^N31</f>
        <v>1</v>
      </c>
      <c r="AA31" s="29">
        <f>1.6^N31</f>
        <v>1</v>
      </c>
      <c r="AB31" s="29">
        <f>IF(C31&gt;0, 1, 0.3)</f>
        <v>0.3</v>
      </c>
      <c r="AC31" s="29">
        <f>IF(C31&gt;0, 1, 0.2)</f>
        <v>0.2</v>
      </c>
      <c r="AD31" s="29">
        <f>PERCENTILE($L$2:$L$71, 0.05)</f>
        <v>-1.4951753639458739E-2</v>
      </c>
      <c r="AE31" s="29">
        <f>PERCENTILE($L$2:$L$71, 0.95)</f>
        <v>1.0450608148215921</v>
      </c>
      <c r="AF31" s="29">
        <f>MIN(MAX(L31,AD31), AE31)</f>
        <v>0.10014137427944</v>
      </c>
      <c r="AG31" s="29">
        <f>AF31-$AF$72+1</f>
        <v>1.1150931279188987</v>
      </c>
      <c r="AH31" s="29">
        <f>PERCENTILE($M$2:$M$71, 0.02)</f>
        <v>-1.4404420295190774</v>
      </c>
      <c r="AI31" s="29">
        <f>PERCENTILE($M$2:$M$71, 0.98)</f>
        <v>0.2915920996770559</v>
      </c>
      <c r="AJ31" s="29">
        <f>MIN(MAX(M31,AH31), AI31)</f>
        <v>-0.84777068052289595</v>
      </c>
      <c r="AK31" s="29">
        <f>AJ31-$AJ$72 + 0.1</f>
        <v>0.69267134899618144</v>
      </c>
      <c r="AL31" s="74">
        <v>1</v>
      </c>
      <c r="AM31" s="74">
        <v>1</v>
      </c>
      <c r="AN31" s="28">
        <v>1</v>
      </c>
      <c r="AO31" s="21">
        <f>(AG31^4) *Z31*AB31*AL31</f>
        <v>0.46383745184106634</v>
      </c>
      <c r="AP31" s="21">
        <f>(AK31^5)*AA31*AM31*AN31</f>
        <v>0.15945425813006817</v>
      </c>
      <c r="AQ31" s="15">
        <f>AO31/$AO$72</f>
        <v>1.8544715647976712E-3</v>
      </c>
      <c r="AR31" s="15">
        <f>AP31/$AP$72</f>
        <v>9.9824950257494703E-4</v>
      </c>
      <c r="AS31" s="2">
        <v>0</v>
      </c>
      <c r="AT31" s="16">
        <f>$D$78*AQ31</f>
        <v>228.72978101351885</v>
      </c>
      <c r="AU31" s="24">
        <f>AT31-AS31</f>
        <v>228.72978101351885</v>
      </c>
      <c r="AV31" s="2">
        <v>350</v>
      </c>
      <c r="AW31" s="2">
        <v>583</v>
      </c>
      <c r="AX31" s="2">
        <v>0</v>
      </c>
      <c r="AY31" s="10">
        <f>SUM(AV31:AX31)</f>
        <v>933</v>
      </c>
      <c r="AZ31" s="16">
        <f>AQ31*$D$77</f>
        <v>350.90737477561441</v>
      </c>
      <c r="BA31" s="9">
        <f>AZ31-AY31</f>
        <v>-582.09262522438553</v>
      </c>
      <c r="BB31" s="9">
        <f>BA31+AU31</f>
        <v>-353.36284421086668</v>
      </c>
      <c r="BC31" s="18">
        <f>AS31+AY31</f>
        <v>933</v>
      </c>
      <c r="BD31" s="27">
        <f>AT31+AZ31</f>
        <v>579.6371557891332</v>
      </c>
      <c r="BE31" s="67">
        <f>BB31*(BB31&gt;0)</f>
        <v>0</v>
      </c>
      <c r="BF31">
        <f>BE31/$BE$72</f>
        <v>0</v>
      </c>
      <c r="BG31" s="57">
        <f>BF31*$BB$72</f>
        <v>0</v>
      </c>
      <c r="BH31" s="60">
        <f>IF(BG31&gt;0,V31,W31)</f>
        <v>19.581824374996831</v>
      </c>
      <c r="BI31" s="17">
        <f>BG31/BH31</f>
        <v>0</v>
      </c>
      <c r="BJ31" s="35">
        <f>BC31/BD31</f>
        <v>1.6096276622049692</v>
      </c>
      <c r="BK31" s="2">
        <v>0</v>
      </c>
      <c r="BL31" s="16">
        <f>AR31*$D$80</f>
        <v>4.4202487974018654</v>
      </c>
      <c r="BM31" s="54">
        <f>BL31-BK31</f>
        <v>4.4202487974018654</v>
      </c>
      <c r="BN31" s="75">
        <f>BM31*(BM31&lt;&gt;0)</f>
        <v>4.4202487974018654</v>
      </c>
      <c r="BO31" s="35">
        <f>BN31/$BN$72</f>
        <v>8.3243856824893828E-3</v>
      </c>
      <c r="BP31" s="76">
        <f>BO31 * $BM$72</f>
        <v>4.4202487974018654</v>
      </c>
      <c r="BQ31" s="77">
        <f>IF(BP31&gt;0, V31, W31)</f>
        <v>19.005429081942363</v>
      </c>
      <c r="BR31" s="17">
        <f>BP31/BQ31</f>
        <v>0.2325782163793228</v>
      </c>
      <c r="BS31" s="39">
        <f>($AG31^$BS$74)*($BT$74^$N31)*(IF($C31&gt;0,1,$BU$74))</f>
        <v>0.52284262845694107</v>
      </c>
      <c r="BT31" s="39">
        <f>($AG31^$BS$75)*($BT$75^$N31)*(IF($C31&gt;0,1,$BU$75))</f>
        <v>0.49711651716055061</v>
      </c>
      <c r="BU31" s="39">
        <f>($AG31^$BS$76)*($BT$76^$N31)*(IF($C31&gt;0,1,$BU$76))</f>
        <v>3.3970666391626705E-3</v>
      </c>
      <c r="BV31" s="39">
        <f>($AG31^$BS$77)*($BT$77^$N31)*(IF($C31&gt;0,1,$BU$77))</f>
        <v>0.91544267913371324</v>
      </c>
      <c r="BW31" s="39">
        <f>($AG31^$BS$78)*($BT$78^$N31)*(IF($C31&gt;0,1,$BU$78))</f>
        <v>0.66037167913332395</v>
      </c>
      <c r="BX31" s="39">
        <f>($AG31^$BS$79)*($BT$79^$N31)*(IF($C31&gt;0,1,$BU$79))</f>
        <v>0.33253722159014704</v>
      </c>
      <c r="BY31" s="39">
        <f>($AG31^$BS$80)*($BT$80^$N31)*(IF($C31&gt;0,1,$BU$80))</f>
        <v>4.778070690941176E-2</v>
      </c>
      <c r="BZ31" s="37">
        <f>BS31/BS$72</f>
        <v>7.3947955818444199E-3</v>
      </c>
      <c r="CA31" s="37">
        <f>BT31/BT$72</f>
        <v>4.5348912264223176E-3</v>
      </c>
      <c r="CB31" s="37">
        <f>BU31/BU$72</f>
        <v>1.2714318196263767E-5</v>
      </c>
      <c r="CC31" s="37">
        <f>BV31/BV$72</f>
        <v>5.8579389297251927E-3</v>
      </c>
      <c r="CD31" s="37">
        <f>BW31/BW$72</f>
        <v>1.2133374087116702E-2</v>
      </c>
      <c r="CE31" s="37">
        <f>BX31/BX$72</f>
        <v>1.7358180587378504E-3</v>
      </c>
      <c r="CF31" s="37">
        <f>BY31/BY$72</f>
        <v>9.1626443773425289E-4</v>
      </c>
      <c r="CG31" s="2">
        <v>733</v>
      </c>
      <c r="CH31" s="17">
        <f>CG$72*BZ31</f>
        <v>451.37092752020152</v>
      </c>
      <c r="CI31" s="1">
        <f>CH31-CG31</f>
        <v>-281.62907247979848</v>
      </c>
      <c r="CJ31" s="2">
        <v>619</v>
      </c>
      <c r="CK31" s="17">
        <f>CJ$72*CA31</f>
        <v>271.33614675052655</v>
      </c>
      <c r="CL31" s="1">
        <f>CK31-CJ31</f>
        <v>-347.66385324947345</v>
      </c>
      <c r="CM31" s="2">
        <v>496</v>
      </c>
      <c r="CN31" s="17">
        <f>CM$72*CB31</f>
        <v>0.87567323713127443</v>
      </c>
      <c r="CO31" s="1">
        <f>CN31-CM31</f>
        <v>-495.12432676286875</v>
      </c>
      <c r="CP31" s="2">
        <v>556</v>
      </c>
      <c r="CQ31" s="17">
        <f>CP$72*CC31</f>
        <v>378.26469050914488</v>
      </c>
      <c r="CR31" s="1">
        <f>CQ31-CP31</f>
        <v>-177.73530949085512</v>
      </c>
      <c r="CS31" s="2">
        <v>680</v>
      </c>
      <c r="CT31" s="17">
        <f>CS$72*CD31</f>
        <v>816.79447679652208</v>
      </c>
      <c r="CU31" s="1">
        <f>CT31-CS31</f>
        <v>136.79447679652208</v>
      </c>
      <c r="CV31" s="2">
        <v>0</v>
      </c>
      <c r="CW31" s="17">
        <f>CV$72*CE31</f>
        <v>123.89574976047281</v>
      </c>
      <c r="CX31" s="1">
        <f>CW31-CV31</f>
        <v>123.89574976047281</v>
      </c>
      <c r="CY31" s="2">
        <v>0</v>
      </c>
      <c r="CZ31" s="17">
        <f>CY$72*CF31</f>
        <v>62.838331404252799</v>
      </c>
      <c r="DA31" s="1">
        <f>CZ31-CY31</f>
        <v>62.838331404252799</v>
      </c>
      <c r="DB31" s="9"/>
      <c r="DF31" s="37"/>
      <c r="DH31" s="17"/>
      <c r="DI31" s="1"/>
    </row>
    <row r="32" spans="1:113" x14ac:dyDescent="0.2">
      <c r="A32" s="42" t="s">
        <v>62</v>
      </c>
      <c r="B32">
        <v>1</v>
      </c>
      <c r="C32">
        <v>0</v>
      </c>
      <c r="D32">
        <v>0.29340836012861699</v>
      </c>
      <c r="E32">
        <v>0.70659163987138196</v>
      </c>
      <c r="F32">
        <v>0.21462639109697901</v>
      </c>
      <c r="G32">
        <v>0.21462639109697901</v>
      </c>
      <c r="H32">
        <v>0.16137566137566101</v>
      </c>
      <c r="I32">
        <v>0.27777777777777701</v>
      </c>
      <c r="J32">
        <v>0.211722867457321</v>
      </c>
      <c r="K32">
        <v>0.21316968582579601</v>
      </c>
      <c r="L32">
        <v>1.0411238768051301</v>
      </c>
      <c r="M32">
        <v>-0.82098500646086303</v>
      </c>
      <c r="N32" s="28">
        <v>0</v>
      </c>
      <c r="O32">
        <v>1.0082225992674301</v>
      </c>
      <c r="P32">
        <v>0.98364273336685604</v>
      </c>
      <c r="Q32">
        <v>1.00098221803212</v>
      </c>
      <c r="R32">
        <v>1.0075996785039201</v>
      </c>
      <c r="S32">
        <v>311.30999755859301</v>
      </c>
      <c r="T32" s="40">
        <f>IF(C32,P32,R32)</f>
        <v>1.0075996785039201</v>
      </c>
      <c r="U32" s="40">
        <f>IF(D32 = 0,O32,Q32)</f>
        <v>1.00098221803212</v>
      </c>
      <c r="V32" s="59">
        <f>S32*T32^(1-N32)</f>
        <v>313.67585345509445</v>
      </c>
      <c r="W32" s="58">
        <f>S32*U32^(N32+1)</f>
        <v>311.6157718517743</v>
      </c>
      <c r="X32" s="66">
        <f>0.5 * (D32-MAX($D$3:$D$71))/(MIN($D$3:$D$71)-MAX($D$3:$D$71)) + 0.75</f>
        <v>1.1070478904551475</v>
      </c>
      <c r="Y32" s="66">
        <f>AVERAGE(D32, F32, G32, H32, I32, J32, K32)</f>
        <v>0.22667244782273288</v>
      </c>
      <c r="Z32" s="29">
        <f>1.2^N32</f>
        <v>1</v>
      </c>
      <c r="AA32" s="29">
        <f>1.6^N32</f>
        <v>1</v>
      </c>
      <c r="AB32" s="29">
        <f>IF(C32&gt;0, 1, 0.3)</f>
        <v>0.3</v>
      </c>
      <c r="AC32" s="29">
        <f>IF(C32&gt;0, 1, 0.2)</f>
        <v>0.2</v>
      </c>
      <c r="AD32" s="29">
        <f>PERCENTILE($L$2:$L$71, 0.05)</f>
        <v>-1.4951753639458739E-2</v>
      </c>
      <c r="AE32" s="29">
        <f>PERCENTILE($L$2:$L$71, 0.95)</f>
        <v>1.0450608148215921</v>
      </c>
      <c r="AF32" s="29">
        <f>MIN(MAX(L32,AD32), AE32)</f>
        <v>1.0411238768051301</v>
      </c>
      <c r="AG32" s="29">
        <f>AF32-$AF$72+1</f>
        <v>2.0560756304445889</v>
      </c>
      <c r="AH32" s="29">
        <f>PERCENTILE($M$2:$M$71, 0.02)</f>
        <v>-1.4404420295190774</v>
      </c>
      <c r="AI32" s="29">
        <f>PERCENTILE($M$2:$M$71, 0.98)</f>
        <v>0.2915920996770559</v>
      </c>
      <c r="AJ32" s="29">
        <f>MIN(MAX(M32,AH32), AI32)</f>
        <v>-0.82098500646086303</v>
      </c>
      <c r="AK32" s="29">
        <f>AJ32-$AJ$72 + 0.1</f>
        <v>0.71945702305821435</v>
      </c>
      <c r="AL32" s="74">
        <v>1</v>
      </c>
      <c r="AM32" s="74">
        <v>1</v>
      </c>
      <c r="AN32" s="28">
        <v>1</v>
      </c>
      <c r="AO32" s="21">
        <f>(AG32^4) *Z32*AB32*AL32</f>
        <v>5.3613924365439889</v>
      </c>
      <c r="AP32" s="21">
        <f>(AK32^5)*AA32*AM32*AN32</f>
        <v>0.19276326858773291</v>
      </c>
      <c r="AQ32" s="15">
        <f>AO32/$AO$72</f>
        <v>2.1435418338532394E-2</v>
      </c>
      <c r="AR32" s="15">
        <f>AP32/$AP$72</f>
        <v>1.2067776630051606E-3</v>
      </c>
      <c r="AS32" s="2">
        <v>4981</v>
      </c>
      <c r="AT32" s="16">
        <f>$D$78*AQ32</f>
        <v>2643.83592370725</v>
      </c>
      <c r="AU32" s="24">
        <f>AT32-AS32</f>
        <v>-2337.16407629275</v>
      </c>
      <c r="AV32" s="2">
        <v>1245</v>
      </c>
      <c r="AW32" s="2">
        <v>4981</v>
      </c>
      <c r="AX32" s="2">
        <v>0</v>
      </c>
      <c r="AY32" s="10">
        <f>SUM(AV32:AX32)</f>
        <v>6226</v>
      </c>
      <c r="AZ32" s="16">
        <f>AQ32*$D$77</f>
        <v>4056.0591594792786</v>
      </c>
      <c r="BA32" s="9">
        <f>AZ32-AY32</f>
        <v>-2169.9408405207214</v>
      </c>
      <c r="BB32" s="9">
        <f>BA32+AU32</f>
        <v>-4507.1049168134714</v>
      </c>
      <c r="BC32" s="18">
        <f>AS32+AY32</f>
        <v>11207</v>
      </c>
      <c r="BD32" s="27">
        <f>AT32+AZ32</f>
        <v>6699.8950831865286</v>
      </c>
      <c r="BE32" s="67">
        <f>BB32*(BB32&gt;0)</f>
        <v>0</v>
      </c>
      <c r="BF32">
        <f>BE32/$BE$72</f>
        <v>0</v>
      </c>
      <c r="BG32" s="57">
        <f>BF32*$BB$72</f>
        <v>0</v>
      </c>
      <c r="BH32" s="60">
        <f>IF(BG32&gt;0,V32,W32)</f>
        <v>311.6157718517743</v>
      </c>
      <c r="BI32" s="17">
        <f>BG32/BH32</f>
        <v>0</v>
      </c>
      <c r="BJ32" s="35">
        <f>BC32/BD32</f>
        <v>1.6727127605511478</v>
      </c>
      <c r="BK32" s="2">
        <v>0</v>
      </c>
      <c r="BL32" s="16">
        <f>AR32*$D$80</f>
        <v>5.3436114917868514</v>
      </c>
      <c r="BM32" s="54">
        <f>BL32-BK32</f>
        <v>5.3436114917868514</v>
      </c>
      <c r="BN32" s="75">
        <f>BM32*(BM32&lt;&gt;0)</f>
        <v>5.3436114917868514</v>
      </c>
      <c r="BO32" s="35">
        <f>BN32/$BN$72</f>
        <v>1.0063298477941332E-2</v>
      </c>
      <c r="BP32" s="76">
        <f>BO32 * $BM$72</f>
        <v>5.3436114917868514</v>
      </c>
      <c r="BQ32" s="77">
        <f>IF(BP32&gt;0, V32, W32)</f>
        <v>313.67585345509445</v>
      </c>
      <c r="BR32" s="17">
        <f>BP32/BQ32</f>
        <v>1.7035456930865858E-2</v>
      </c>
      <c r="BS32" s="39">
        <f>($AG32^$BS$74)*($BT$74^$N32)*(IF($C32&gt;0,1,$BU$74))</f>
        <v>1.0223716977440696</v>
      </c>
      <c r="BT32" s="39">
        <f>($AG32^$BS$75)*($BT$75^$N32)*(IF($C32&gt;0,1,$BU$75))</f>
        <v>1.8345165353679336</v>
      </c>
      <c r="BU32" s="39">
        <f>($AG32^$BS$76)*($BT$76^$N32)*(IF($C32&gt;0,1,$BU$76))</f>
        <v>6.657927615073575E-2</v>
      </c>
      <c r="BV32" s="39">
        <f>($AG32^$BS$77)*($BT$77^$N32)*(IF($C32&gt;0,1,$BU$77))</f>
        <v>3.3927721066567686</v>
      </c>
      <c r="BW32" s="39">
        <f>($AG32^$BS$78)*($BT$78^$N32)*(IF($C32&gt;0,1,$BU$78))</f>
        <v>0.69732980323314919</v>
      </c>
      <c r="BX32" s="39">
        <f>($AG32^$BS$79)*($BT$79^$N32)*(IF($C32&gt;0,1,$BU$79))</f>
        <v>2.9836005550113396</v>
      </c>
      <c r="BY32" s="39">
        <f>($AG32^$BS$80)*($BT$80^$N32)*(IF($C32&gt;0,1,$BU$80))</f>
        <v>0.1494753099657479</v>
      </c>
      <c r="BZ32" s="37">
        <f>BS32/BS$72</f>
        <v>1.4459857138644254E-2</v>
      </c>
      <c r="CA32" s="37">
        <f>BT32/BT$72</f>
        <v>1.6735177073748018E-2</v>
      </c>
      <c r="CB32" s="37">
        <f>BU32/BU$72</f>
        <v>2.49188547701267E-4</v>
      </c>
      <c r="CC32" s="37">
        <f>BV32/BV$72</f>
        <v>2.1710427377143803E-2</v>
      </c>
      <c r="CD32" s="37">
        <f>BW32/BW$72</f>
        <v>1.2812426141332262E-2</v>
      </c>
      <c r="CE32" s="37">
        <f>BX32/BX$72</f>
        <v>1.5574159484113547E-2</v>
      </c>
      <c r="CF32" s="37">
        <f>BY32/BY$72</f>
        <v>2.8664061228851605E-3</v>
      </c>
      <c r="CG32" s="2">
        <v>315</v>
      </c>
      <c r="CH32" s="17">
        <f>CG$72*BZ32</f>
        <v>882.61521988570655</v>
      </c>
      <c r="CI32" s="1">
        <f>CH32-CG32</f>
        <v>567.61521988570655</v>
      </c>
      <c r="CJ32" s="2">
        <v>1896</v>
      </c>
      <c r="CK32" s="17">
        <f>CJ$72*CA32</f>
        <v>1001.3158498535652</v>
      </c>
      <c r="CL32" s="1">
        <f>CK32-CJ32</f>
        <v>-894.68415014643483</v>
      </c>
      <c r="CM32" s="2">
        <v>3496</v>
      </c>
      <c r="CN32" s="17">
        <f>CM$72*CB32</f>
        <v>17.162362845829364</v>
      </c>
      <c r="CO32" s="1">
        <f>CN32-CM32</f>
        <v>-3478.8376371541708</v>
      </c>
      <c r="CP32" s="2">
        <v>1617</v>
      </c>
      <c r="CQ32" s="17">
        <f>CP$72*CC32</f>
        <v>1401.9074270243068</v>
      </c>
      <c r="CR32" s="1">
        <f>CQ32-CP32</f>
        <v>-215.0925729756932</v>
      </c>
      <c r="CS32" s="2">
        <v>1245</v>
      </c>
      <c r="CT32" s="17">
        <f>CS$72*CD32</f>
        <v>862.50690298220525</v>
      </c>
      <c r="CU32" s="1">
        <f>CT32-CS32</f>
        <v>-382.49309701779475</v>
      </c>
      <c r="CV32" s="2">
        <v>2490</v>
      </c>
      <c r="CW32" s="17">
        <f>CV$72*CE32</f>
        <v>1111.6212073380884</v>
      </c>
      <c r="CX32" s="1">
        <f>CW32-CV32</f>
        <v>-1378.3787926619116</v>
      </c>
      <c r="CY32" s="2">
        <v>1557</v>
      </c>
      <c r="CZ32" s="17">
        <f>CY$72*CF32</f>
        <v>196.5809983135872</v>
      </c>
      <c r="DA32" s="1">
        <f>CZ32-CY32</f>
        <v>-1360.4190016864127</v>
      </c>
      <c r="DB32" s="9"/>
      <c r="DF32" s="37"/>
      <c r="DH32" s="17"/>
      <c r="DI32" s="1"/>
    </row>
    <row r="33" spans="1:113" x14ac:dyDescent="0.2">
      <c r="A33" s="42" t="s">
        <v>12</v>
      </c>
      <c r="B33">
        <v>1</v>
      </c>
      <c r="C33">
        <v>1</v>
      </c>
      <c r="D33">
        <v>0.55298013245033095</v>
      </c>
      <c r="E33">
        <v>0.44701986754966799</v>
      </c>
      <c r="F33">
        <v>0.55564648117839599</v>
      </c>
      <c r="G33">
        <v>0.55564648117839599</v>
      </c>
      <c r="H33">
        <v>0.27049180327868799</v>
      </c>
      <c r="I33">
        <v>0.48633879781420702</v>
      </c>
      <c r="J33">
        <v>0.36269912934159898</v>
      </c>
      <c r="K33">
        <v>0.44892370726564201</v>
      </c>
      <c r="L33">
        <v>1.0846702726603299</v>
      </c>
      <c r="M33">
        <v>-0.33754767343459102</v>
      </c>
      <c r="N33" s="28">
        <v>0</v>
      </c>
      <c r="O33">
        <v>1.0098166846622501</v>
      </c>
      <c r="P33">
        <v>0.98349627028507802</v>
      </c>
      <c r="Q33">
        <v>1.0377495509238599</v>
      </c>
      <c r="R33">
        <v>0.99044253421376505</v>
      </c>
      <c r="S33">
        <v>353.57000732421801</v>
      </c>
      <c r="T33" s="40">
        <f>IF(C33,P33,R33)</f>
        <v>0.98349627028507802</v>
      </c>
      <c r="U33" s="40">
        <f>IF(D33 = 0,O33,Q33)</f>
        <v>1.0377495509238599</v>
      </c>
      <c r="V33" s="59">
        <f>S33*T33^(1-N33)</f>
        <v>347.73478348803616</v>
      </c>
      <c r="W33" s="58">
        <f>S33*U33^(N33+1)</f>
        <v>366.9171163208531</v>
      </c>
      <c r="X33" s="66">
        <f>0.5 * (D33-MAX($D$3:$D$71))/(MIN($D$3:$D$71)-MAX($D$3:$D$71)) + 0.75</f>
        <v>0.96716826153085522</v>
      </c>
      <c r="Y33" s="66">
        <f>AVERAGE(D33, F33, G33, H33, I33, J33, K33)</f>
        <v>0.46181807607246561</v>
      </c>
      <c r="Z33" s="29">
        <f>1.2^N33</f>
        <v>1</v>
      </c>
      <c r="AA33" s="29">
        <f>1.6^N33</f>
        <v>1</v>
      </c>
      <c r="AB33" s="29">
        <f>IF(C33&gt;0, 1, 0.3)</f>
        <v>1</v>
      </c>
      <c r="AC33" s="29">
        <f>IF(C33&gt;0, 1, 0.2)</f>
        <v>1</v>
      </c>
      <c r="AD33" s="29">
        <f>PERCENTILE($L$2:$L$71, 0.05)</f>
        <v>-1.4951753639458739E-2</v>
      </c>
      <c r="AE33" s="29">
        <f>PERCENTILE($L$2:$L$71, 0.95)</f>
        <v>1.0450608148215921</v>
      </c>
      <c r="AF33" s="29">
        <f>MIN(MAX(L33,AD33), AE33)</f>
        <v>1.0450608148215921</v>
      </c>
      <c r="AG33" s="29">
        <f>AF33-$AF$72+1</f>
        <v>2.0600125684610511</v>
      </c>
      <c r="AH33" s="29">
        <f>PERCENTILE($M$2:$M$71, 0.02)</f>
        <v>-1.4404420295190774</v>
      </c>
      <c r="AI33" s="29">
        <f>PERCENTILE($M$2:$M$71, 0.98)</f>
        <v>0.2915920996770559</v>
      </c>
      <c r="AJ33" s="29">
        <f>MIN(MAX(M33,AH33), AI33)</f>
        <v>-0.33754767343459102</v>
      </c>
      <c r="AK33" s="29">
        <f>AJ33-$AJ$72 + 0.1</f>
        <v>1.2028943560844865</v>
      </c>
      <c r="AL33" s="74">
        <v>1</v>
      </c>
      <c r="AM33" s="74">
        <v>1</v>
      </c>
      <c r="AN33" s="28">
        <v>1</v>
      </c>
      <c r="AO33" s="21">
        <f>(AG33^4) *Z33*AB33*AL33</f>
        <v>18.008580448717737</v>
      </c>
      <c r="AP33" s="21">
        <f>(AK33^5)*AA33*AM33*AN33</f>
        <v>2.5184737931549641</v>
      </c>
      <c r="AQ33" s="15">
        <f>AO33/$AO$72</f>
        <v>7.2000223854199658E-2</v>
      </c>
      <c r="AR33" s="15">
        <f>AP33/$AP$72</f>
        <v>1.5766685949610948E-2</v>
      </c>
      <c r="AS33" s="2">
        <v>8486</v>
      </c>
      <c r="AT33" s="16">
        <f>$D$78*AQ33</f>
        <v>8880.4788100874448</v>
      </c>
      <c r="AU33" s="24">
        <f>AT33-AS33</f>
        <v>394.4788100874448</v>
      </c>
      <c r="AV33" s="2">
        <v>0</v>
      </c>
      <c r="AW33" s="2">
        <v>4243</v>
      </c>
      <c r="AX33" s="2">
        <v>0</v>
      </c>
      <c r="AY33" s="10">
        <f>SUM(AV33:AX33)</f>
        <v>4243</v>
      </c>
      <c r="AZ33" s="16">
        <f>AQ33*$D$77</f>
        <v>13624.047958206525</v>
      </c>
      <c r="BA33" s="9">
        <f>AZ33-AY33</f>
        <v>9381.0479582065254</v>
      </c>
      <c r="BB33" s="9">
        <f>BA33+AU33</f>
        <v>9775.5267682939702</v>
      </c>
      <c r="BC33" s="18">
        <f>AS33+AY33</f>
        <v>12729</v>
      </c>
      <c r="BD33" s="27">
        <f>AT33+AZ33</f>
        <v>22504.52676829397</v>
      </c>
      <c r="BE33" s="67">
        <f>BB33*(BB33&gt;0)</f>
        <v>9775.5267682939702</v>
      </c>
      <c r="BF33">
        <f>BE33/$BE$72</f>
        <v>9.7685555005225827E-2</v>
      </c>
      <c r="BG33" s="57">
        <f>BF33*$BB$72</f>
        <v>3322.471328282229</v>
      </c>
      <c r="BH33" s="60">
        <f>IF(BG33&gt;0,V33,W33)</f>
        <v>347.73478348803616</v>
      </c>
      <c r="BI33" s="17">
        <f>BG33/BH33</f>
        <v>9.554613130603137</v>
      </c>
      <c r="BJ33" s="35">
        <f>BC33/BD33</f>
        <v>0.56561953650736396</v>
      </c>
      <c r="BK33" s="2">
        <v>0</v>
      </c>
      <c r="BL33" s="16">
        <f>AR33*$D$80</f>
        <v>69.814885384877272</v>
      </c>
      <c r="BM33" s="54">
        <f>BL33-BK33</f>
        <v>69.814885384877272</v>
      </c>
      <c r="BN33" s="75">
        <f>BM33*(BM33&lt;&gt;0)</f>
        <v>69.814885384877272</v>
      </c>
      <c r="BO33" s="35">
        <f>BN33/$BN$72</f>
        <v>0.13147812690184035</v>
      </c>
      <c r="BP33" s="76">
        <f>BO33 * $BM$72</f>
        <v>69.814885384877272</v>
      </c>
      <c r="BQ33" s="77">
        <f>IF(BP33&gt;0, V33, W33)</f>
        <v>347.73478348803616</v>
      </c>
      <c r="BR33" s="17">
        <f>BP33/BQ33</f>
        <v>0.20077049722947621</v>
      </c>
      <c r="BS33" s="39">
        <f>($AG33^$BS$74)*($BT$74^$N33)*(IF($C33&gt;0,1,$BU$74))</f>
        <v>2.2080117369302226</v>
      </c>
      <c r="BT33" s="39">
        <f>($AG33^$BS$75)*($BT$75^$N33)*(IF($C33&gt;0,1,$BU$75))</f>
        <v>4.6751796378366342</v>
      </c>
      <c r="BU33" s="39">
        <f>($AG33^$BS$76)*($BT$76^$N33)*(IF($C33&gt;0,1,$BU$76))</f>
        <v>33.60076600183266</v>
      </c>
      <c r="BV33" s="39">
        <f>($AG33^$BS$77)*($BT$77^$N33)*(IF($C33&gt;0,1,$BU$77))</f>
        <v>4.698891227281111</v>
      </c>
      <c r="BW33" s="39">
        <f>($AG33^$BS$78)*($BT$78^$N33)*(IF($C33&gt;0,1,$BU$78))</f>
        <v>1.0664350697715681</v>
      </c>
      <c r="BX33" s="39">
        <f>($AG33^$BS$79)*($BT$79^$N33)*(IF($C33&gt;0,1,$BU$79))</f>
        <v>13.351724241107696</v>
      </c>
      <c r="BY33" s="39">
        <f>($AG33^$BS$80)*($BT$80^$N33)*(IF($C33&gt;0,1,$BU$80))</f>
        <v>3.8463910710369458</v>
      </c>
      <c r="BZ33" s="37">
        <f>BS33/BS$72</f>
        <v>3.1228890966867512E-2</v>
      </c>
      <c r="CA33" s="37">
        <f>BT33/BT$72</f>
        <v>4.264881650417246E-2</v>
      </c>
      <c r="CB33" s="37">
        <f>BU33/BU$72</f>
        <v>0.12575874304626636</v>
      </c>
      <c r="CC33" s="37">
        <f>BV33/BV$72</f>
        <v>3.0068313914402581E-2</v>
      </c>
      <c r="CD33" s="37">
        <f>BW33/BW$72</f>
        <v>1.9594201341494023E-2</v>
      </c>
      <c r="CE33" s="37">
        <f>BX33/BX$72</f>
        <v>6.9694947056384987E-2</v>
      </c>
      <c r="CF33" s="37">
        <f>BY33/BY$72</f>
        <v>7.376013416234127E-2</v>
      </c>
      <c r="CG33" s="2">
        <v>1649</v>
      </c>
      <c r="CH33" s="17">
        <f>CG$72*BZ33</f>
        <v>1906.180275726626</v>
      </c>
      <c r="CI33" s="1">
        <f>CH33-CG33</f>
        <v>257.18027572662595</v>
      </c>
      <c r="CJ33" s="2">
        <v>1958</v>
      </c>
      <c r="CK33" s="17">
        <f>CJ$72*CA33</f>
        <v>2551.8066378941508</v>
      </c>
      <c r="CL33" s="1">
        <f>CK33-CJ33</f>
        <v>593.80663789415075</v>
      </c>
      <c r="CM33" s="2">
        <v>3047</v>
      </c>
      <c r="CN33" s="17">
        <f>CM$72*CB33</f>
        <v>8661.3819098255026</v>
      </c>
      <c r="CO33" s="1">
        <f>CN33-CM33</f>
        <v>5614.3819098255026</v>
      </c>
      <c r="CP33" s="2">
        <v>1455</v>
      </c>
      <c r="CQ33" s="17">
        <f>CP$72*CC33</f>
        <v>1941.6012343947179</v>
      </c>
      <c r="CR33" s="1">
        <f>CQ33-CP33</f>
        <v>486.60123439471795</v>
      </c>
      <c r="CS33" s="2">
        <v>1061</v>
      </c>
      <c r="CT33" s="17">
        <f>CS$72*CD33</f>
        <v>1319.0424459066946</v>
      </c>
      <c r="CU33" s="1">
        <f>CT33-CS33</f>
        <v>258.04244590669464</v>
      </c>
      <c r="CV33" s="2">
        <v>2829</v>
      </c>
      <c r="CW33" s="17">
        <f>CV$72*CE33</f>
        <v>4974.5465410965353</v>
      </c>
      <c r="CX33" s="1">
        <f>CW33-CV33</f>
        <v>2145.5465410965353</v>
      </c>
      <c r="CY33" s="2">
        <v>2121</v>
      </c>
      <c r="CZ33" s="17">
        <f>CY$72*CF33</f>
        <v>5058.5437609875271</v>
      </c>
      <c r="DA33" s="1">
        <f>CZ33-CY33</f>
        <v>2937.5437609875271</v>
      </c>
      <c r="DB33" s="9"/>
      <c r="DF33" s="37"/>
      <c r="DH33" s="17"/>
      <c r="DI33" s="1"/>
    </row>
    <row r="34" spans="1:113" x14ac:dyDescent="0.2">
      <c r="A34" s="42" t="s">
        <v>21</v>
      </c>
      <c r="B34">
        <v>1</v>
      </c>
      <c r="C34">
        <v>0</v>
      </c>
      <c r="D34">
        <v>0.331189710610932</v>
      </c>
      <c r="E34">
        <v>0.66881028938906695</v>
      </c>
      <c r="F34">
        <v>0.14785373608902999</v>
      </c>
      <c r="G34">
        <v>0.14785373608902999</v>
      </c>
      <c r="H34">
        <v>0.18165784832451401</v>
      </c>
      <c r="I34">
        <v>0.61640211640211595</v>
      </c>
      <c r="J34">
        <v>0.33462558504735601</v>
      </c>
      <c r="K34">
        <v>0.22243120945638201</v>
      </c>
      <c r="L34">
        <v>0.74085788921153395</v>
      </c>
      <c r="M34">
        <v>-0.60120587767954303</v>
      </c>
      <c r="N34" s="28">
        <v>0</v>
      </c>
      <c r="O34">
        <v>1.0348843635549201</v>
      </c>
      <c r="P34">
        <v>0.97816672098698199</v>
      </c>
      <c r="Q34">
        <v>1.00075063170181</v>
      </c>
      <c r="R34">
        <v>0.99738213189103098</v>
      </c>
      <c r="S34">
        <v>877.79998779296795</v>
      </c>
      <c r="T34" s="40">
        <f>IF(C34,P34,R34)</f>
        <v>0.99738213189103098</v>
      </c>
      <c r="U34" s="40">
        <f>IF(D34 = 0,O34,Q34)</f>
        <v>1.00075063170181</v>
      </c>
      <c r="V34" s="59">
        <f>S34*T34^(1-N34)</f>
        <v>875.50202319887137</v>
      </c>
      <c r="W34" s="58">
        <f>S34*U34^(N34+1)</f>
        <v>878.4588922916538</v>
      </c>
      <c r="X34" s="66">
        <f>0.5 * (D34-MAX($D$3:$D$71))/(MIN($D$3:$D$71)-MAX($D$3:$D$71)) + 0.75</f>
        <v>1.0866880445502747</v>
      </c>
      <c r="Y34" s="66">
        <f>AVERAGE(D34, F34, G34, H34, I34, J34, K34)</f>
        <v>0.28314484885990859</v>
      </c>
      <c r="Z34" s="29">
        <f>1.2^N34</f>
        <v>1</v>
      </c>
      <c r="AA34" s="29">
        <f>1.6^N34</f>
        <v>1</v>
      </c>
      <c r="AB34" s="29">
        <f>IF(C34&gt;0, 1, 0.3)</f>
        <v>0.3</v>
      </c>
      <c r="AC34" s="29">
        <f>IF(C34&gt;0, 1, 0.2)</f>
        <v>0.2</v>
      </c>
      <c r="AD34" s="29">
        <f>PERCENTILE($L$2:$L$71, 0.05)</f>
        <v>-1.4951753639458739E-2</v>
      </c>
      <c r="AE34" s="29">
        <f>PERCENTILE($L$2:$L$71, 0.95)</f>
        <v>1.0450608148215921</v>
      </c>
      <c r="AF34" s="29">
        <f>MIN(MAX(L34,AD34), AE34)</f>
        <v>0.74085788921153395</v>
      </c>
      <c r="AG34" s="29">
        <f>AF34-$AF$72+1</f>
        <v>1.7558096428509926</v>
      </c>
      <c r="AH34" s="29">
        <f>PERCENTILE($M$2:$M$71, 0.02)</f>
        <v>-1.4404420295190774</v>
      </c>
      <c r="AI34" s="29">
        <f>PERCENTILE($M$2:$M$71, 0.98)</f>
        <v>0.2915920996770559</v>
      </c>
      <c r="AJ34" s="29">
        <f>MIN(MAX(M34,AH34), AI34)</f>
        <v>-0.60120587767954303</v>
      </c>
      <c r="AK34" s="29">
        <f>AJ34-$AJ$72 + 0.1</f>
        <v>0.93923615183953435</v>
      </c>
      <c r="AL34" s="74">
        <v>1</v>
      </c>
      <c r="AM34" s="74">
        <v>1</v>
      </c>
      <c r="AN34" s="28">
        <v>1</v>
      </c>
      <c r="AO34" s="21">
        <f>(AG34^4) *Z34*AB34*AL34</f>
        <v>2.8512216103341168</v>
      </c>
      <c r="AP34" s="21">
        <f>(AK34^5)*AA34*AM34*AN34</f>
        <v>0.73092699633791391</v>
      </c>
      <c r="AQ34" s="15">
        <f>AO34/$AO$72</f>
        <v>1.1399487860055353E-2</v>
      </c>
      <c r="AR34" s="15">
        <f>AP34/$AP$72</f>
        <v>4.5759048335839558E-3</v>
      </c>
      <c r="AS34" s="2">
        <v>3511</v>
      </c>
      <c r="AT34" s="16">
        <f>$D$78*AQ34</f>
        <v>1406.0082728640832</v>
      </c>
      <c r="AU34" s="24">
        <f>AT34-AS34</f>
        <v>-2104.9917271359168</v>
      </c>
      <c r="AV34" s="2">
        <v>0</v>
      </c>
      <c r="AW34" s="2">
        <v>1756</v>
      </c>
      <c r="AX34" s="2">
        <v>0</v>
      </c>
      <c r="AY34" s="10">
        <f>SUM(AV34:AX34)</f>
        <v>1756</v>
      </c>
      <c r="AZ34" s="16">
        <f>AQ34*$D$77</f>
        <v>2157.0373117017521</v>
      </c>
      <c r="BA34" s="9">
        <f>AZ34-AY34</f>
        <v>401.03731170175206</v>
      </c>
      <c r="BB34" s="9">
        <f>BA34+AU34</f>
        <v>-1703.9544154341647</v>
      </c>
      <c r="BC34" s="18">
        <f>AS34+AY34</f>
        <v>5267</v>
      </c>
      <c r="BD34" s="27">
        <f>AT34+AZ34</f>
        <v>3563.0455845658353</v>
      </c>
      <c r="BE34" s="67">
        <f>BB34*(BB34&gt;0)</f>
        <v>0</v>
      </c>
      <c r="BF34">
        <f>BE34/$BE$72</f>
        <v>0</v>
      </c>
      <c r="BG34" s="57">
        <f>BF34*$BB$72</f>
        <v>0</v>
      </c>
      <c r="BH34" s="70">
        <f>IF(BG34&gt;0,V34,W34)</f>
        <v>878.4588922916538</v>
      </c>
      <c r="BI34" s="17">
        <f>BG34/BH34</f>
        <v>0</v>
      </c>
      <c r="BJ34" s="35">
        <f>BC34/BD34</f>
        <v>1.4782297545715501</v>
      </c>
      <c r="BK34" s="2">
        <v>0</v>
      </c>
      <c r="BL34" s="16">
        <f>AR34*$D$80</f>
        <v>20.262106603109757</v>
      </c>
      <c r="BM34" s="54">
        <f>BL34-BK34</f>
        <v>20.262106603109757</v>
      </c>
      <c r="BN34" s="75">
        <f>BM34*(BM34&lt;&gt;0)</f>
        <v>20.262106603109757</v>
      </c>
      <c r="BO34" s="35">
        <f>BN34/$BN$72</f>
        <v>3.8158392849547543E-2</v>
      </c>
      <c r="BP34" s="76">
        <f>BO34 * $BM$72</f>
        <v>20.262106603109757</v>
      </c>
      <c r="BQ34" s="77">
        <f>IF(BP34&gt;0, V34, W34)</f>
        <v>875.50202319887137</v>
      </c>
      <c r="BR34" s="17">
        <f>BP34/BQ34</f>
        <v>2.3143414939324695E-2</v>
      </c>
      <c r="BS34" s="39">
        <f>($AG34^$BS$74)*($BT$74^$N34)*(IF($C34&gt;0,1,$BU$74))</f>
        <v>0.85993424405833874</v>
      </c>
      <c r="BT34" s="39">
        <f>($AG34^$BS$75)*($BT$75^$N34)*(IF($C34&gt;0,1,$BU$75))</f>
        <v>1.3098183097657328</v>
      </c>
      <c r="BU34" s="39">
        <f>($AG34^$BS$76)*($BT$76^$N34)*(IF($C34&gt;0,1,$BU$76))</f>
        <v>3.0897528173361284E-2</v>
      </c>
      <c r="BV34" s="39">
        <f>($AG34^$BS$77)*($BT$77^$N34)*(IF($C34&gt;0,1,$BU$77))</f>
        <v>2.419714816768614</v>
      </c>
      <c r="BW34" s="39">
        <f>($AG34^$BS$78)*($BT$78^$N34)*(IF($C34&gt;0,1,$BU$78))</f>
        <v>0.68760058828153203</v>
      </c>
      <c r="BX34" s="39">
        <f>($AG34^$BS$79)*($BT$79^$N34)*(IF($C34&gt;0,1,$BU$79))</f>
        <v>1.6938641696365295</v>
      </c>
      <c r="BY34" s="39">
        <f>($AG34^$BS$80)*($BT$80^$N34)*(IF($C34&gt;0,1,$BU$80))</f>
        <v>0.11137059405855788</v>
      </c>
      <c r="BZ34" s="37">
        <f>BS34/BS$72</f>
        <v>1.2162432063748655E-2</v>
      </c>
      <c r="CA34" s="37">
        <f>BT34/BT$72</f>
        <v>1.1948674719342637E-2</v>
      </c>
      <c r="CB34" s="37">
        <f>BU34/BU$72</f>
        <v>1.1564124181295708E-4</v>
      </c>
      <c r="CC34" s="37">
        <f>BV34/BV$72</f>
        <v>1.5483811217317447E-2</v>
      </c>
      <c r="CD34" s="37">
        <f>BW34/BW$72</f>
        <v>1.2633665894168322E-2</v>
      </c>
      <c r="CE34" s="37">
        <f>BX34/BX$72</f>
        <v>8.8418373156672822E-3</v>
      </c>
      <c r="CF34" s="37">
        <f>BY34/BY$72</f>
        <v>2.1356928632023575E-3</v>
      </c>
      <c r="CG34" s="2">
        <v>878</v>
      </c>
      <c r="CH34" s="17">
        <f>CG$72*BZ34</f>
        <v>742.3826907391541</v>
      </c>
      <c r="CI34" s="1">
        <f>CH34-CG34</f>
        <v>-135.6173092608459</v>
      </c>
      <c r="CJ34" s="2">
        <v>887</v>
      </c>
      <c r="CK34" s="17">
        <f>CJ$72*CA34</f>
        <v>714.92505448242798</v>
      </c>
      <c r="CL34" s="1">
        <f>CK34-CJ34</f>
        <v>-172.07494551757202</v>
      </c>
      <c r="CM34" s="2">
        <v>898</v>
      </c>
      <c r="CN34" s="17">
        <f>CM$72*CB34</f>
        <v>7.964559247383793</v>
      </c>
      <c r="CO34" s="1">
        <f>CN34-CM34</f>
        <v>-890.03544075261618</v>
      </c>
      <c r="CP34" s="2">
        <v>919</v>
      </c>
      <c r="CQ34" s="17">
        <f>CP$72*CC34</f>
        <v>999.83614173583953</v>
      </c>
      <c r="CR34" s="1">
        <f>CQ34-CP34</f>
        <v>80.836141735839533</v>
      </c>
      <c r="CS34" s="2">
        <v>878</v>
      </c>
      <c r="CT34" s="17">
        <f>CS$72*CD34</f>
        <v>850.47312066362304</v>
      </c>
      <c r="CU34" s="1">
        <f>CT34-CS34</f>
        <v>-27.526879336376965</v>
      </c>
      <c r="CV34" s="2">
        <v>878</v>
      </c>
      <c r="CW34" s="17">
        <f>CV$72*CE34</f>
        <v>631.09498024306788</v>
      </c>
      <c r="CX34" s="1">
        <f>CW34-CV34</f>
        <v>-246.90501975693212</v>
      </c>
      <c r="CY34" s="2">
        <v>878</v>
      </c>
      <c r="CZ34" s="17">
        <f>CY$72*CF34</f>
        <v>146.46795225128088</v>
      </c>
      <c r="DA34" s="1">
        <f>CZ34-CY34</f>
        <v>-731.53204774871915</v>
      </c>
      <c r="DB34" s="9"/>
      <c r="DF34" s="37"/>
      <c r="DH34" s="17"/>
      <c r="DI34" s="1"/>
    </row>
    <row r="35" spans="1:113" x14ac:dyDescent="0.2">
      <c r="A35" s="42" t="s">
        <v>49</v>
      </c>
      <c r="B35">
        <v>0</v>
      </c>
      <c r="C35">
        <v>0</v>
      </c>
      <c r="D35">
        <v>0.157556270096463</v>
      </c>
      <c r="E35">
        <v>0.842443729903537</v>
      </c>
      <c r="F35">
        <v>0.15898251192368801</v>
      </c>
      <c r="G35">
        <v>0.15898251192368801</v>
      </c>
      <c r="H35">
        <v>0.37301587301587302</v>
      </c>
      <c r="I35">
        <v>0.66225749559082803</v>
      </c>
      <c r="J35">
        <v>0.49702369951453901</v>
      </c>
      <c r="K35">
        <v>0.28110154078984601</v>
      </c>
      <c r="L35">
        <v>0.47773057303247701</v>
      </c>
      <c r="M35">
        <v>-0.82779791600242203</v>
      </c>
      <c r="N35" s="28">
        <v>0</v>
      </c>
      <c r="O35">
        <v>0.99970981130169301</v>
      </c>
      <c r="P35">
        <v>0.99535017645564206</v>
      </c>
      <c r="Q35">
        <v>1.00327653386085</v>
      </c>
      <c r="R35">
        <v>0.99537522179796101</v>
      </c>
      <c r="S35">
        <v>89.150001525878906</v>
      </c>
      <c r="T35" s="40">
        <f>IF(C35,P35,R35)</f>
        <v>0.99537522179796101</v>
      </c>
      <c r="U35" s="40">
        <f>IF(D35 = 0,O35,Q35)</f>
        <v>1.00327653386085</v>
      </c>
      <c r="V35" s="59">
        <f>S35*T35^(1-N35)</f>
        <v>88.737702542110284</v>
      </c>
      <c r="W35" s="58">
        <f>S35*U35^(N35+1)</f>
        <v>89.442104524573281</v>
      </c>
      <c r="X35" s="66">
        <f>0.5 * (D35-MAX($D$3:$D$71))/(MIN($D$3:$D$71)-MAX($D$3:$D$71)) + 0.75</f>
        <v>1.1802566980705416</v>
      </c>
      <c r="Y35" s="66">
        <f>AVERAGE(D35, F35, G35, H35, I35, J35, K35)</f>
        <v>0.32698855755070355</v>
      </c>
      <c r="Z35" s="29">
        <f>1.2^N35</f>
        <v>1</v>
      </c>
      <c r="AA35" s="29">
        <f>1.6^N35</f>
        <v>1</v>
      </c>
      <c r="AB35" s="29">
        <f>IF(C35&gt;0, 1, 0.3)</f>
        <v>0.3</v>
      </c>
      <c r="AC35" s="29">
        <f>IF(C35&gt;0, 1, 0.2)</f>
        <v>0.2</v>
      </c>
      <c r="AD35" s="29">
        <f>PERCENTILE($L$2:$L$71, 0.05)</f>
        <v>-1.4951753639458739E-2</v>
      </c>
      <c r="AE35" s="29">
        <f>PERCENTILE($L$2:$L$71, 0.95)</f>
        <v>1.0450608148215921</v>
      </c>
      <c r="AF35" s="29">
        <f>MIN(MAX(L35,AD35), AE35)</f>
        <v>0.47773057303247701</v>
      </c>
      <c r="AG35" s="29">
        <f>AF35-$AF$72+1</f>
        <v>1.4926823266719358</v>
      </c>
      <c r="AH35" s="29">
        <f>PERCENTILE($M$2:$M$71, 0.02)</f>
        <v>-1.4404420295190774</v>
      </c>
      <c r="AI35" s="29">
        <f>PERCENTILE($M$2:$M$71, 0.98)</f>
        <v>0.2915920996770559</v>
      </c>
      <c r="AJ35" s="29">
        <f>MIN(MAX(M35,AH35), AI35)</f>
        <v>-0.82779791600242203</v>
      </c>
      <c r="AK35" s="29">
        <f>AJ35-$AJ$72 + 0.1</f>
        <v>0.71264411351665535</v>
      </c>
      <c r="AL35" s="74">
        <v>1</v>
      </c>
      <c r="AM35" s="74">
        <v>1</v>
      </c>
      <c r="AN35" s="28">
        <v>1</v>
      </c>
      <c r="AO35" s="21">
        <f>(AG35^4) *Z35*AB35*AL35</f>
        <v>1.489329589341754</v>
      </c>
      <c r="AP35" s="21">
        <f>(AK35^5)*AA35*AM35*AN35</f>
        <v>0.18380761968328108</v>
      </c>
      <c r="AQ35" s="15">
        <f>AO35/$AO$72</f>
        <v>5.9544984198310179E-3</v>
      </c>
      <c r="AR35" s="15">
        <f>AP35/$AP$72</f>
        <v>1.1507116026255595E-3</v>
      </c>
      <c r="AS35" s="2">
        <v>1872</v>
      </c>
      <c r="AT35" s="16">
        <f>$D$78*AQ35</f>
        <v>734.42545330258986</v>
      </c>
      <c r="AU35" s="24">
        <f>AT35-AS35</f>
        <v>-1137.5745466974101</v>
      </c>
      <c r="AV35" s="2">
        <v>178</v>
      </c>
      <c r="AW35" s="2">
        <v>0</v>
      </c>
      <c r="AX35" s="2">
        <v>0</v>
      </c>
      <c r="AY35" s="10">
        <f>SUM(AV35:AX35)</f>
        <v>178</v>
      </c>
      <c r="AZ35" s="16">
        <f>AQ35*$D$77</f>
        <v>1126.723886346791</v>
      </c>
      <c r="BA35" s="9">
        <f>AZ35-AY35</f>
        <v>948.72388634679101</v>
      </c>
      <c r="BB35" s="9">
        <f>BA35+AU35</f>
        <v>-188.85066035061914</v>
      </c>
      <c r="BC35" s="18">
        <f>AS35+AY35</f>
        <v>2050</v>
      </c>
      <c r="BD35" s="27">
        <f>AT35+AZ35</f>
        <v>1861.1493396493809</v>
      </c>
      <c r="BE35" s="67">
        <f>BB35*(BB35&gt;0)</f>
        <v>0</v>
      </c>
      <c r="BF35">
        <f>BE35/$BE$72</f>
        <v>0</v>
      </c>
      <c r="BG35" s="57">
        <f>BF35*$BB$72</f>
        <v>0</v>
      </c>
      <c r="BH35" s="60">
        <f>IF(BG35&gt;0,V35,W35)</f>
        <v>89.442104524573281</v>
      </c>
      <c r="BI35" s="17">
        <f>BG35/BH35</f>
        <v>0</v>
      </c>
      <c r="BJ35" s="35">
        <f>BC35/BD35</f>
        <v>1.1014699123425509</v>
      </c>
      <c r="BK35" s="2">
        <v>0</v>
      </c>
      <c r="BL35" s="16">
        <f>AR35*$D$80</f>
        <v>5.0953509764259772</v>
      </c>
      <c r="BM35" s="54">
        <f>BL35-BK35</f>
        <v>5.0953509764259772</v>
      </c>
      <c r="BN35" s="75">
        <f>BM35*(BM35&lt;&gt;0)</f>
        <v>5.0953509764259772</v>
      </c>
      <c r="BO35" s="35">
        <f>BN35/$BN$72</f>
        <v>9.5957645507080483E-3</v>
      </c>
      <c r="BP35" s="76">
        <f>BO35 * $BM$72</f>
        <v>5.0953509764259772</v>
      </c>
      <c r="BQ35" s="77">
        <f>IF(BP35&gt;0, V35, W35)</f>
        <v>88.737702542110284</v>
      </c>
      <c r="BR35" s="17">
        <f>BP35/BQ35</f>
        <v>5.7420361700349289E-2</v>
      </c>
      <c r="BS35" s="39">
        <f>($AG35^$BS$74)*($BT$74^$N35)*(IF($C35&gt;0,1,$BU$74))</f>
        <v>0.71975756941552149</v>
      </c>
      <c r="BT35" s="39">
        <f>($AG35^$BS$75)*($BT$75^$N35)*(IF($C35&gt;0,1,$BU$75))</f>
        <v>0.92628073974952418</v>
      </c>
      <c r="BU35" s="39">
        <f>($AG35^$BS$76)*($BT$76^$N35)*(IF($C35&gt;0,1,$BU$76))</f>
        <v>1.4029216494664803E-2</v>
      </c>
      <c r="BV35" s="39">
        <f>($AG35^$BS$77)*($BT$77^$N35)*(IF($C35&gt;0,1,$BU$77))</f>
        <v>1.7092366254814895</v>
      </c>
      <c r="BW35" s="39">
        <f>($AG35^$BS$78)*($BT$78^$N35)*(IF($C35&gt;0,1,$BU$78))</f>
        <v>0.67773645409859307</v>
      </c>
      <c r="BX35" s="39">
        <f>($AG35^$BS$79)*($BT$79^$N35)*(IF($C35&gt;0,1,$BU$79))</f>
        <v>0.94630161561132853</v>
      </c>
      <c r="BY35" s="39">
        <f>($AG35^$BS$80)*($BT$80^$N35)*(IF($C35&gt;0,1,$BU$80))</f>
        <v>8.2288628400538064E-2</v>
      </c>
      <c r="BZ35" s="37">
        <f>BS35/BS$72</f>
        <v>1.0179851076835658E-2</v>
      </c>
      <c r="CA35" s="37">
        <f>BT35/BT$72</f>
        <v>8.4498950545581174E-3</v>
      </c>
      <c r="CB35" s="37">
        <f>BU35/BU$72</f>
        <v>5.2507631290214159E-5</v>
      </c>
      <c r="CC35" s="37">
        <f>BV35/BV$72</f>
        <v>1.0937444797739931E-2</v>
      </c>
      <c r="CD35" s="37">
        <f>BW35/BW$72</f>
        <v>1.2452426701348621E-2</v>
      </c>
      <c r="CE35" s="37">
        <f>BX35/BX$72</f>
        <v>4.9396197680855874E-3</v>
      </c>
      <c r="CF35" s="37">
        <f>BY35/BY$72</f>
        <v>1.5780039415551235E-3</v>
      </c>
      <c r="CG35" s="2">
        <v>358</v>
      </c>
      <c r="CH35" s="17">
        <f>CG$72*BZ35</f>
        <v>621.36792987897172</v>
      </c>
      <c r="CI35" s="1">
        <f>CH35-CG35</f>
        <v>263.36792987897172</v>
      </c>
      <c r="CJ35" s="2">
        <v>541</v>
      </c>
      <c r="CK35" s="17">
        <f>CJ$72*CA35</f>
        <v>505.58257079937584</v>
      </c>
      <c r="CL35" s="1">
        <f>CK35-CJ35</f>
        <v>-35.417429200624156</v>
      </c>
      <c r="CM35" s="2">
        <v>0</v>
      </c>
      <c r="CN35" s="17">
        <f>CM$72*CB35</f>
        <v>3.6163580898509196</v>
      </c>
      <c r="CO35" s="1">
        <f>CN35-CM35</f>
        <v>3.6163580898509196</v>
      </c>
      <c r="CP35" s="2">
        <v>638</v>
      </c>
      <c r="CQ35" s="17">
        <f>CP$72*CC35</f>
        <v>706.26362292446049</v>
      </c>
      <c r="CR35" s="1">
        <f>CQ35-CP35</f>
        <v>68.263622924460492</v>
      </c>
      <c r="CS35" s="2">
        <v>892</v>
      </c>
      <c r="CT35" s="17">
        <f>CS$72*CD35</f>
        <v>838.27246068138641</v>
      </c>
      <c r="CU35" s="1">
        <f>CT35-CS35</f>
        <v>-53.727539318613594</v>
      </c>
      <c r="CV35" s="2">
        <v>892</v>
      </c>
      <c r="CW35" s="17">
        <f>CV$72*CE35</f>
        <v>352.57030056687688</v>
      </c>
      <c r="CX35" s="1">
        <f>CW35-CV35</f>
        <v>-539.42969943312312</v>
      </c>
      <c r="CY35" s="2">
        <v>0</v>
      </c>
      <c r="CZ35" s="17">
        <f>CY$72*CF35</f>
        <v>108.22108831579193</v>
      </c>
      <c r="DA35" s="1">
        <f>CZ35-CY35</f>
        <v>108.22108831579193</v>
      </c>
      <c r="DB35" s="9"/>
      <c r="DF35" s="37"/>
      <c r="DH35" s="17"/>
      <c r="DI35" s="1"/>
    </row>
    <row r="36" spans="1:113" x14ac:dyDescent="0.2">
      <c r="A36" s="42" t="s">
        <v>81</v>
      </c>
      <c r="B36">
        <v>1</v>
      </c>
      <c r="C36">
        <v>0</v>
      </c>
      <c r="D36">
        <v>6.5916398713826305E-2</v>
      </c>
      <c r="E36">
        <v>0.93408360128617296</v>
      </c>
      <c r="F36">
        <v>0.22813990461049199</v>
      </c>
      <c r="G36">
        <v>0.22813990461049199</v>
      </c>
      <c r="H36">
        <v>9.7001763668430302E-2</v>
      </c>
      <c r="I36">
        <v>0.16137566137566101</v>
      </c>
      <c r="J36">
        <v>0.12511484231136799</v>
      </c>
      <c r="K36">
        <v>0.16894877386436499</v>
      </c>
      <c r="L36">
        <v>1.0663188809998001</v>
      </c>
      <c r="M36">
        <v>-0.94000688772224195</v>
      </c>
      <c r="N36" s="28">
        <v>0</v>
      </c>
      <c r="O36">
        <v>1.00479806890171</v>
      </c>
      <c r="P36">
        <v>0.99609356514990099</v>
      </c>
      <c r="Q36">
        <v>1.01390929256468</v>
      </c>
      <c r="R36">
        <v>1.0013589202948301</v>
      </c>
      <c r="S36">
        <v>268.08999633789</v>
      </c>
      <c r="T36" s="40">
        <f>IF(C36,P36,R36)</f>
        <v>1.0013589202948301</v>
      </c>
      <c r="U36" s="40">
        <f>IF(D36 = 0,O36,Q36)</f>
        <v>1.01390929256468</v>
      </c>
      <c r="V36" s="59">
        <f>S36*T36^(1-N36)</f>
        <v>268.45430927475451</v>
      </c>
      <c r="W36" s="58">
        <f>S36*U36^(N36+1)</f>
        <v>271.81893853061769</v>
      </c>
      <c r="X36" s="66">
        <f>0.5 * (D36-MAX($D$3:$D$71))/(MIN($D$3:$D$71)-MAX($D$3:$D$71)) + 0.75</f>
        <v>1.2296401540951272</v>
      </c>
      <c r="Y36" s="66">
        <f>AVERAGE(D36, F36, G36, H36, I36, J36, K36)</f>
        <v>0.15351960702209064</v>
      </c>
      <c r="Z36" s="29">
        <f>1.2^N36</f>
        <v>1</v>
      </c>
      <c r="AA36" s="29">
        <f>1.6^N36</f>
        <v>1</v>
      </c>
      <c r="AB36" s="29">
        <f>IF(C36&gt;0, 1, 0.3)</f>
        <v>0.3</v>
      </c>
      <c r="AC36" s="29">
        <f>IF(C36&gt;0, 1, 0.2)</f>
        <v>0.2</v>
      </c>
      <c r="AD36" s="29">
        <f>PERCENTILE($L$2:$L$71, 0.05)</f>
        <v>-1.4951753639458739E-2</v>
      </c>
      <c r="AE36" s="29">
        <f>PERCENTILE($L$2:$L$71, 0.95)</f>
        <v>1.0450608148215921</v>
      </c>
      <c r="AF36" s="29">
        <f>MIN(MAX(L36,AD36), AE36)</f>
        <v>1.0450608148215921</v>
      </c>
      <c r="AG36" s="29">
        <f>AF36-$AF$72+1</f>
        <v>2.0600125684610511</v>
      </c>
      <c r="AH36" s="29">
        <f>PERCENTILE($M$2:$M$71, 0.02)</f>
        <v>-1.4404420295190774</v>
      </c>
      <c r="AI36" s="29">
        <f>PERCENTILE($M$2:$M$71, 0.98)</f>
        <v>0.2915920996770559</v>
      </c>
      <c r="AJ36" s="29">
        <f>MIN(MAX(M36,AH36), AI36)</f>
        <v>-0.94000688772224195</v>
      </c>
      <c r="AK36" s="29">
        <f>AJ36-$AJ$72 + 0.1</f>
        <v>0.60043514179683544</v>
      </c>
      <c r="AL36" s="74">
        <v>1</v>
      </c>
      <c r="AM36" s="74">
        <v>1</v>
      </c>
      <c r="AN36" s="28">
        <v>1</v>
      </c>
      <c r="AO36" s="21">
        <f>(AG36^4) *Z36*AB36*AL36</f>
        <v>5.4025741346153211</v>
      </c>
      <c r="AP36" s="21">
        <f>(AK36^5)*AA36*AM36*AN36</f>
        <v>7.8042381173581199E-2</v>
      </c>
      <c r="AQ36" s="15">
        <f>AO36/$AO$72</f>
        <v>2.1600067156259894E-2</v>
      </c>
      <c r="AR36" s="15">
        <f>AP36/$AP$72</f>
        <v>4.8857753376986307E-4</v>
      </c>
      <c r="AS36" s="2">
        <v>4021</v>
      </c>
      <c r="AT36" s="16">
        <f>$D$78*AQ36</f>
        <v>2664.1436430262329</v>
      </c>
      <c r="AU36" s="24">
        <f>AT36-AS36</f>
        <v>-1356.8563569737671</v>
      </c>
      <c r="AV36" s="2">
        <v>536</v>
      </c>
      <c r="AW36" s="2">
        <v>4021</v>
      </c>
      <c r="AX36" s="2">
        <v>0</v>
      </c>
      <c r="AY36" s="10">
        <f>SUM(AV36:AX36)</f>
        <v>4557</v>
      </c>
      <c r="AZ36" s="16">
        <f>AQ36*$D$77</f>
        <v>4087.2143874619569</v>
      </c>
      <c r="BA36" s="9">
        <f>AZ36-AY36</f>
        <v>-469.7856125380431</v>
      </c>
      <c r="BB36" s="9">
        <f>BA36+AU36</f>
        <v>-1826.6419695118102</v>
      </c>
      <c r="BC36" s="18">
        <f>AS36+AY36</f>
        <v>8578</v>
      </c>
      <c r="BD36" s="27">
        <f>AT36+AZ36</f>
        <v>6751.3580304881898</v>
      </c>
      <c r="BE36" s="67">
        <f>BB36*(BB36&gt;0)</f>
        <v>0</v>
      </c>
      <c r="BF36">
        <f>BE36/$BE$72</f>
        <v>0</v>
      </c>
      <c r="BG36" s="57">
        <f>BF36*$BB$72</f>
        <v>0</v>
      </c>
      <c r="BH36" s="70">
        <f>IF(BG36&gt;0,V36,W36)</f>
        <v>271.81893853061769</v>
      </c>
      <c r="BI36" s="17">
        <f>BG36/BH36</f>
        <v>0</v>
      </c>
      <c r="BJ36" s="35">
        <f>BC36/BD36</f>
        <v>1.2705591913897842</v>
      </c>
      <c r="BK36" s="2">
        <v>0</v>
      </c>
      <c r="BL36" s="16">
        <f>AR36*$D$80</f>
        <v>2.1634213195329539</v>
      </c>
      <c r="BM36" s="54">
        <f>BL36-BK36</f>
        <v>2.1634213195329539</v>
      </c>
      <c r="BN36" s="75">
        <f>BM36*(BM36&lt;&gt;0)</f>
        <v>2.1634213195329539</v>
      </c>
      <c r="BO36" s="35">
        <f>BN36/$BN$72</f>
        <v>4.0742397731317369E-3</v>
      </c>
      <c r="BP36" s="76">
        <f>BO36 * $BM$72</f>
        <v>2.1634213195329539</v>
      </c>
      <c r="BQ36" s="77">
        <f>IF(BP36&gt;0, V36, W36)</f>
        <v>268.45430927475451</v>
      </c>
      <c r="BR36" s="17">
        <f>BP36/BQ36</f>
        <v>8.0588064515617827E-3</v>
      </c>
      <c r="BS36" s="39">
        <f>($AG36^$BS$74)*($BT$74^$N36)*(IF($C36&gt;0,1,$BU$74))</f>
        <v>1.0245174459356232</v>
      </c>
      <c r="BT36" s="39">
        <f>($AG36^$BS$75)*($BT$75^$N36)*(IF($C36&gt;0,1,$BU$75))</f>
        <v>1.842020777307634</v>
      </c>
      <c r="BU36" s="39">
        <f>($AG36^$BS$76)*($BT$76^$N36)*(IF($C36&gt;0,1,$BU$76))</f>
        <v>6.7201532003665326E-2</v>
      </c>
      <c r="BV36" s="39">
        <f>($AG36^$BS$77)*($BT$77^$N36)*(IF($C36&gt;0,1,$BU$77))</f>
        <v>3.4066961397788051</v>
      </c>
      <c r="BW36" s="39">
        <f>($AG36^$BS$78)*($BT$78^$N36)*(IF($C36&gt;0,1,$BU$78))</f>
        <v>0.6974485356306056</v>
      </c>
      <c r="BX36" s="39">
        <f>($AG36^$BS$79)*($BT$79^$N36)*(IF($C36&gt;0,1,$BU$79))</f>
        <v>3.0041379542492317</v>
      </c>
      <c r="BY36" s="39">
        <f>($AG36^$BS$80)*($BT$80^$N36)*(IF($C36&gt;0,1,$BU$80))</f>
        <v>0.15000925177044089</v>
      </c>
      <c r="BZ36" s="37">
        <f>BS36/BS$72</f>
        <v>1.4490205408626524E-2</v>
      </c>
      <c r="CA36" s="37">
        <f>BT36/BT$72</f>
        <v>1.6803633702643952E-2</v>
      </c>
      <c r="CB36" s="37">
        <f>BU36/BU$72</f>
        <v>2.5151748609253275E-4</v>
      </c>
      <c r="CC36" s="37">
        <f>BV36/BV$72</f>
        <v>2.1799527587941871E-2</v>
      </c>
      <c r="CD36" s="37">
        <f>BW36/BW$72</f>
        <v>1.2814607677337091E-2</v>
      </c>
      <c r="CE36" s="37">
        <f>BX36/BX$72</f>
        <v>1.5681363087686622E-2</v>
      </c>
      <c r="CF36" s="37">
        <f>BY36/BY$72</f>
        <v>2.8766452323313093E-3</v>
      </c>
      <c r="CG36" s="2">
        <v>2500</v>
      </c>
      <c r="CH36" s="17">
        <f>CG$72*BZ36</f>
        <v>884.46764793715442</v>
      </c>
      <c r="CI36" s="1">
        <f>CH36-CG36</f>
        <v>-1615.5323520628456</v>
      </c>
      <c r="CJ36" s="2">
        <v>829</v>
      </c>
      <c r="CK36" s="17">
        <f>CJ$72*CA36</f>
        <v>1005.4118153302956</v>
      </c>
      <c r="CL36" s="1">
        <f>CK36-CJ36</f>
        <v>176.41181533029555</v>
      </c>
      <c r="CM36" s="2">
        <v>3309</v>
      </c>
      <c r="CN36" s="17">
        <f>CM$72*CB36</f>
        <v>17.322763819651009</v>
      </c>
      <c r="CO36" s="1">
        <f>CN36-CM36</f>
        <v>-3291.6772361803492</v>
      </c>
      <c r="CP36" s="2">
        <v>1394</v>
      </c>
      <c r="CQ36" s="17">
        <f>CP$72*CC36</f>
        <v>1407.6608949361705</v>
      </c>
      <c r="CR36" s="1">
        <f>CQ36-CP36</f>
        <v>13.660894936170507</v>
      </c>
      <c r="CS36" s="2">
        <v>804</v>
      </c>
      <c r="CT36" s="17">
        <f>CS$72*CD36</f>
        <v>862.65375962297833</v>
      </c>
      <c r="CU36" s="1">
        <f>CT36-CS36</f>
        <v>58.653759622978328</v>
      </c>
      <c r="CV36" s="2">
        <v>3217</v>
      </c>
      <c r="CW36" s="17">
        <f>CV$72*CE36</f>
        <v>1119.2729717467203</v>
      </c>
      <c r="CX36" s="1">
        <f>CW36-CV36</f>
        <v>-2097.72702825328</v>
      </c>
      <c r="CY36" s="2">
        <v>1609</v>
      </c>
      <c r="CZ36" s="17">
        <f>CY$72*CF36</f>
        <v>197.28320667851352</v>
      </c>
      <c r="DA36" s="1">
        <f>CZ36-CY36</f>
        <v>-1411.7167933214864</v>
      </c>
      <c r="DB36" s="9"/>
      <c r="DF36" s="37"/>
      <c r="DH36" s="17"/>
      <c r="DI36" s="1"/>
    </row>
    <row r="37" spans="1:113" x14ac:dyDescent="0.2">
      <c r="A37" s="42" t="s">
        <v>2</v>
      </c>
      <c r="B37">
        <v>0</v>
      </c>
      <c r="C37">
        <v>0</v>
      </c>
      <c r="D37">
        <v>9.0836012861736301E-2</v>
      </c>
      <c r="E37">
        <v>0.90916398713826296</v>
      </c>
      <c r="F37">
        <v>5.5643879173290903E-2</v>
      </c>
      <c r="G37">
        <v>5.5643879173290903E-2</v>
      </c>
      <c r="H37">
        <v>2.2045855379188701E-2</v>
      </c>
      <c r="I37">
        <v>3.9682539682539597E-2</v>
      </c>
      <c r="J37">
        <v>2.95776187499972E-2</v>
      </c>
      <c r="K37">
        <v>4.0568626350401697E-2</v>
      </c>
      <c r="L37">
        <v>0.69364671317541804</v>
      </c>
      <c r="M37">
        <v>-0.99036448020493395</v>
      </c>
      <c r="N37" s="28">
        <v>0</v>
      </c>
      <c r="O37">
        <v>1.0037294091367099</v>
      </c>
      <c r="P37">
        <v>0.946478070650417</v>
      </c>
      <c r="Q37">
        <v>1.0192193960393501</v>
      </c>
      <c r="R37">
        <v>0.98743732820833696</v>
      </c>
      <c r="S37">
        <v>57.869998931884702</v>
      </c>
      <c r="T37" s="40">
        <f>IF(C37,P37,R37)</f>
        <v>0.98743732820833696</v>
      </c>
      <c r="U37" s="40">
        <f>IF(D37 = 0,O37,Q37)</f>
        <v>1.0192193960393501</v>
      </c>
      <c r="V37" s="59">
        <f>S37*T37^(1-N37)</f>
        <v>57.142997128719543</v>
      </c>
      <c r="W37" s="58">
        <f>S37*U37^(N37+1)</f>
        <v>58.982225360153357</v>
      </c>
      <c r="X37" s="66">
        <f>0.5 * (D37-MAX($D$3:$D$71))/(MIN($D$3:$D$71)-MAX($D$3:$D$71)) + 0.75</f>
        <v>1.2162113195621258</v>
      </c>
      <c r="Y37" s="66">
        <f>AVERAGE(D37, F37, G37, H37, I37, J37, K37)</f>
        <v>4.7714058767206469E-2</v>
      </c>
      <c r="Z37" s="29">
        <f>1.2^N37</f>
        <v>1</v>
      </c>
      <c r="AA37" s="29">
        <f>1.6^N37</f>
        <v>1</v>
      </c>
      <c r="AB37" s="29">
        <f>IF(C37&gt;0, 1, 0.3)</f>
        <v>0.3</v>
      </c>
      <c r="AC37" s="29">
        <f>IF(C37&gt;0, 1, 0.2)</f>
        <v>0.2</v>
      </c>
      <c r="AD37" s="29">
        <f>PERCENTILE($L$2:$L$71, 0.05)</f>
        <v>-1.4951753639458739E-2</v>
      </c>
      <c r="AE37" s="29">
        <f>PERCENTILE($L$2:$L$71, 0.95)</f>
        <v>1.0450608148215921</v>
      </c>
      <c r="AF37" s="29">
        <f>MIN(MAX(L37,AD37), AE37)</f>
        <v>0.69364671317541804</v>
      </c>
      <c r="AG37" s="29">
        <f>AF37-$AF$72+1</f>
        <v>1.7085984668148768</v>
      </c>
      <c r="AH37" s="29">
        <f>PERCENTILE($M$2:$M$71, 0.02)</f>
        <v>-1.4404420295190774</v>
      </c>
      <c r="AI37" s="29">
        <f>PERCENTILE($M$2:$M$71, 0.98)</f>
        <v>0.2915920996770559</v>
      </c>
      <c r="AJ37" s="29">
        <f>MIN(MAX(M37,AH37), AI37)</f>
        <v>-0.99036448020493395</v>
      </c>
      <c r="AK37" s="29">
        <f>AJ37-$AJ$72 + 0.1</f>
        <v>0.55007754931414343</v>
      </c>
      <c r="AL37" s="74">
        <v>1</v>
      </c>
      <c r="AM37" s="74">
        <v>1</v>
      </c>
      <c r="AN37" s="28">
        <v>1</v>
      </c>
      <c r="AO37" s="21">
        <f>(AG37^4) *Z37*AB37*AL37</f>
        <v>2.5567090222054416</v>
      </c>
      <c r="AP37" s="21">
        <f>(AK37^5)*AA37*AM37*AN37</f>
        <v>5.0363928741667244E-2</v>
      </c>
      <c r="AQ37" s="15">
        <f>AO37/$AO$72</f>
        <v>1.0221995145761253E-2</v>
      </c>
      <c r="AR37" s="15">
        <f>AP37/$AP$72</f>
        <v>3.1529899172136902E-4</v>
      </c>
      <c r="AS37" s="2">
        <v>2546</v>
      </c>
      <c r="AT37" s="16">
        <f>$D$78*AQ37</f>
        <v>1260.7767924801346</v>
      </c>
      <c r="AU37" s="24">
        <f>AT37-AS37</f>
        <v>-1285.2232075198654</v>
      </c>
      <c r="AV37" s="2">
        <v>174</v>
      </c>
      <c r="AW37" s="2">
        <v>1042</v>
      </c>
      <c r="AX37" s="2">
        <v>174</v>
      </c>
      <c r="AY37" s="10">
        <f>SUM(AV37:AX37)</f>
        <v>1390</v>
      </c>
      <c r="AZ37" s="16">
        <f>AQ37*$D$77</f>
        <v>1934.2294320697797</v>
      </c>
      <c r="BA37" s="9">
        <f>AZ37-AY37</f>
        <v>544.2294320697797</v>
      </c>
      <c r="BB37" s="9">
        <f>BA37+AU37</f>
        <v>-740.99377545008565</v>
      </c>
      <c r="BC37" s="18">
        <f>AS37+AY37</f>
        <v>3936</v>
      </c>
      <c r="BD37" s="27">
        <f>AT37+AZ37</f>
        <v>3195.0062245499144</v>
      </c>
      <c r="BE37" s="67">
        <f>BB37*(BB37&gt;0)</f>
        <v>0</v>
      </c>
      <c r="BF37">
        <f>BE37/$BE$72</f>
        <v>0</v>
      </c>
      <c r="BG37" s="57">
        <f>BF37*$BB$72</f>
        <v>0</v>
      </c>
      <c r="BH37" s="60">
        <f>IF(BG37&gt;0,V37,W37)</f>
        <v>58.982225360153357</v>
      </c>
      <c r="BI37" s="17">
        <f>BG37/BH37</f>
        <v>0</v>
      </c>
      <c r="BJ37" s="35">
        <f>BC37/BD37</f>
        <v>1.2319224825780959</v>
      </c>
      <c r="BK37" s="2">
        <v>0</v>
      </c>
      <c r="BL37" s="16">
        <f>AR37*$D$80</f>
        <v>1.396143935342222</v>
      </c>
      <c r="BM37" s="54">
        <f>BL37-BK37</f>
        <v>1.396143935342222</v>
      </c>
      <c r="BN37" s="75">
        <f>BM37*(BM37&lt;&gt;0)</f>
        <v>1.396143935342222</v>
      </c>
      <c r="BO37" s="35">
        <f>BN37/$BN$72</f>
        <v>2.6292729479137876E-3</v>
      </c>
      <c r="BP37" s="76">
        <f>BO37 * $BM$72</f>
        <v>1.396143935342222</v>
      </c>
      <c r="BQ37" s="77">
        <f>IF(BP37&gt;0, V37, W37)</f>
        <v>57.142997128719543</v>
      </c>
      <c r="BR37" s="17">
        <f>BP37/BQ37</f>
        <v>2.4432459015009084E-2</v>
      </c>
      <c r="BS37" s="39">
        <f>($AG37^$BS$74)*($BT$74^$N37)*(IF($C37&gt;0,1,$BU$74))</f>
        <v>0.83462508612623865</v>
      </c>
      <c r="BT37" s="39">
        <f>($AG37^$BS$75)*($BT$75^$N37)*(IF($C37&gt;0,1,$BU$75))</f>
        <v>1.2358051710211937</v>
      </c>
      <c r="BU37" s="39">
        <f>($AG37^$BS$76)*($BT$76^$N37)*(IF($C37&gt;0,1,$BU$76))</f>
        <v>2.7061905650659357E-2</v>
      </c>
      <c r="BV37" s="39">
        <f>($AG37^$BS$77)*($BT$77^$N37)*(IF($C37&gt;0,1,$BU$77))</f>
        <v>2.2825498595378635</v>
      </c>
      <c r="BW37" s="39">
        <f>($AG37^$BS$78)*($BT$78^$N37)*(IF($C37&gt;0,1,$BU$78))</f>
        <v>0.68593459885082075</v>
      </c>
      <c r="BX37" s="39">
        <f>($AG37^$BS$79)*($BT$79^$N37)*(IF($C37&gt;0,1,$BU$79))</f>
        <v>1.5361357705797969</v>
      </c>
      <c r="BY37" s="39">
        <f>($AG37^$BS$80)*($BT$80^$N37)*(IF($C37&gt;0,1,$BU$80))</f>
        <v>0.10585358960710342</v>
      </c>
      <c r="BZ37" s="37">
        <f>BS37/BS$72</f>
        <v>1.1804473398808024E-2</v>
      </c>
      <c r="CA37" s="37">
        <f>BT37/BT$72</f>
        <v>1.127349793091139E-2</v>
      </c>
      <c r="CB37" s="37">
        <f>BU37/BU$72</f>
        <v>1.0128552542159164E-4</v>
      </c>
      <c r="CC37" s="37">
        <f>BV37/BV$72</f>
        <v>1.4606089475617067E-2</v>
      </c>
      <c r="CD37" s="37">
        <f>BW37/BW$72</f>
        <v>1.2603055748962621E-2</v>
      </c>
      <c r="CE37" s="37">
        <f>BX37/BX$72</f>
        <v>8.0185075177298618E-3</v>
      </c>
      <c r="CF37" s="37">
        <f>BY37/BY$72</f>
        <v>2.0298962915594721E-3</v>
      </c>
      <c r="CG37" s="2">
        <v>938</v>
      </c>
      <c r="CH37" s="17">
        <f>CG$72*BZ37</f>
        <v>720.53325178984301</v>
      </c>
      <c r="CI37" s="1">
        <f>CH37-CG37</f>
        <v>-217.46674821015699</v>
      </c>
      <c r="CJ37" s="2">
        <v>462</v>
      </c>
      <c r="CK37" s="17">
        <f>CJ$72*CA37</f>
        <v>674.52720170022121</v>
      </c>
      <c r="CL37" s="1">
        <f>CK37-CJ37</f>
        <v>212.52720170022121</v>
      </c>
      <c r="CM37" s="2">
        <v>58</v>
      </c>
      <c r="CN37" s="17">
        <f>CM$72*CB37</f>
        <v>6.9758379923612814</v>
      </c>
      <c r="CO37" s="1">
        <f>CN37-CM37</f>
        <v>-51.024162007638722</v>
      </c>
      <c r="CP37" s="2">
        <v>842</v>
      </c>
      <c r="CQ37" s="17">
        <f>CP$72*CC37</f>
        <v>943.15901570902088</v>
      </c>
      <c r="CR37" s="1">
        <f>CQ37-CP37</f>
        <v>101.15901570902088</v>
      </c>
      <c r="CS37" s="2">
        <v>752</v>
      </c>
      <c r="CT37" s="17">
        <f>CS$72*CD37</f>
        <v>848.4125069086657</v>
      </c>
      <c r="CU37" s="1">
        <f>CT37-CS37</f>
        <v>96.412506908665705</v>
      </c>
      <c r="CV37" s="2">
        <v>1100</v>
      </c>
      <c r="CW37" s="17">
        <f>CV$72*CE37</f>
        <v>572.32899258548662</v>
      </c>
      <c r="CX37" s="1">
        <f>CW37-CV37</f>
        <v>-527.67100741451338</v>
      </c>
      <c r="CY37" s="2">
        <v>1100</v>
      </c>
      <c r="CZ37" s="17">
        <f>CY$72*CF37</f>
        <v>139.21231757144017</v>
      </c>
      <c r="DA37" s="1">
        <f>CZ37-CY37</f>
        <v>-960.78768242855983</v>
      </c>
      <c r="DB37" s="9"/>
      <c r="DF37" s="37"/>
      <c r="DH37" s="17"/>
      <c r="DI37" s="1"/>
    </row>
    <row r="38" spans="1:113" x14ac:dyDescent="0.2">
      <c r="A38" s="42" t="s">
        <v>14</v>
      </c>
      <c r="B38">
        <v>1</v>
      </c>
      <c r="C38">
        <v>1</v>
      </c>
      <c r="D38">
        <v>0.66077170418006403</v>
      </c>
      <c r="E38">
        <v>0.33922829581993502</v>
      </c>
      <c r="F38">
        <v>0.68282988871224104</v>
      </c>
      <c r="G38">
        <v>0.68282988871224104</v>
      </c>
      <c r="H38">
        <v>0.66931216931216897</v>
      </c>
      <c r="I38">
        <v>0.49559082892416201</v>
      </c>
      <c r="J38">
        <v>0.57593834114290998</v>
      </c>
      <c r="K38">
        <v>0.62711076644220198</v>
      </c>
      <c r="L38">
        <v>0.764158873118571</v>
      </c>
      <c r="M38">
        <v>-1.21497141128315</v>
      </c>
      <c r="N38" s="28">
        <v>0</v>
      </c>
      <c r="O38">
        <v>1.00655643849516</v>
      </c>
      <c r="P38">
        <v>0.99602515574505601</v>
      </c>
      <c r="Q38">
        <v>1.0023073139360099</v>
      </c>
      <c r="R38">
        <v>1.0013857678415801</v>
      </c>
      <c r="S38">
        <v>82.769996643066406</v>
      </c>
      <c r="T38" s="40">
        <f>IF(C38,P38,R38)</f>
        <v>0.99602515574505601</v>
      </c>
      <c r="U38" s="40">
        <f>IF(D38 = 0,O38,Q38)</f>
        <v>1.0023073139360099</v>
      </c>
      <c r="V38" s="59">
        <f>S38*T38^(1-N38)</f>
        <v>82.44099879742798</v>
      </c>
      <c r="W38" s="58">
        <f>S38*U38^(N38+1)</f>
        <v>82.960973009804448</v>
      </c>
      <c r="X38" s="66">
        <f>0.5 * (D38-MAX($D$3:$D$71))/(MIN($D$3:$D$71)-MAX($D$3:$D$71)) + 0.75</f>
        <v>0.90908087814606342</v>
      </c>
      <c r="Y38" s="66">
        <f>AVERAGE(D38, F38, G38, H38, I38, J38, K38)</f>
        <v>0.62776908391799846</v>
      </c>
      <c r="Z38" s="29">
        <f>1.2^N38</f>
        <v>1</v>
      </c>
      <c r="AA38" s="29">
        <f>1.6^N38</f>
        <v>1</v>
      </c>
      <c r="AB38" s="29">
        <f>IF(C38&gt;0, 1, 0.3)</f>
        <v>1</v>
      </c>
      <c r="AC38" s="29">
        <f>IF(C38&gt;0, 1, 0.2)</f>
        <v>1</v>
      </c>
      <c r="AD38" s="29">
        <f>PERCENTILE($L$2:$L$71, 0.05)</f>
        <v>-1.4951753639458739E-2</v>
      </c>
      <c r="AE38" s="29">
        <f>PERCENTILE($L$2:$L$71, 0.95)</f>
        <v>1.0450608148215921</v>
      </c>
      <c r="AF38" s="29">
        <f>MIN(MAX(L38,AD38), AE38)</f>
        <v>0.764158873118571</v>
      </c>
      <c r="AG38" s="29">
        <f>AF38-$AF$72+1</f>
        <v>1.7791106267580297</v>
      </c>
      <c r="AH38" s="29">
        <f>PERCENTILE($M$2:$M$71, 0.02)</f>
        <v>-1.4404420295190774</v>
      </c>
      <c r="AI38" s="29">
        <f>PERCENTILE($M$2:$M$71, 0.98)</f>
        <v>0.2915920996770559</v>
      </c>
      <c r="AJ38" s="29">
        <f>MIN(MAX(M38,AH38), AI38)</f>
        <v>-1.21497141128315</v>
      </c>
      <c r="AK38" s="29">
        <f>AJ38-$AJ$72 + 0.1</f>
        <v>0.32547061823592738</v>
      </c>
      <c r="AL38" s="74">
        <v>1</v>
      </c>
      <c r="AM38" s="74">
        <v>1</v>
      </c>
      <c r="AN38" s="28">
        <v>1</v>
      </c>
      <c r="AO38" s="21">
        <f>(AG38^4) *Z38*AB38*AL38</f>
        <v>10.018710213847998</v>
      </c>
      <c r="AP38" s="21">
        <f>(AK38^5)*AA38*AM38*AN38</f>
        <v>3.6522369364045725E-3</v>
      </c>
      <c r="AQ38" s="15">
        <f>AO38/$AO$72</f>
        <v>4.0055871154395982E-2</v>
      </c>
      <c r="AR38" s="15">
        <f>AP38/$AP$72</f>
        <v>2.2864511414162222E-5</v>
      </c>
      <c r="AS38" s="2">
        <v>662</v>
      </c>
      <c r="AT38" s="16">
        <f>$D$78*AQ38</f>
        <v>4940.4751258347387</v>
      </c>
      <c r="AU38" s="24">
        <f>AT38-AS38</f>
        <v>4278.4751258347387</v>
      </c>
      <c r="AV38" s="2">
        <v>2069</v>
      </c>
      <c r="AW38" s="2">
        <v>1490</v>
      </c>
      <c r="AX38" s="2">
        <v>83</v>
      </c>
      <c r="AY38" s="10">
        <f>SUM(AV38:AX38)</f>
        <v>3642</v>
      </c>
      <c r="AZ38" s="16">
        <f>AQ38*$D$77</f>
        <v>7579.4640683384632</v>
      </c>
      <c r="BA38" s="9">
        <f>AZ38-AY38</f>
        <v>3937.4640683384632</v>
      </c>
      <c r="BB38" s="9">
        <f>BA38+AU38</f>
        <v>8215.9391941732028</v>
      </c>
      <c r="BC38" s="18">
        <f>AS38+AY38</f>
        <v>4304</v>
      </c>
      <c r="BD38" s="27">
        <f>AT38+AZ38</f>
        <v>12519.939194173203</v>
      </c>
      <c r="BE38" s="67">
        <f>BB38*(BB38&gt;0)</f>
        <v>8215.9391941732028</v>
      </c>
      <c r="BF38">
        <f>BE38/$BE$72</f>
        <v>8.2100801224859576E-2</v>
      </c>
      <c r="BG38" s="57">
        <f>BF38*$BB$72</f>
        <v>2792.4042411797918</v>
      </c>
      <c r="BH38" s="70">
        <f>IF(BG38&gt;0,V38,W38)</f>
        <v>82.44099879742798</v>
      </c>
      <c r="BI38" s="17">
        <f>BG38/BH38</f>
        <v>33.871547918059797</v>
      </c>
      <c r="BJ38" s="35">
        <f>BC38/BD38</f>
        <v>0.34377163764526009</v>
      </c>
      <c r="BK38" s="2">
        <v>0</v>
      </c>
      <c r="BL38" s="16">
        <f>AR38*$D$80</f>
        <v>0.10124405654191032</v>
      </c>
      <c r="BM38" s="54">
        <f>BL38-BK38</f>
        <v>0.10124405654191032</v>
      </c>
      <c r="BN38" s="75">
        <f>BM38*(BM38&lt;&gt;0)</f>
        <v>0.10124405654191032</v>
      </c>
      <c r="BO38" s="35">
        <f>BN38/$BN$72</f>
        <v>1.9066677314860688E-4</v>
      </c>
      <c r="BP38" s="76">
        <f>BO38 * $BM$72</f>
        <v>0.10124405654191032</v>
      </c>
      <c r="BQ38" s="77">
        <f>IF(BP38&gt;0, V38, W38)</f>
        <v>82.44099879742798</v>
      </c>
      <c r="BR38" s="17">
        <f>BP38/BQ38</f>
        <v>1.2280789657908532E-3</v>
      </c>
      <c r="BS38" s="39">
        <f>($AG38^$BS$74)*($BT$74^$N38)*(IF($C38&gt;0,1,$BU$74))</f>
        <v>1.8802796134449913</v>
      </c>
      <c r="BT38" s="39">
        <f>($AG38^$BS$75)*($BT$75^$N38)*(IF($C38&gt;0,1,$BU$75))</f>
        <v>3.4192676966730824</v>
      </c>
      <c r="BU38" s="39">
        <f>($AG38^$BS$76)*($BT$76^$N38)*(IF($C38&gt;0,1,$BU$76))</f>
        <v>16.471644636583115</v>
      </c>
      <c r="BV38" s="39">
        <f>($AG38^$BS$77)*($BT$77^$N38)*(IF($C38&gt;0,1,$BU$77))</f>
        <v>3.4330847447616271</v>
      </c>
      <c r="BW38" s="39">
        <f>($AG38^$BS$78)*($BT$78^$N38)*(IF($C38&gt;0,1,$BU$78))</f>
        <v>1.0526113846783094</v>
      </c>
      <c r="BX38" s="39">
        <f>($AG38^$BS$79)*($BT$79^$N38)*(IF($C38&gt;0,1,$BU$79))</f>
        <v>7.8927399186540903</v>
      </c>
      <c r="BY38" s="39">
        <f>($AG38^$BS$80)*($BT$80^$N38)*(IF($C38&gt;0,1,$BU$80))</f>
        <v>2.9267006620572058</v>
      </c>
      <c r="BZ38" s="37">
        <f>BS38/BS$72</f>
        <v>2.6593629940180458E-2</v>
      </c>
      <c r="CA38" s="37">
        <f>BT38/BT$72</f>
        <v>3.1191896754909333E-2</v>
      </c>
      <c r="CB38" s="37">
        <f>BU38/BU$72</f>
        <v>6.1648991135752257E-2</v>
      </c>
      <c r="CC38" s="37">
        <f>BV38/BV$72</f>
        <v>2.19683888830874E-2</v>
      </c>
      <c r="CD38" s="37">
        <f>BW38/BW$72</f>
        <v>1.9340211129922361E-2</v>
      </c>
      <c r="CE38" s="37">
        <f>BX38/BX$72</f>
        <v>4.1199479619778059E-2</v>
      </c>
      <c r="CF38" s="37">
        <f>BY38/BY$72</f>
        <v>5.6123735080363328E-2</v>
      </c>
      <c r="CG38" s="2">
        <v>781</v>
      </c>
      <c r="CH38" s="17">
        <f>CG$72*BZ38</f>
        <v>1623.248577918675</v>
      </c>
      <c r="CI38" s="1">
        <f>CH38-CG38</f>
        <v>842.24857791867498</v>
      </c>
      <c r="CJ38" s="2">
        <v>1257</v>
      </c>
      <c r="CK38" s="17">
        <f>CJ$72*CA38</f>
        <v>1866.3047585364902</v>
      </c>
      <c r="CL38" s="1">
        <f>CK38-CJ38</f>
        <v>609.30475853649023</v>
      </c>
      <c r="CM38" s="2">
        <v>0</v>
      </c>
      <c r="CN38" s="17">
        <f>CM$72*CB38</f>
        <v>4245.9509664926654</v>
      </c>
      <c r="CO38" s="1">
        <f>CN38-CM38</f>
        <v>4245.9509664926654</v>
      </c>
      <c r="CP38" s="2">
        <v>1533</v>
      </c>
      <c r="CQ38" s="17">
        <f>CP$72*CC38</f>
        <v>1418.5647753476028</v>
      </c>
      <c r="CR38" s="1">
        <f>CQ38-CP38</f>
        <v>-114.43522465239721</v>
      </c>
      <c r="CS38" s="2">
        <v>662</v>
      </c>
      <c r="CT38" s="17">
        <f>CS$72*CD38</f>
        <v>1301.9443328441134</v>
      </c>
      <c r="CU38" s="1">
        <f>CT38-CS38</f>
        <v>639.94433284411343</v>
      </c>
      <c r="CV38" s="2">
        <v>1821</v>
      </c>
      <c r="CW38" s="17">
        <f>CV$72*CE38</f>
        <v>2940.654057341279</v>
      </c>
      <c r="CX38" s="1">
        <f>CW38-CV38</f>
        <v>1119.654057341279</v>
      </c>
      <c r="CY38" s="2">
        <v>248</v>
      </c>
      <c r="CZ38" s="17">
        <f>CY$72*CF38</f>
        <v>3849.0218755463975</v>
      </c>
      <c r="DA38" s="1">
        <f>CZ38-CY38</f>
        <v>3601.0218755463975</v>
      </c>
      <c r="DB38" s="9"/>
      <c r="DF38" s="37"/>
      <c r="DH38" s="17"/>
      <c r="DI38" s="1"/>
    </row>
    <row r="39" spans="1:113" x14ac:dyDescent="0.2">
      <c r="A39" s="42" t="s">
        <v>83</v>
      </c>
      <c r="B39">
        <v>1</v>
      </c>
      <c r="C39">
        <v>0</v>
      </c>
      <c r="D39">
        <v>0.13826366559485501</v>
      </c>
      <c r="E39">
        <v>0.86173633440514397</v>
      </c>
      <c r="F39">
        <v>8.6645468998410094E-2</v>
      </c>
      <c r="G39">
        <v>8.6645468998410094E-2</v>
      </c>
      <c r="H39">
        <v>0.106701940035273</v>
      </c>
      <c r="I39">
        <v>0.11992945326278601</v>
      </c>
      <c r="J39">
        <v>0.113122523533153</v>
      </c>
      <c r="K39">
        <v>9.9002798474658302E-2</v>
      </c>
      <c r="L39">
        <v>0.80572653493456703</v>
      </c>
      <c r="M39">
        <v>-1.4123032603341601</v>
      </c>
      <c r="N39" s="28">
        <v>0</v>
      </c>
      <c r="O39">
        <v>1.0160778315122401</v>
      </c>
      <c r="P39">
        <v>0.98046846431838097</v>
      </c>
      <c r="Q39">
        <v>1.0083367221285799</v>
      </c>
      <c r="R39">
        <v>0.98877180669824505</v>
      </c>
      <c r="S39">
        <v>162.600006103515</v>
      </c>
      <c r="T39" s="40">
        <f>IF(C39,P39,R39)</f>
        <v>0.98877180669824505</v>
      </c>
      <c r="U39" s="40">
        <f>IF(D39 = 0,O39,Q39)</f>
        <v>1.0083367221285799</v>
      </c>
      <c r="V39" s="59">
        <f>S39*T39^(1-N39)</f>
        <v>160.77430180411821</v>
      </c>
      <c r="W39" s="58">
        <f>S39*U39^(N39+1)</f>
        <v>163.95555717250539</v>
      </c>
      <c r="X39" s="66">
        <f>0.5 * (D39-MAX($D$3:$D$71))/(MIN($D$3:$D$71)-MAX($D$3:$D$71)) + 0.75</f>
        <v>1.1906532151283491</v>
      </c>
      <c r="Y39" s="66">
        <f>AVERAGE(D39, F39, G39, H39, I39, J39, K39)</f>
        <v>0.10718733127107793</v>
      </c>
      <c r="Z39" s="29">
        <f>1.2^N39</f>
        <v>1</v>
      </c>
      <c r="AA39" s="29">
        <f>1.6^N39</f>
        <v>1</v>
      </c>
      <c r="AB39" s="29">
        <f>IF(C39&gt;0, 1, 0.3)</f>
        <v>0.3</v>
      </c>
      <c r="AC39" s="29">
        <f>IF(C39&gt;0, 1, 0.2)</f>
        <v>0.2</v>
      </c>
      <c r="AD39" s="29">
        <f>PERCENTILE($L$2:$L$71, 0.05)</f>
        <v>-1.4951753639458739E-2</v>
      </c>
      <c r="AE39" s="29">
        <f>PERCENTILE($L$2:$L$71, 0.95)</f>
        <v>1.0450608148215921</v>
      </c>
      <c r="AF39" s="29">
        <f>MIN(MAX(L39,AD39), AE39)</f>
        <v>0.80572653493456703</v>
      </c>
      <c r="AG39" s="29">
        <f>AF39-$AF$72+1</f>
        <v>1.8206782885740258</v>
      </c>
      <c r="AH39" s="29">
        <f>PERCENTILE($M$2:$M$71, 0.02)</f>
        <v>-1.4404420295190774</v>
      </c>
      <c r="AI39" s="29">
        <f>PERCENTILE($M$2:$M$71, 0.98)</f>
        <v>0.2915920996770559</v>
      </c>
      <c r="AJ39" s="29">
        <f>MIN(MAX(M39,AH39), AI39)</f>
        <v>-1.4123032603341601</v>
      </c>
      <c r="AK39" s="29">
        <f>AJ39-$AJ$72 + 0.1</f>
        <v>0.12813876918491732</v>
      </c>
      <c r="AL39" s="74">
        <v>1</v>
      </c>
      <c r="AM39" s="74">
        <v>1</v>
      </c>
      <c r="AN39" s="28">
        <v>1</v>
      </c>
      <c r="AO39" s="21">
        <f>(AG39^4) *Z39*AB39*AL39</f>
        <v>3.2965078023488736</v>
      </c>
      <c r="AP39" s="21">
        <f>(AK39^5)*AA39*AM39*AN39</f>
        <v>3.4546395499405203E-5</v>
      </c>
      <c r="AQ39" s="15">
        <f>AO39/$AO$72</f>
        <v>1.3179789511012492E-2</v>
      </c>
      <c r="AR39" s="15">
        <f>AP39/$AP$72</f>
        <v>2.1627470177000967E-7</v>
      </c>
      <c r="AS39" s="2">
        <v>4715</v>
      </c>
      <c r="AT39" s="16">
        <f>$D$78*AQ39</f>
        <v>1625.5899663724765</v>
      </c>
      <c r="AU39" s="24">
        <f>AT39-AS39</f>
        <v>-3089.4100336275233</v>
      </c>
      <c r="AV39" s="2">
        <v>650</v>
      </c>
      <c r="AW39" s="2">
        <v>2276</v>
      </c>
      <c r="AX39" s="2">
        <v>0</v>
      </c>
      <c r="AY39" s="10">
        <f>SUM(AV39:AX39)</f>
        <v>2926</v>
      </c>
      <c r="AZ39" s="16">
        <f>AQ39*$D$77</f>
        <v>2493.9100847896593</v>
      </c>
      <c r="BA39" s="9">
        <f>AZ39-AY39</f>
        <v>-432.08991521034068</v>
      </c>
      <c r="BB39" s="9">
        <f>BA39+AU39</f>
        <v>-3521.4999488378639</v>
      </c>
      <c r="BC39" s="18">
        <f>AS39+AY39</f>
        <v>7641</v>
      </c>
      <c r="BD39" s="27">
        <f>AT39+AZ39</f>
        <v>4119.5000511621356</v>
      </c>
      <c r="BE39" s="67">
        <f>BB39*(BB39&gt;0)</f>
        <v>0</v>
      </c>
      <c r="BF39">
        <f>BE39/$BE$72</f>
        <v>0</v>
      </c>
      <c r="BG39" s="57">
        <f>BF39*$BB$72</f>
        <v>0</v>
      </c>
      <c r="BH39" s="60">
        <f>IF(BG39&gt;0,V39,W39)</f>
        <v>163.95555717250539</v>
      </c>
      <c r="BI39" s="17">
        <f>BG39/BH39</f>
        <v>0</v>
      </c>
      <c r="BJ39" s="35">
        <f>BC39/BD39</f>
        <v>1.8548367289968666</v>
      </c>
      <c r="BK39" s="2">
        <v>0</v>
      </c>
      <c r="BL39" s="16">
        <f>AR39*$D$80</f>
        <v>9.5766437943760286E-4</v>
      </c>
      <c r="BM39" s="54">
        <f>BL39-BK39</f>
        <v>9.5766437943760286E-4</v>
      </c>
      <c r="BN39" s="75">
        <f>BM39*(BM39&lt;&gt;0)</f>
        <v>9.5766437943760286E-4</v>
      </c>
      <c r="BO39" s="35">
        <f>BN39/$BN$72</f>
        <v>1.8035110723871981E-6</v>
      </c>
      <c r="BP39" s="76">
        <f>BO39 * $BM$72</f>
        <v>9.5766437943760286E-4</v>
      </c>
      <c r="BQ39" s="77">
        <f>IF(BP39&gt;0, V39, W39)</f>
        <v>160.77430180411821</v>
      </c>
      <c r="BR39" s="17">
        <f>BP39/BQ39</f>
        <v>5.9565761983801841E-6</v>
      </c>
      <c r="BS39" s="39">
        <f>($AG39^$BS$74)*($BT$74^$N39)*(IF($C39&gt;0,1,$BU$74))</f>
        <v>0.89481567309305254</v>
      </c>
      <c r="BT39" s="39">
        <f>($AG39^$BS$75)*($BT$75^$N39)*(IF($C39&gt;0,1,$BU$75))</f>
        <v>1.4152523967672253</v>
      </c>
      <c r="BU39" s="39">
        <f>($AG39^$BS$76)*($BT$76^$N39)*(IF($C39&gt;0,1,$BU$76))</f>
        <v>3.6859047831360854E-2</v>
      </c>
      <c r="BV39" s="39">
        <f>($AG39^$BS$77)*($BT$77^$N39)*(IF($C39&gt;0,1,$BU$77))</f>
        <v>2.6151542877891125</v>
      </c>
      <c r="BW39" s="39">
        <f>($AG39^$BS$78)*($BT$78^$N39)*(IF($C39&gt;0,1,$BU$78))</f>
        <v>0.68982432445218989</v>
      </c>
      <c r="BX39" s="39">
        <f>($AG39^$BS$79)*($BT$79^$N39)*(IF($C39&gt;0,1,$BU$79))</f>
        <v>1.9292069645007524</v>
      </c>
      <c r="BY39" s="39">
        <f>($AG39^$BS$80)*($BT$80^$N39)*(IF($C39&gt;0,1,$BU$80))</f>
        <v>0.1191624205997594</v>
      </c>
      <c r="BZ39" s="37">
        <f>BS39/BS$72</f>
        <v>1.2655775611644852E-2</v>
      </c>
      <c r="CA39" s="37">
        <f>BT39/BT$72</f>
        <v>1.2910485682373858E-2</v>
      </c>
      <c r="CB39" s="37">
        <f>BU39/BU$72</f>
        <v>1.3795362656021976E-4</v>
      </c>
      <c r="CC39" s="37">
        <f>BV39/BV$72</f>
        <v>1.6734432923942784E-2</v>
      </c>
      <c r="CD39" s="37">
        <f>BW39/BW$72</f>
        <v>1.2674523828695518E-2</v>
      </c>
      <c r="CE39" s="37">
        <f>BX39/BX$72</f>
        <v>1.0070308135762866E-2</v>
      </c>
      <c r="CF39" s="37">
        <f>BY39/BY$72</f>
        <v>2.2851124517034756E-3</v>
      </c>
      <c r="CG39" s="2">
        <v>681</v>
      </c>
      <c r="CH39" s="17">
        <f>CG$72*BZ39</f>
        <v>772.49588755919012</v>
      </c>
      <c r="CI39" s="1">
        <f>CH39-CG39</f>
        <v>91.495887559190123</v>
      </c>
      <c r="CJ39" s="2">
        <v>515</v>
      </c>
      <c r="CK39" s="17">
        <f>CJ$72*CA39</f>
        <v>772.473089833475</v>
      </c>
      <c r="CL39" s="1">
        <f>CK39-CJ39</f>
        <v>257.473089833475</v>
      </c>
      <c r="CM39" s="2">
        <v>2239</v>
      </c>
      <c r="CN39" s="17">
        <f>CM$72*CB39</f>
        <v>9.5012801220820151</v>
      </c>
      <c r="CO39" s="1">
        <f>CN39-CM39</f>
        <v>-2229.4987198779181</v>
      </c>
      <c r="CP39" s="2">
        <v>1075</v>
      </c>
      <c r="CQ39" s="17">
        <f>CP$72*CC39</f>
        <v>1080.5925371977573</v>
      </c>
      <c r="CR39" s="1">
        <f>CQ39-CP39</f>
        <v>5.5925371977573377</v>
      </c>
      <c r="CS39" s="2">
        <v>976</v>
      </c>
      <c r="CT39" s="17">
        <f>CS$72*CD39</f>
        <v>853.22359510012495</v>
      </c>
      <c r="CU39" s="1">
        <f>CT39-CS39</f>
        <v>-122.77640489987505</v>
      </c>
      <c r="CV39" s="2">
        <v>1626</v>
      </c>
      <c r="CW39" s="17">
        <f>CV$72*CE39</f>
        <v>718.77831349821031</v>
      </c>
      <c r="CX39" s="1">
        <f>CW39-CV39</f>
        <v>-907.22168650178969</v>
      </c>
      <c r="CY39" s="2">
        <v>1301</v>
      </c>
      <c r="CZ39" s="17">
        <f>CY$72*CF39</f>
        <v>156.71529705027606</v>
      </c>
      <c r="DA39" s="1">
        <f>CZ39-CY39</f>
        <v>-1144.2847029497239</v>
      </c>
      <c r="DB39" s="9"/>
      <c r="DF39" s="37"/>
      <c r="DH39" s="17"/>
      <c r="DI39" s="1"/>
    </row>
    <row r="40" spans="1:113" x14ac:dyDescent="0.2">
      <c r="A40" s="42" t="s">
        <v>3</v>
      </c>
      <c r="B40">
        <v>1</v>
      </c>
      <c r="C40">
        <v>0</v>
      </c>
      <c r="D40">
        <v>0.188102893890675</v>
      </c>
      <c r="E40">
        <v>0.81189710610932397</v>
      </c>
      <c r="F40">
        <v>0.13434022257551601</v>
      </c>
      <c r="G40">
        <v>0.13434022257551601</v>
      </c>
      <c r="H40">
        <v>5.9082892416225698E-2</v>
      </c>
      <c r="I40">
        <v>0.26366843033509701</v>
      </c>
      <c r="J40">
        <v>0.124813034187314</v>
      </c>
      <c r="K40">
        <v>0.129489037346986</v>
      </c>
      <c r="L40">
        <v>0.77002959392721704</v>
      </c>
      <c r="M40">
        <v>-0.77584915058585202</v>
      </c>
      <c r="N40" s="28">
        <v>0</v>
      </c>
      <c r="O40">
        <v>1.0045605913345901</v>
      </c>
      <c r="P40">
        <v>0.98961625209756998</v>
      </c>
      <c r="Q40">
        <v>1.0173737897625399</v>
      </c>
      <c r="R40">
        <v>0.99308921079191403</v>
      </c>
      <c r="S40">
        <v>93.480003356933594</v>
      </c>
      <c r="T40" s="40">
        <f>IF(C40,P40,R40)</f>
        <v>0.99308921079191403</v>
      </c>
      <c r="U40" s="40">
        <f>IF(D40 = 0,O40,Q40)</f>
        <v>1.0173737897625399</v>
      </c>
      <c r="V40" s="59">
        <f>S40*T40^(1-N40)</f>
        <v>92.833982758562655</v>
      </c>
      <c r="W40" s="58">
        <f>S40*U40^(N40+1)</f>
        <v>95.104105282258487</v>
      </c>
      <c r="X40" s="66">
        <f>0.5 * (D40-MAX($D$3:$D$71))/(MIN($D$3:$D$71)-MAX($D$3:$D$71)) + 0.75</f>
        <v>1.1637955460623464</v>
      </c>
      <c r="Y40" s="66">
        <f>AVERAGE(D40, F40, G40, H40, I40, J40, K40)</f>
        <v>0.14769096190390424</v>
      </c>
      <c r="Z40" s="29">
        <f>1.2^N40</f>
        <v>1</v>
      </c>
      <c r="AA40" s="29">
        <f>1.6^N40</f>
        <v>1</v>
      </c>
      <c r="AB40" s="29">
        <f>IF(C40&gt;0, 1, 0.3)</f>
        <v>0.3</v>
      </c>
      <c r="AC40" s="29">
        <f>IF(C40&gt;0, 1, 0.2)</f>
        <v>0.2</v>
      </c>
      <c r="AD40" s="29">
        <f>PERCENTILE($L$2:$L$71, 0.05)</f>
        <v>-1.4951753639458739E-2</v>
      </c>
      <c r="AE40" s="29">
        <f>PERCENTILE($L$2:$L$71, 0.95)</f>
        <v>1.0450608148215921</v>
      </c>
      <c r="AF40" s="29">
        <f>MIN(MAX(L40,AD40), AE40)</f>
        <v>0.77002959392721704</v>
      </c>
      <c r="AG40" s="29">
        <f>AF40-$AF$72+1</f>
        <v>1.7849813475666758</v>
      </c>
      <c r="AH40" s="29">
        <f>PERCENTILE($M$2:$M$71, 0.02)</f>
        <v>-1.4404420295190774</v>
      </c>
      <c r="AI40" s="29">
        <f>PERCENTILE($M$2:$M$71, 0.98)</f>
        <v>0.2915920996770559</v>
      </c>
      <c r="AJ40" s="29">
        <f>MIN(MAX(M40,AH40), AI40)</f>
        <v>-0.77584915058585202</v>
      </c>
      <c r="AK40" s="29">
        <f>AJ40-$AJ$72 + 0.1</f>
        <v>0.76459287893322536</v>
      </c>
      <c r="AL40" s="74">
        <v>1</v>
      </c>
      <c r="AM40" s="74">
        <v>1</v>
      </c>
      <c r="AN40" s="28">
        <v>1</v>
      </c>
      <c r="AO40" s="21">
        <f>(AG40^4) *Z40*AB40*AL40</f>
        <v>3.0454816263034927</v>
      </c>
      <c r="AP40" s="21">
        <f>(AK40^5)*AA40*AM40*AN40</f>
        <v>0.26130712061885714</v>
      </c>
      <c r="AQ40" s="15">
        <f>AO40/$AO$72</f>
        <v>1.2176160106684951E-2</v>
      </c>
      <c r="AR40" s="15">
        <f>AP40/$AP$72</f>
        <v>1.6358904819229634E-3</v>
      </c>
      <c r="AS40" s="2">
        <v>2337</v>
      </c>
      <c r="AT40" s="16">
        <f>$D$78*AQ40</f>
        <v>1501.8027170944792</v>
      </c>
      <c r="AU40" s="24">
        <f>AT40-AS40</f>
        <v>-835.19728290552075</v>
      </c>
      <c r="AV40" s="2">
        <v>748</v>
      </c>
      <c r="AW40" s="2">
        <v>4394</v>
      </c>
      <c r="AX40" s="2">
        <v>0</v>
      </c>
      <c r="AY40" s="10">
        <f>SUM(AV40:AX40)</f>
        <v>5142</v>
      </c>
      <c r="AZ40" s="16">
        <f>AQ40*$D$77</f>
        <v>2304.0010205551721</v>
      </c>
      <c r="BA40" s="9">
        <f>AZ40-AY40</f>
        <v>-2837.9989794448279</v>
      </c>
      <c r="BB40" s="9">
        <f>BA40+AU40</f>
        <v>-3673.1962623503487</v>
      </c>
      <c r="BC40" s="18">
        <f>AS40+AY40</f>
        <v>7479</v>
      </c>
      <c r="BD40" s="27">
        <f>AT40+AZ40</f>
        <v>3805.8037376496513</v>
      </c>
      <c r="BE40" s="67">
        <f>BB40*(BB40&gt;0)</f>
        <v>0</v>
      </c>
      <c r="BF40">
        <f>BE40/$BE$72</f>
        <v>0</v>
      </c>
      <c r="BG40" s="57">
        <f>BF40*$BB$72</f>
        <v>0</v>
      </c>
      <c r="BH40" s="70">
        <f>IF(BG40&gt;0,V40,W40)</f>
        <v>95.104105282258487</v>
      </c>
      <c r="BI40" s="17">
        <f>BG40/BH40</f>
        <v>0</v>
      </c>
      <c r="BJ40" s="35">
        <f>BC40/BD40</f>
        <v>1.9651565124109114</v>
      </c>
      <c r="BK40" s="2">
        <v>0</v>
      </c>
      <c r="BL40" s="16">
        <f>AR40*$D$80</f>
        <v>7.2437230539548825</v>
      </c>
      <c r="BM40" s="54">
        <f>BL40-BK40</f>
        <v>7.2437230539548825</v>
      </c>
      <c r="BN40" s="75">
        <f>BM40*(BM40&lt;&gt;0)</f>
        <v>7.2437230539548825</v>
      </c>
      <c r="BO40" s="35">
        <f>BN40/$BN$72</f>
        <v>1.3641663001798263E-2</v>
      </c>
      <c r="BP40" s="76">
        <f>BO40 * $BM$72</f>
        <v>7.2437230539548825</v>
      </c>
      <c r="BQ40" s="77">
        <f>IF(BP40&gt;0, V40, W40)</f>
        <v>92.833982758562655</v>
      </c>
      <c r="BR40" s="17">
        <f>BP40/BQ40</f>
        <v>7.8028786859160676E-2</v>
      </c>
      <c r="BS40" s="39">
        <f>($AG40^$BS$74)*($BT$74^$N40)*(IF($C40&gt;0,1,$BU$74))</f>
        <v>0.87560553110648298</v>
      </c>
      <c r="BT40" s="39">
        <f>($AG40^$BS$75)*($BT$75^$N40)*(IF($C40&gt;0,1,$BU$75))</f>
        <v>1.3566958599965853</v>
      </c>
      <c r="BU40" s="39">
        <f>($AG40^$BS$76)*($BT$76^$N40)*(IF($C40&gt;0,1,$BU$76))</f>
        <v>3.3475308837202435E-2</v>
      </c>
      <c r="BV40" s="39">
        <f>($AG40^$BS$77)*($BT$77^$N40)*(IF($C40&gt;0,1,$BU$77))</f>
        <v>2.5066039531639208</v>
      </c>
      <c r="BW40" s="39">
        <f>($AG40^$BS$78)*($BT$78^$N40)*(IF($C40&gt;0,1,$BU$78))</f>
        <v>0.68860971586628217</v>
      </c>
      <c r="BX40" s="39">
        <f>($AG40^$BS$79)*($BT$79^$N40)*(IF($C40&gt;0,1,$BU$79))</f>
        <v>1.7969703141399391</v>
      </c>
      <c r="BY40" s="39">
        <f>($AG40^$BS$80)*($BT$80^$N40)*(IF($C40&gt;0,1,$BU$80))</f>
        <v>0.11484439142999717</v>
      </c>
      <c r="BZ40" s="37">
        <f>BS40/BS$72</f>
        <v>1.2384078038881641E-2</v>
      </c>
      <c r="CA40" s="37">
        <f>BT40/BT$72</f>
        <v>1.2376310060192533E-2</v>
      </c>
      <c r="CB40" s="37">
        <f>BU40/BU$72</f>
        <v>1.2528919019948946E-4</v>
      </c>
      <c r="CC40" s="37">
        <f>BV40/BV$72</f>
        <v>1.6039816815769478E-2</v>
      </c>
      <c r="CD40" s="37">
        <f>BW40/BW$72</f>
        <v>1.2652207153392931E-2</v>
      </c>
      <c r="CE40" s="37">
        <f>BX40/BX$72</f>
        <v>9.3800432546596937E-3</v>
      </c>
      <c r="CF40" s="37">
        <f>BY40/BY$72</f>
        <v>2.2023079721286251E-3</v>
      </c>
      <c r="CG40" s="2">
        <v>748</v>
      </c>
      <c r="CH40" s="17">
        <f>CG$72*BZ40</f>
        <v>755.91173941529644</v>
      </c>
      <c r="CI40" s="1">
        <f>CH40-CG40</f>
        <v>7.911739415296438</v>
      </c>
      <c r="CJ40" s="2">
        <v>1964</v>
      </c>
      <c r="CK40" s="17">
        <f>CJ$72*CA40</f>
        <v>740.51175983149983</v>
      </c>
      <c r="CL40" s="1">
        <f>CK40-CJ40</f>
        <v>-1223.4882401685002</v>
      </c>
      <c r="CM40" s="2">
        <v>0</v>
      </c>
      <c r="CN40" s="17">
        <f>CM$72*CB40</f>
        <v>8.6290423966094369</v>
      </c>
      <c r="CO40" s="1">
        <f>CN40-CM40</f>
        <v>8.6290423966094369</v>
      </c>
      <c r="CP40" s="2">
        <v>0</v>
      </c>
      <c r="CQ40" s="17">
        <f>CP$72*CC40</f>
        <v>1035.7390912446824</v>
      </c>
      <c r="CR40" s="1">
        <f>CQ40-CP40</f>
        <v>1035.7390912446824</v>
      </c>
      <c r="CS40" s="2">
        <v>841</v>
      </c>
      <c r="CT40" s="17">
        <f>CS$72*CD40</f>
        <v>851.72128115210535</v>
      </c>
      <c r="CU40" s="1">
        <f>CT40-CS40</f>
        <v>10.721281152105348</v>
      </c>
      <c r="CV40" s="2">
        <v>748</v>
      </c>
      <c r="CW40" s="17">
        <f>CV$72*CE40</f>
        <v>669.50996734459034</v>
      </c>
      <c r="CX40" s="1">
        <f>CW40-CV40</f>
        <v>-78.490032655409664</v>
      </c>
      <c r="CY40" s="2">
        <v>1122</v>
      </c>
      <c r="CZ40" s="17">
        <f>CY$72*CF40</f>
        <v>151.03648303655325</v>
      </c>
      <c r="DA40" s="1">
        <f>CZ40-CY40</f>
        <v>-970.96351696344675</v>
      </c>
      <c r="DB40" s="9"/>
      <c r="DF40" s="37"/>
      <c r="DH40" s="17"/>
      <c r="DI40" s="1"/>
    </row>
    <row r="41" spans="1:113" x14ac:dyDescent="0.2">
      <c r="A41" s="43" t="s">
        <v>98</v>
      </c>
      <c r="B41">
        <v>0</v>
      </c>
      <c r="C41">
        <v>0</v>
      </c>
      <c r="D41">
        <v>0.27458256029684602</v>
      </c>
      <c r="E41">
        <v>0.72541743970315398</v>
      </c>
      <c r="F41">
        <v>0.18625678119349001</v>
      </c>
      <c r="G41">
        <v>0.18625678119349001</v>
      </c>
      <c r="H41">
        <v>0.44289044289044199</v>
      </c>
      <c r="I41">
        <v>0.17948717948717899</v>
      </c>
      <c r="J41">
        <v>0.281945307491068</v>
      </c>
      <c r="K41">
        <v>0.22915982511316199</v>
      </c>
      <c r="L41">
        <v>5.2381644666960998E-2</v>
      </c>
      <c r="M41">
        <v>-0.46395012586054502</v>
      </c>
      <c r="N41" s="28">
        <v>0</v>
      </c>
      <c r="O41">
        <v>1.0024151853074901</v>
      </c>
      <c r="P41">
        <v>0.97347817421647398</v>
      </c>
      <c r="Q41">
        <v>1.0021277083590701</v>
      </c>
      <c r="R41">
        <v>0.98785426273591903</v>
      </c>
      <c r="S41">
        <v>4.6100001335143999</v>
      </c>
      <c r="T41" s="40">
        <f>IF(C41,P41,R41)</f>
        <v>0.98785426273591903</v>
      </c>
      <c r="U41" s="40">
        <f>IF(D41 = 0,O41,Q41)</f>
        <v>1.0021277083590701</v>
      </c>
      <c r="V41" s="59">
        <f>S41*T41^(1-N41)</f>
        <v>4.5540082831053557</v>
      </c>
      <c r="W41" s="58">
        <f>S41*U41^(N41+1)</f>
        <v>4.6198088693337924</v>
      </c>
      <c r="X41" s="66">
        <f>0.5 * (D41-MAX($D$3:$D$71))/(MIN($D$3:$D$71)-MAX($D$3:$D$71)) + 0.75</f>
        <v>1.1171928529490174</v>
      </c>
      <c r="Y41" s="66">
        <f>AVERAGE(D41, F41, G41, H41, I41, J41, K41)</f>
        <v>0.25436841109509672</v>
      </c>
      <c r="Z41" s="29">
        <f>1.2^N41</f>
        <v>1</v>
      </c>
      <c r="AA41" s="29">
        <f>1.6^N41</f>
        <v>1</v>
      </c>
      <c r="AB41" s="29">
        <f>IF(C41&gt;0, 1, 0.3)</f>
        <v>0.3</v>
      </c>
      <c r="AC41" s="29">
        <f>IF(C41&gt;0, 1, 0.2)</f>
        <v>0.2</v>
      </c>
      <c r="AD41" s="29">
        <f>PERCENTILE($L$2:$L$71, 0.05)</f>
        <v>-1.4951753639458739E-2</v>
      </c>
      <c r="AE41" s="29">
        <f>PERCENTILE($L$2:$L$71, 0.95)</f>
        <v>1.0450608148215921</v>
      </c>
      <c r="AF41" s="29">
        <f>MIN(MAX(L41,AD41), AE41)</f>
        <v>5.2381644666960998E-2</v>
      </c>
      <c r="AG41" s="29">
        <f>AF41-$AF$72+1</f>
        <v>1.0673333983064197</v>
      </c>
      <c r="AH41" s="29">
        <f>PERCENTILE($M$2:$M$71, 0.02)</f>
        <v>-1.4404420295190774</v>
      </c>
      <c r="AI41" s="29">
        <f>PERCENTILE($M$2:$M$71, 0.98)</f>
        <v>0.2915920996770559</v>
      </c>
      <c r="AJ41" s="29">
        <f>MIN(MAX(M41,AH41), AI41)</f>
        <v>-0.46395012586054502</v>
      </c>
      <c r="AK41" s="29">
        <f>AJ41-$AJ$72 + 0.1</f>
        <v>1.0764919036585325</v>
      </c>
      <c r="AL41" s="74">
        <v>1</v>
      </c>
      <c r="AM41" s="74">
        <v>1</v>
      </c>
      <c r="AN41" s="28">
        <v>1</v>
      </c>
      <c r="AO41" s="21">
        <f>(AG41^4) *Z41*AB41*AL41</f>
        <v>0.38933339058818067</v>
      </c>
      <c r="AP41" s="21">
        <f>(AK41^5)*AA41*AM41*AN41</f>
        <v>1.4456189718087147</v>
      </c>
      <c r="AQ41" s="15">
        <f>AO41/$AO$72</f>
        <v>1.5565963878213134E-3</v>
      </c>
      <c r="AR41" s="15">
        <f>AP41/$AP$72</f>
        <v>9.050171732283353E-3</v>
      </c>
      <c r="AS41" s="2">
        <v>235</v>
      </c>
      <c r="AT41" s="16">
        <f>$D$78*AQ41</f>
        <v>191.98997583532568</v>
      </c>
      <c r="AU41" s="24">
        <f>AT41-AS41</f>
        <v>-43.01002416467432</v>
      </c>
      <c r="AV41" s="2">
        <v>277</v>
      </c>
      <c r="AW41" s="2">
        <v>346</v>
      </c>
      <c r="AX41" s="2">
        <v>0</v>
      </c>
      <c r="AY41" s="10">
        <f>SUM(AV41:AX41)</f>
        <v>623</v>
      </c>
      <c r="AZ41" s="16">
        <f>AQ41*$D$77</f>
        <v>294.54274867524094</v>
      </c>
      <c r="BA41" s="9">
        <f>AZ41-AY41</f>
        <v>-328.45725132475906</v>
      </c>
      <c r="BB41" s="9">
        <f>BA41+AU41</f>
        <v>-371.4672754894334</v>
      </c>
      <c r="BC41" s="18">
        <f>AS41+AY41</f>
        <v>858</v>
      </c>
      <c r="BD41" s="27">
        <f>AT41+AZ41</f>
        <v>486.5327245105666</v>
      </c>
      <c r="BE41" s="67">
        <f>BB41*(BB41&gt;0)</f>
        <v>0</v>
      </c>
      <c r="BF41">
        <f>BE41/$BE$72</f>
        <v>0</v>
      </c>
      <c r="BG41" s="57">
        <f>BF41*$BB$72</f>
        <v>0</v>
      </c>
      <c r="BH41" s="60">
        <f>IF(BG41&gt;0,V41,W41)</f>
        <v>4.6198088693337924</v>
      </c>
      <c r="BI41" s="17">
        <f>BG41/BH41</f>
        <v>0</v>
      </c>
      <c r="BJ41" s="35">
        <f>BC41/BD41</f>
        <v>1.7634990552035639</v>
      </c>
      <c r="BK41" s="2">
        <v>0</v>
      </c>
      <c r="BL41" s="16">
        <f>AR41*$D$80</f>
        <v>40.074160430550684</v>
      </c>
      <c r="BM41" s="54">
        <f>BL41-BK41</f>
        <v>40.074160430550684</v>
      </c>
      <c r="BN41" s="75">
        <f>BM41*(BM41&lt;&gt;0)</f>
        <v>40.074160430550684</v>
      </c>
      <c r="BO41" s="35">
        <f>BN41/$BN$72</f>
        <v>7.5469228682769604E-2</v>
      </c>
      <c r="BP41" s="76">
        <f>BO41 * $BM$72</f>
        <v>40.074160430550684</v>
      </c>
      <c r="BQ41" s="77">
        <f>IF(BP41&gt;0, V41, W41)</f>
        <v>4.5540082831053557</v>
      </c>
      <c r="BR41" s="17">
        <f>BP41/BQ41</f>
        <v>8.7997557183238833</v>
      </c>
      <c r="BS41" s="39">
        <f>($AG41^$BS$74)*($BT$74^$N41)*(IF($C41&gt;0,1,$BU$74))</f>
        <v>0.49835048974092766</v>
      </c>
      <c r="BT41" s="39">
        <f>($AG41^$BS$75)*($BT$75^$N41)*(IF($C41&gt;0,1,$BU$75))</f>
        <v>0.45278145812856063</v>
      </c>
      <c r="BU41" s="39">
        <f>($AG41^$BS$76)*($BT$76^$N41)*(IF($C41&gt;0,1,$BU$76))</f>
        <v>2.7457018640961745E-3</v>
      </c>
      <c r="BV41" s="39">
        <f>($AG41^$BS$77)*($BT$77^$N41)*(IF($C41&gt;0,1,$BU$77))</f>
        <v>0.83354397975518724</v>
      </c>
      <c r="BW41" s="39">
        <f>($AG41^$BS$78)*($BT$78^$N41)*(IF($C41&gt;0,1,$BU$78))</f>
        <v>0.65780391992457721</v>
      </c>
      <c r="BX41" s="39">
        <f>($AG41^$BS$79)*($BT$79^$N41)*(IF($C41&gt;0,1,$BU$79))</f>
        <v>0.28422787898207419</v>
      </c>
      <c r="BY41" s="39">
        <f>($AG41^$BS$80)*($BT$80^$N41)*(IF($C41&gt;0,1,$BU$80))</f>
        <v>4.4036824268303944E-2</v>
      </c>
      <c r="BZ41" s="37">
        <f>BS41/BS$72</f>
        <v>7.0483923826607248E-3</v>
      </c>
      <c r="CA41" s="37">
        <f>BT41/BT$72</f>
        <v>4.1304494843223396E-3</v>
      </c>
      <c r="CB41" s="37">
        <f>BU41/BU$72</f>
        <v>1.0276432840539772E-5</v>
      </c>
      <c r="CC41" s="37">
        <f>BV41/BV$72</f>
        <v>5.3338672534545117E-3</v>
      </c>
      <c r="CD41" s="37">
        <f>BW41/BW$72</f>
        <v>1.208619522704467E-2</v>
      </c>
      <c r="CE41" s="37">
        <f>BX41/BX$72</f>
        <v>1.4836471020435657E-3</v>
      </c>
      <c r="CF41" s="37">
        <f>BY41/BY$72</f>
        <v>8.4447005156911286E-4</v>
      </c>
      <c r="CG41" s="2">
        <v>784</v>
      </c>
      <c r="CH41" s="17">
        <f>CG$72*BZ41</f>
        <v>430.22682264522797</v>
      </c>
      <c r="CI41" s="1">
        <f>CH41-CG41</f>
        <v>-353.77317735477203</v>
      </c>
      <c r="CJ41" s="2">
        <v>163</v>
      </c>
      <c r="CK41" s="17">
        <f>CJ$72*CA41</f>
        <v>247.13718399545854</v>
      </c>
      <c r="CL41" s="1">
        <f>CK41-CJ41</f>
        <v>84.137183995458543</v>
      </c>
      <c r="CM41" s="2">
        <v>0</v>
      </c>
      <c r="CN41" s="17">
        <f>CM$72*CB41</f>
        <v>0.70776875902649572</v>
      </c>
      <c r="CO41" s="1">
        <f>CN41-CM41</f>
        <v>0.70776875902649572</v>
      </c>
      <c r="CP41" s="2">
        <v>289</v>
      </c>
      <c r="CQ41" s="17">
        <f>CP$72*CC41</f>
        <v>344.4238101573182</v>
      </c>
      <c r="CR41" s="1">
        <f>CQ41-CP41</f>
        <v>55.423810157318201</v>
      </c>
      <c r="CS41" s="2">
        <v>567</v>
      </c>
      <c r="CT41" s="17">
        <f>CS$72*CD41</f>
        <v>813.61849029419318</v>
      </c>
      <c r="CU41" s="1">
        <f>CT41-CS41</f>
        <v>246.61849029419318</v>
      </c>
      <c r="CV41" s="2">
        <v>0</v>
      </c>
      <c r="CW41" s="17">
        <f>CV$72*CE41</f>
        <v>105.89679555546155</v>
      </c>
      <c r="CX41" s="1">
        <f>CW41-CV41</f>
        <v>105.89679555546155</v>
      </c>
      <c r="CY41" s="2">
        <v>0</v>
      </c>
      <c r="CZ41" s="17">
        <f>CY$72*CF41</f>
        <v>57.914600606661331</v>
      </c>
      <c r="DA41" s="1">
        <f>CZ41-CY41</f>
        <v>57.914600606661331</v>
      </c>
      <c r="DB41" s="9"/>
      <c r="DF41" s="37"/>
      <c r="DH41" s="17"/>
      <c r="DI41" s="1"/>
    </row>
    <row r="42" spans="1:113" x14ac:dyDescent="0.2">
      <c r="A42" s="43" t="s">
        <v>227</v>
      </c>
      <c r="B42">
        <v>1</v>
      </c>
      <c r="C42">
        <v>1</v>
      </c>
      <c r="D42">
        <v>0.73874598070739494</v>
      </c>
      <c r="E42">
        <v>0.261254019292604</v>
      </c>
      <c r="F42">
        <v>0.95151033386327499</v>
      </c>
      <c r="G42">
        <v>0.95151033386327499</v>
      </c>
      <c r="H42">
        <v>0.651675485008818</v>
      </c>
      <c r="I42">
        <v>0.53703703703703698</v>
      </c>
      <c r="J42">
        <v>0.59158589535147799</v>
      </c>
      <c r="K42">
        <v>0.75026668111724704</v>
      </c>
      <c r="L42">
        <v>0.45428864864395702</v>
      </c>
      <c r="M42">
        <v>-0.51267149152664304</v>
      </c>
      <c r="N42" s="28">
        <v>0</v>
      </c>
      <c r="O42">
        <v>1.0094248313363099</v>
      </c>
      <c r="P42">
        <v>0.99690601743713103</v>
      </c>
      <c r="Q42">
        <v>1.0010285178555201</v>
      </c>
      <c r="R42">
        <v>0.99797482573739704</v>
      </c>
      <c r="S42">
        <v>151.92999267578099</v>
      </c>
      <c r="T42" s="40">
        <f>IF(C42,P42,R42)</f>
        <v>0.99690601743713103</v>
      </c>
      <c r="U42" s="40">
        <f>IF(D42 = 0,O42,Q42)</f>
        <v>1.0010285178555201</v>
      </c>
      <c r="V42" s="59">
        <f>S42*T42^(1-N42)</f>
        <v>151.45992392766533</v>
      </c>
      <c r="W42" s="58">
        <f>S42*U42^(N42+1)</f>
        <v>152.08625538603707</v>
      </c>
      <c r="X42" s="66">
        <f>0.5 * (D42-MAX($D$3:$D$71))/(MIN($D$3:$D$71)-MAX($D$3:$D$71)) + 0.75</f>
        <v>0.86706162170409162</v>
      </c>
      <c r="Y42" s="66">
        <f>AVERAGE(D42, F42, G42, H42, I42, J42, K42)</f>
        <v>0.73890453527836064</v>
      </c>
      <c r="Z42" s="29">
        <f>1.2^N42</f>
        <v>1</v>
      </c>
      <c r="AA42" s="29">
        <f>1.6^N42</f>
        <v>1</v>
      </c>
      <c r="AB42" s="29">
        <f>IF(C42&gt;0, 1, 0.3)</f>
        <v>1</v>
      </c>
      <c r="AC42" s="29">
        <f>IF(C42&gt;0, 1, 0.2)</f>
        <v>1</v>
      </c>
      <c r="AD42" s="29">
        <f>PERCENTILE($L$2:$L$71, 0.05)</f>
        <v>-1.4951753639458739E-2</v>
      </c>
      <c r="AE42" s="29">
        <f>PERCENTILE($L$2:$L$71, 0.95)</f>
        <v>1.0450608148215921</v>
      </c>
      <c r="AF42" s="29">
        <f>MIN(MAX(L42,AD42), AE42)</f>
        <v>0.45428864864395702</v>
      </c>
      <c r="AG42" s="29">
        <f>AF42-$AF$72+1</f>
        <v>1.4692404022834158</v>
      </c>
      <c r="AH42" s="29">
        <f>PERCENTILE($M$2:$M$71, 0.02)</f>
        <v>-1.4404420295190774</v>
      </c>
      <c r="AI42" s="29">
        <f>PERCENTILE($M$2:$M$71, 0.98)</f>
        <v>0.2915920996770559</v>
      </c>
      <c r="AJ42" s="29">
        <f>MIN(MAX(M42,AH42), AI42)</f>
        <v>-0.51267149152664304</v>
      </c>
      <c r="AK42" s="29">
        <f>AJ42-$AJ$72 + 0.1</f>
        <v>1.0277705379924345</v>
      </c>
      <c r="AL42" s="74">
        <v>0</v>
      </c>
      <c r="AM42" s="74">
        <v>1</v>
      </c>
      <c r="AN42" s="28">
        <v>2</v>
      </c>
      <c r="AO42" s="21">
        <f>(AG42^4) *Z42*AB42*AL42</f>
        <v>0</v>
      </c>
      <c r="AP42" s="21">
        <f>(AK42^5)*AA42*AM42*AN42</f>
        <v>2.2935637504249295</v>
      </c>
      <c r="AQ42" s="15">
        <f>AO42/$AO$72</f>
        <v>0</v>
      </c>
      <c r="AR42" s="15">
        <f>AP42/$AP$72</f>
        <v>1.435865620545556E-2</v>
      </c>
      <c r="AS42" s="2">
        <v>0</v>
      </c>
      <c r="AT42" s="16">
        <f>$D$78*AQ42</f>
        <v>0</v>
      </c>
      <c r="AU42" s="24">
        <f>AT42-AS42</f>
        <v>0</v>
      </c>
      <c r="AV42" s="2">
        <v>0</v>
      </c>
      <c r="AW42" s="2">
        <v>0</v>
      </c>
      <c r="AX42" s="2">
        <v>0</v>
      </c>
      <c r="AY42" s="10">
        <f>SUM(AV42:AX42)</f>
        <v>0</v>
      </c>
      <c r="AZ42" s="16">
        <f>AQ42*$D$77</f>
        <v>0</v>
      </c>
      <c r="BA42" s="9">
        <f>AZ42-AY42</f>
        <v>0</v>
      </c>
      <c r="BB42" s="9">
        <f>BA42+AU42</f>
        <v>0</v>
      </c>
      <c r="BC42" s="18">
        <f>AS42+AY42</f>
        <v>0</v>
      </c>
      <c r="BD42" s="27">
        <f>AT42+AZ42</f>
        <v>0</v>
      </c>
      <c r="BE42" s="67">
        <f>BB42*(BB42&gt;0)</f>
        <v>0</v>
      </c>
      <c r="BF42">
        <f>BE42/$BE$72</f>
        <v>0</v>
      </c>
      <c r="BG42" s="57">
        <f>BF42*$BB$72</f>
        <v>0</v>
      </c>
      <c r="BH42" s="60">
        <f>IF(BG42&gt;0,V42,W42)</f>
        <v>152.08625538603707</v>
      </c>
      <c r="BI42" s="17">
        <f>BG42/BH42</f>
        <v>0</v>
      </c>
      <c r="BJ42" s="35" t="e">
        <f>BC42/BD42</f>
        <v>#DIV/0!</v>
      </c>
      <c r="BK42" s="2">
        <v>0</v>
      </c>
      <c r="BL42" s="16">
        <f>AR42*$D$80</f>
        <v>63.58012967775722</v>
      </c>
      <c r="BM42" s="54">
        <f>BL42-BK42</f>
        <v>63.58012967775722</v>
      </c>
      <c r="BN42" s="75">
        <f>BM42*(BM42&lt;&gt;0)</f>
        <v>63.58012967775722</v>
      </c>
      <c r="BO42" s="35">
        <f>BN42/$BN$72</f>
        <v>0.11973659073023951</v>
      </c>
      <c r="BP42" s="76">
        <f>BO42 * $BM$72</f>
        <v>63.58012967775722</v>
      </c>
      <c r="BQ42" s="77">
        <f>IF(BP42&gt;0, V42, W42)</f>
        <v>151.45992392766533</v>
      </c>
      <c r="BR42" s="17">
        <f>BP42/BQ42</f>
        <v>0.41978186723586369</v>
      </c>
      <c r="BS42" s="39">
        <f>($AG42^$BS$74)*($BT$74^$N42)*(IF($C42&gt;0,1,$BU$74))</f>
        <v>1.5245222851891225</v>
      </c>
      <c r="BT42" s="39">
        <f>($AG42^$BS$75)*($BT$75^$N42)*(IF($C42&gt;0,1,$BU$75))</f>
        <v>2.2728782270454748</v>
      </c>
      <c r="BU42" s="39">
        <f>($AG42^$BS$76)*($BT$76^$N42)*(IF($C42&gt;0,1,$BU$76))</f>
        <v>6.4949018105905454</v>
      </c>
      <c r="BV42" s="39">
        <f>($AG42^$BS$77)*($BT$77^$N42)*(IF($C42&gt;0,1,$BU$77))</f>
        <v>2.2790078357607682</v>
      </c>
      <c r="BW42" s="39">
        <f>($AG42^$BS$78)*($BT$78^$N42)*(IF($C42&gt;0,1,$BU$78))</f>
        <v>1.0348353713153891</v>
      </c>
      <c r="BX42" s="39">
        <f>($AG42^$BS$79)*($BT$79^$N42)*(IF($C42&gt;0,1,$BU$79))</f>
        <v>3.9736993430805865</v>
      </c>
      <c r="BY42" s="39">
        <f>($AG42^$BS$80)*($BT$80^$N42)*(IF($C42&gt;0,1,$BU$80))</f>
        <v>2.0486185246260855</v>
      </c>
      <c r="BZ42" s="37">
        <f>BS42/BS$72</f>
        <v>2.1561995991434962E-2</v>
      </c>
      <c r="CA42" s="37">
        <f>BT42/BT$72</f>
        <v>2.0734083810830143E-2</v>
      </c>
      <c r="CB42" s="37">
        <f>BU42/BU$72</f>
        <v>2.4308692482315344E-2</v>
      </c>
      <c r="CC42" s="37">
        <f>BV42/BV$72</f>
        <v>1.4583423983340157E-2</v>
      </c>
      <c r="CD42" s="37">
        <f>BW42/BW$72</f>
        <v>1.9013602605170116E-2</v>
      </c>
      <c r="CE42" s="37">
        <f>BX42/BX$72</f>
        <v>2.0742397036730365E-2</v>
      </c>
      <c r="CF42" s="37">
        <f>BY42/BY$72</f>
        <v>3.9285235025033748E-2</v>
      </c>
      <c r="CG42" s="2">
        <v>784</v>
      </c>
      <c r="CH42" s="17">
        <f>CG$72*BZ42</f>
        <v>1316.1226733211986</v>
      </c>
      <c r="CI42" s="1">
        <f>CH42-CG42</f>
        <v>532.12267332119859</v>
      </c>
      <c r="CJ42" s="2">
        <v>163</v>
      </c>
      <c r="CK42" s="17">
        <f>CJ$72*CA42</f>
        <v>1240.5824366534</v>
      </c>
      <c r="CL42" s="1">
        <f>CK42-CJ42</f>
        <v>1077.5824366534</v>
      </c>
      <c r="CM42" s="2">
        <v>0</v>
      </c>
      <c r="CN42" s="17">
        <f>CM$72*CB42</f>
        <v>1674.2125773345047</v>
      </c>
      <c r="CO42" s="1">
        <f>CN42-CM42</f>
        <v>1674.2125773345047</v>
      </c>
      <c r="CP42" s="2">
        <v>0</v>
      </c>
      <c r="CQ42" s="17">
        <f>CP$72*CC42</f>
        <v>941.69543687622399</v>
      </c>
      <c r="CR42" s="1">
        <f>CQ42-CP42</f>
        <v>941.69543687622399</v>
      </c>
      <c r="CS42" s="2">
        <v>0</v>
      </c>
      <c r="CT42" s="17">
        <f>CS$72*CD42</f>
        <v>1279.9577001748419</v>
      </c>
      <c r="CU42" s="1">
        <f>CT42-CS42</f>
        <v>1279.9577001748419</v>
      </c>
      <c r="CV42" s="2">
        <v>0</v>
      </c>
      <c r="CW42" s="17">
        <f>CV$72*CE42</f>
        <v>1480.5093308936664</v>
      </c>
      <c r="CX42" s="1">
        <f>CW42-CV42</f>
        <v>1480.5093308936664</v>
      </c>
      <c r="CY42" s="2">
        <v>0</v>
      </c>
      <c r="CZ42" s="17">
        <f>CY$72*CF42</f>
        <v>2694.2207032518395</v>
      </c>
      <c r="DA42" s="1">
        <f>CZ42-CY42</f>
        <v>2694.2207032518395</v>
      </c>
      <c r="DB42" s="9"/>
      <c r="DF42" s="37"/>
      <c r="DH42" s="17"/>
      <c r="DI42" s="1"/>
    </row>
    <row r="43" spans="1:113" x14ac:dyDescent="0.2">
      <c r="A43" s="43" t="s">
        <v>61</v>
      </c>
      <c r="B43">
        <v>1</v>
      </c>
      <c r="C43">
        <v>1</v>
      </c>
      <c r="D43">
        <v>0.68488745980707399</v>
      </c>
      <c r="E43">
        <v>0.31511254019292601</v>
      </c>
      <c r="F43">
        <v>0.81319554848966602</v>
      </c>
      <c r="G43">
        <v>0.81319554848966602</v>
      </c>
      <c r="H43">
        <v>0.36596119929453202</v>
      </c>
      <c r="I43">
        <v>0.44973544973544899</v>
      </c>
      <c r="J43">
        <v>0.405691661918816</v>
      </c>
      <c r="K43">
        <v>0.57437501123547796</v>
      </c>
      <c r="L43">
        <v>0.973756949848811</v>
      </c>
      <c r="M43">
        <v>-0.81757208400154502</v>
      </c>
      <c r="N43" s="28">
        <v>0</v>
      </c>
      <c r="O43">
        <v>1.00829806768605</v>
      </c>
      <c r="P43">
        <v>0.99020268584404503</v>
      </c>
      <c r="Q43">
        <v>1.0390589226461699</v>
      </c>
      <c r="R43">
        <v>0.99619136430019295</v>
      </c>
      <c r="S43">
        <v>560.69000244140602</v>
      </c>
      <c r="T43" s="40">
        <f>IF(C43,P43,R43)</f>
        <v>0.99020268584404503</v>
      </c>
      <c r="U43" s="40">
        <f>IF(D43 = 0,O43,Q43)</f>
        <v>1.0390589226461699</v>
      </c>
      <c r="V43" s="59">
        <f>S43*T43^(1-N43)</f>
        <v>555.19674634338446</v>
      </c>
      <c r="W43" s="58">
        <f>S43*U43^(N43+1)</f>
        <v>582.58994987524579</v>
      </c>
      <c r="X43" s="66">
        <f>0.5 * (D43-MAX($D$3:$D$71))/(MIN($D$3:$D$71)-MAX($D$3:$D$71)) + 0.75</f>
        <v>0.89608523182380384</v>
      </c>
      <c r="Y43" s="66">
        <f>AVERAGE(D43, F43, G43, H43, I43, J43, K43)</f>
        <v>0.58672026842438296</v>
      </c>
      <c r="Z43" s="29">
        <f>1.2^N43</f>
        <v>1</v>
      </c>
      <c r="AA43" s="29">
        <f>1.6^N43</f>
        <v>1</v>
      </c>
      <c r="AB43" s="29">
        <f>IF(C43&gt;0, 1, 0.3)</f>
        <v>1</v>
      </c>
      <c r="AC43" s="29">
        <f>IF(C43&gt;0, 1, 0.2)</f>
        <v>1</v>
      </c>
      <c r="AD43" s="29">
        <f>PERCENTILE($L$2:$L$71, 0.05)</f>
        <v>-1.4951753639458739E-2</v>
      </c>
      <c r="AE43" s="29">
        <f>PERCENTILE($L$2:$L$71, 0.95)</f>
        <v>1.0450608148215921</v>
      </c>
      <c r="AF43" s="29">
        <f>MIN(MAX(L43,AD43), AE43)</f>
        <v>0.973756949848811</v>
      </c>
      <c r="AG43" s="29">
        <f>AF43-$AF$72+1</f>
        <v>1.9887087034882698</v>
      </c>
      <c r="AH43" s="29">
        <f>PERCENTILE($M$2:$M$71, 0.02)</f>
        <v>-1.4404420295190774</v>
      </c>
      <c r="AI43" s="29">
        <f>PERCENTILE($M$2:$M$71, 0.98)</f>
        <v>0.2915920996770559</v>
      </c>
      <c r="AJ43" s="29">
        <f>MIN(MAX(M43,AH43), AI43)</f>
        <v>-0.81757208400154502</v>
      </c>
      <c r="AK43" s="29">
        <f>AJ43-$AJ$72 + 0.1</f>
        <v>0.72286994551753236</v>
      </c>
      <c r="AL43" s="74">
        <v>1</v>
      </c>
      <c r="AM43" s="74">
        <v>1</v>
      </c>
      <c r="AN43" s="28">
        <v>1</v>
      </c>
      <c r="AO43" s="21">
        <f>(AG43^4) *Z43*AB43*AL43</f>
        <v>15.641726852400996</v>
      </c>
      <c r="AP43" s="21">
        <f>(AK43^5)*AA43*AM43*AN43</f>
        <v>0.19737895401226921</v>
      </c>
      <c r="AQ43" s="15">
        <f>AO43/$AO$72</f>
        <v>6.2537290934517098E-2</v>
      </c>
      <c r="AR43" s="15">
        <f>AP43/$AP$72</f>
        <v>1.2356737598113515E-3</v>
      </c>
      <c r="AS43" s="2">
        <v>1121</v>
      </c>
      <c r="AT43" s="16">
        <f>$D$78*AQ43</f>
        <v>7713.3244489469653</v>
      </c>
      <c r="AU43" s="24">
        <f>AT43-AS43</f>
        <v>6592.3244489469653</v>
      </c>
      <c r="AV43" s="2">
        <v>561</v>
      </c>
      <c r="AW43" s="2">
        <v>5046</v>
      </c>
      <c r="AX43" s="2">
        <v>0</v>
      </c>
      <c r="AY43" s="10">
        <f>SUM(AV43:AX43)</f>
        <v>5607</v>
      </c>
      <c r="AZ43" s="16">
        <f>AQ43*$D$77</f>
        <v>11833.450026398476</v>
      </c>
      <c r="BA43" s="9">
        <f>AZ43-AY43</f>
        <v>6226.4500263984755</v>
      </c>
      <c r="BB43" s="9">
        <f>BA43+AU43</f>
        <v>12818.774475345441</v>
      </c>
      <c r="BC43" s="18">
        <f>AS43+AY43</f>
        <v>6728</v>
      </c>
      <c r="BD43" s="27">
        <f>AT43+AZ43</f>
        <v>19546.774475345439</v>
      </c>
      <c r="BE43" s="67">
        <f>BB43*(BB43&gt;0)</f>
        <v>12818.774475345441</v>
      </c>
      <c r="BF43">
        <f>BE43/$BE$72</f>
        <v>0.12809632961902043</v>
      </c>
      <c r="BG43" s="57">
        <f>BF43*$BB$72</f>
        <v>4356.7995533691465</v>
      </c>
      <c r="BH43" s="60">
        <f>IF(BG43&gt;0,V43,W43)</f>
        <v>555.19674634338446</v>
      </c>
      <c r="BI43" s="17">
        <f>BG43/BH43</f>
        <v>7.8473074312191722</v>
      </c>
      <c r="BJ43" s="35">
        <f>BC43/BD43</f>
        <v>0.34420001154083507</v>
      </c>
      <c r="BK43" s="2">
        <v>0</v>
      </c>
      <c r="BL43" s="16">
        <f>AR43*$D$80</f>
        <v>5.4715634084446645</v>
      </c>
      <c r="BM43" s="54">
        <f>BL43-BK43</f>
        <v>5.4715634084446645</v>
      </c>
      <c r="BN43" s="75">
        <f>BM43*(BM43&lt;&gt;0)</f>
        <v>5.4715634084446645</v>
      </c>
      <c r="BO43" s="35">
        <f>BN43/$BN$72</f>
        <v>1.0304262539443805E-2</v>
      </c>
      <c r="BP43" s="76">
        <f>BO43 * $BM$72</f>
        <v>5.4715634084446645</v>
      </c>
      <c r="BQ43" s="77">
        <f>IF(BP43&gt;0, V43, W43)</f>
        <v>555.19674634338446</v>
      </c>
      <c r="BR43" s="17">
        <f>BP43/BQ43</f>
        <v>9.8551791675316278E-3</v>
      </c>
      <c r="BS43" s="39">
        <f>($AG43^$BS$74)*($BT$74^$N43)*(IF($C43&gt;0,1,$BU$74))</f>
        <v>2.1243888197939187</v>
      </c>
      <c r="BT43" s="39">
        <f>($AG43^$BS$75)*($BT$75^$N43)*(IF($C43&gt;0,1,$BU$75))</f>
        <v>4.3366151849993138</v>
      </c>
      <c r="BU43" s="39">
        <f>($AG43^$BS$76)*($BT$76^$N43)*(IF($C43&gt;0,1,$BU$76))</f>
        <v>28.310766064860012</v>
      </c>
      <c r="BV43" s="39">
        <f>($AG43^$BS$77)*($BT$77^$N43)*(IF($C43&gt;0,1,$BU$77))</f>
        <v>4.3575350033651885</v>
      </c>
      <c r="BW43" s="39">
        <f>($AG43^$BS$78)*($BT$78^$N43)*(IF($C43&gt;0,1,$BU$78))</f>
        <v>1.0630968578400812</v>
      </c>
      <c r="BX43" s="39">
        <f>($AG43^$BS$79)*($BT$79^$N43)*(IF($C43&gt;0,1,$BU$79))</f>
        <v>11.767283899296675</v>
      </c>
      <c r="BY43" s="39">
        <f>($AG43^$BS$80)*($BT$80^$N43)*(IF($C43&gt;0,1,$BU$80))</f>
        <v>3.6019416164562559</v>
      </c>
      <c r="BZ43" s="37">
        <f>BS43/BS$72</f>
        <v>3.0046174897970294E-2</v>
      </c>
      <c r="CA43" s="37">
        <f>BT43/BT$72</f>
        <v>3.9560299197364542E-2</v>
      </c>
      <c r="CB43" s="37">
        <f>BU43/BU$72</f>
        <v>0.10595967826446277</v>
      </c>
      <c r="CC43" s="37">
        <f>BV43/BV$72</f>
        <v>2.7883967522694755E-2</v>
      </c>
      <c r="CD43" s="37">
        <f>BW43/BW$72</f>
        <v>1.9532866527439057E-2</v>
      </c>
      <c r="CE43" s="37">
        <f>BX43/BX$72</f>
        <v>6.1424293488171515E-2</v>
      </c>
      <c r="CF43" s="37">
        <f>BY43/BY$72</f>
        <v>6.9072460903750327E-2</v>
      </c>
      <c r="CG43" s="2">
        <v>508</v>
      </c>
      <c r="CH43" s="17">
        <f>CG$72*BZ43</f>
        <v>1833.9884695972087</v>
      </c>
      <c r="CI43" s="1">
        <f>CH43-CG43</f>
        <v>1325.9884695972087</v>
      </c>
      <c r="CJ43" s="2">
        <v>1139</v>
      </c>
      <c r="CK43" s="17">
        <f>CJ$72*CA43</f>
        <v>2367.0113818759128</v>
      </c>
      <c r="CL43" s="1">
        <f>CK43-CJ43</f>
        <v>1228.0113818759128</v>
      </c>
      <c r="CM43" s="2">
        <v>2824</v>
      </c>
      <c r="CN43" s="17">
        <f>CM$72*CB43</f>
        <v>7297.7609211083445</v>
      </c>
      <c r="CO43" s="1">
        <f>CN43-CM43</f>
        <v>4473.7609211083445</v>
      </c>
      <c r="CP43" s="2">
        <v>1151</v>
      </c>
      <c r="CQ43" s="17">
        <f>CP$72*CC43</f>
        <v>1800.5514348429683</v>
      </c>
      <c r="CR43" s="1">
        <f>CQ43-CP43</f>
        <v>649.55143484296832</v>
      </c>
      <c r="CS43" s="2">
        <v>1121</v>
      </c>
      <c r="CT43" s="17">
        <f>CS$72*CD43</f>
        <v>1314.9135088941425</v>
      </c>
      <c r="CU43" s="1">
        <f>CT43-CS43</f>
        <v>193.91350889414252</v>
      </c>
      <c r="CV43" s="2">
        <v>2243</v>
      </c>
      <c r="CW43" s="17">
        <f>CV$72*CE43</f>
        <v>4384.2203720117304</v>
      </c>
      <c r="CX43" s="1">
        <f>CW43-CV43</f>
        <v>2141.2203720117304</v>
      </c>
      <c r="CY43" s="2">
        <v>2803</v>
      </c>
      <c r="CZ43" s="17">
        <f>CY$72*CF43</f>
        <v>4737.0584412401013</v>
      </c>
      <c r="DA43" s="1">
        <f>CZ43-CY43</f>
        <v>1934.0584412401013</v>
      </c>
      <c r="DB43" s="9"/>
      <c r="DF43" s="37"/>
      <c r="DH43" s="17"/>
      <c r="DI43" s="1"/>
    </row>
    <row r="44" spans="1:113" x14ac:dyDescent="0.2">
      <c r="A44" s="43" t="s">
        <v>208</v>
      </c>
      <c r="B44">
        <v>1</v>
      </c>
      <c r="C44">
        <v>0</v>
      </c>
      <c r="D44">
        <v>0.39549839228295802</v>
      </c>
      <c r="E44">
        <v>0.60450160771704098</v>
      </c>
      <c r="F44">
        <v>0.29968203497615198</v>
      </c>
      <c r="G44">
        <v>0.29968203497615198</v>
      </c>
      <c r="H44">
        <v>0.52733686067019403</v>
      </c>
      <c r="I44">
        <v>0.44620811287477902</v>
      </c>
      <c r="J44">
        <v>0.48507935994943902</v>
      </c>
      <c r="K44">
        <v>0.38127361528773202</v>
      </c>
      <c r="L44">
        <v>0.92211726847486997</v>
      </c>
      <c r="M44">
        <v>-0.72277305647824797</v>
      </c>
      <c r="N44" s="28">
        <v>0</v>
      </c>
      <c r="O44">
        <v>1.0045765389310499</v>
      </c>
      <c r="P44">
        <v>0.99034350175597297</v>
      </c>
      <c r="Q44">
        <v>1.01110534371407</v>
      </c>
      <c r="R44">
        <v>0.99694451260354799</v>
      </c>
      <c r="S44">
        <v>360.600006103515</v>
      </c>
      <c r="T44" s="40">
        <f>IF(C44,P44,R44)</f>
        <v>0.99694451260354799</v>
      </c>
      <c r="U44" s="40">
        <f>IF(D44 = 0,O44,Q44)</f>
        <v>1.01110534371407</v>
      </c>
      <c r="V44" s="59">
        <f>S44*T44^(1-N44)</f>
        <v>359.49819732970519</v>
      </c>
      <c r="W44" s="58">
        <f>S44*U44^(N44+1)</f>
        <v>364.60459311459027</v>
      </c>
      <c r="X44" s="66">
        <f>0.5 * (D44-MAX($D$3:$D$71))/(MIN($D$3:$D$71)-MAX($D$3:$D$71)) + 0.75</f>
        <v>1.052032987690916</v>
      </c>
      <c r="Y44" s="66">
        <f>AVERAGE(D44, F44, G44, H44, I44, J44, K44)</f>
        <v>0.4049657730024866</v>
      </c>
      <c r="Z44" s="29">
        <f>1.2^N44</f>
        <v>1</v>
      </c>
      <c r="AA44" s="29">
        <f>1.6^N44</f>
        <v>1</v>
      </c>
      <c r="AB44" s="29">
        <f>IF(C44&gt;0, 1, 0.3)</f>
        <v>0.3</v>
      </c>
      <c r="AC44" s="29">
        <f>IF(C44&gt;0, 1, 0.2)</f>
        <v>0.2</v>
      </c>
      <c r="AD44" s="29">
        <f>PERCENTILE($L$2:$L$71, 0.05)</f>
        <v>-1.4951753639458739E-2</v>
      </c>
      <c r="AE44" s="29">
        <f>PERCENTILE($L$2:$L$71, 0.95)</f>
        <v>1.0450608148215921</v>
      </c>
      <c r="AF44" s="29">
        <f>MIN(MAX(L44,AD44), AE44)</f>
        <v>0.92211726847486997</v>
      </c>
      <c r="AG44" s="29">
        <f>AF44-$AF$72+1</f>
        <v>1.9370690221143287</v>
      </c>
      <c r="AH44" s="29">
        <f>PERCENTILE($M$2:$M$71, 0.02)</f>
        <v>-1.4404420295190774</v>
      </c>
      <c r="AI44" s="29">
        <f>PERCENTILE($M$2:$M$71, 0.98)</f>
        <v>0.2915920996770559</v>
      </c>
      <c r="AJ44" s="29">
        <f>MIN(MAX(M44,AH44), AI44)</f>
        <v>-0.72277305647824797</v>
      </c>
      <c r="AK44" s="29">
        <f>AJ44-$AJ$72 + 0.1</f>
        <v>0.81766897304082942</v>
      </c>
      <c r="AL44" s="74">
        <v>0</v>
      </c>
      <c r="AM44" s="74">
        <v>1</v>
      </c>
      <c r="AN44" s="28">
        <v>1</v>
      </c>
      <c r="AO44" s="21">
        <f>(AG44^4) *Z44*AB44*AL44</f>
        <v>0</v>
      </c>
      <c r="AP44" s="21">
        <f>(AK44^5)*AA44*AM44*AN44</f>
        <v>0.36550017770698745</v>
      </c>
      <c r="AQ44" s="15">
        <f>AO44/$AO$72</f>
        <v>0</v>
      </c>
      <c r="AR44" s="15">
        <f>AP44/$AP$72</f>
        <v>2.2881820458468742E-3</v>
      </c>
      <c r="AS44" s="2">
        <v>0</v>
      </c>
      <c r="AT44" s="16">
        <f>$D$78*AQ44</f>
        <v>0</v>
      </c>
      <c r="AU44" s="24">
        <f>AT44-AS44</f>
        <v>0</v>
      </c>
      <c r="AV44" s="2">
        <v>0</v>
      </c>
      <c r="AW44" s="2">
        <v>0</v>
      </c>
      <c r="AX44" s="2">
        <v>0</v>
      </c>
      <c r="AY44" s="10">
        <f>SUM(AV44:AX44)</f>
        <v>0</v>
      </c>
      <c r="AZ44" s="16">
        <f>AQ44*$D$77</f>
        <v>0</v>
      </c>
      <c r="BA44" s="9">
        <f>AZ44-AY44</f>
        <v>0</v>
      </c>
      <c r="BB44" s="9">
        <f>BA44+AU44</f>
        <v>0</v>
      </c>
      <c r="BC44" s="18">
        <f>AS44+AY44</f>
        <v>0</v>
      </c>
      <c r="BD44" s="27">
        <f>AT44+AZ44</f>
        <v>0</v>
      </c>
      <c r="BE44" s="67">
        <f>BB44*(BB44&gt;0)</f>
        <v>0</v>
      </c>
      <c r="BF44">
        <f>BE44/$BE$72</f>
        <v>0</v>
      </c>
      <c r="BG44" s="57">
        <f>BF44*$BB$72</f>
        <v>0</v>
      </c>
      <c r="BH44" s="70">
        <f>IF(BG44&gt;0,V44,W44)</f>
        <v>364.60459311459027</v>
      </c>
      <c r="BI44" s="17">
        <f>BG44/BH44</f>
        <v>0</v>
      </c>
      <c r="BJ44" s="35" t="e">
        <f>BC44/BD44</f>
        <v>#DIV/0!</v>
      </c>
      <c r="BK44" s="2">
        <v>361</v>
      </c>
      <c r="BL44" s="16">
        <f>AR44*$D$80</f>
        <v>10.132070099009958</v>
      </c>
      <c r="BM44" s="54">
        <f>BL44-BK44</f>
        <v>-350.86792990099002</v>
      </c>
      <c r="BN44" s="75">
        <f>BM44*(BM44&lt;&gt;0)</f>
        <v>-350.86792990099002</v>
      </c>
      <c r="BO44" s="35">
        <f>BN44/$BN$72</f>
        <v>-0.66076822956871906</v>
      </c>
      <c r="BP44" s="76">
        <f>BO44 * $BM$72</f>
        <v>-350.86792990099002</v>
      </c>
      <c r="BQ44" s="77">
        <f>IF(BP44&gt;0, V44, W44)</f>
        <v>364.60459311459027</v>
      </c>
      <c r="BR44" s="17">
        <f>BP44/BQ44</f>
        <v>-0.96232449214022109</v>
      </c>
      <c r="BS44" s="39">
        <f>($AG44^$BS$74)*($BT$74^$N44)*(IF($C44&gt;0,1,$BU$74))</f>
        <v>0.95769893758813329</v>
      </c>
      <c r="BT44" s="39">
        <f>($AG44^$BS$75)*($BT$75^$N44)*(IF($C44&gt;0,1,$BU$75))</f>
        <v>1.615339661436332</v>
      </c>
      <c r="BU44" s="39">
        <f>($AG44^$BS$76)*($BT$76^$N44)*(IF($C44&gt;0,1,$BU$76))</f>
        <v>4.9821476829647972E-2</v>
      </c>
      <c r="BV44" s="39">
        <f>($AG44^$BS$77)*($BT$77^$N44)*(IF($C44&gt;0,1,$BU$77))</f>
        <v>2.9861777612764016</v>
      </c>
      <c r="BW44" s="39">
        <f>($AG44^$BS$78)*($BT$78^$N44)*(IF($C44&gt;0,1,$BU$78))</f>
        <v>0.69363925299645801</v>
      </c>
      <c r="BX44" s="39">
        <f>($AG44^$BS$79)*($BT$79^$N44)*(IF($C44&gt;0,1,$BU$79))</f>
        <v>2.4092664444424221</v>
      </c>
      <c r="BY44" s="39">
        <f>($AG44^$BS$80)*($BT$80^$N44)*(IF($C44&gt;0,1,$BU$80))</f>
        <v>0.13375285647655258</v>
      </c>
      <c r="BZ44" s="37">
        <f>BS44/BS$72</f>
        <v>1.3545161559061865E-2</v>
      </c>
      <c r="CA44" s="37">
        <f>BT44/BT$72</f>
        <v>1.4735759938497043E-2</v>
      </c>
      <c r="CB44" s="37">
        <f>BU44/BU$72</f>
        <v>1.8646855558184238E-4</v>
      </c>
      <c r="CC44" s="37">
        <f>BV44/BV$72</f>
        <v>1.9108620733538664E-2</v>
      </c>
      <c r="CD44" s="37">
        <f>BW44/BW$72</f>
        <v>1.2744617620730895E-2</v>
      </c>
      <c r="CE44" s="37">
        <f>BX44/BX$72</f>
        <v>1.2576180743245258E-2</v>
      </c>
      <c r="CF44" s="37">
        <f>BY44/BY$72</f>
        <v>2.5649052465295022E-3</v>
      </c>
      <c r="CG44" s="2">
        <v>1104</v>
      </c>
      <c r="CH44" s="17">
        <f>CG$72*BZ44</f>
        <v>826.7831164035772</v>
      </c>
      <c r="CI44" s="1">
        <f>CH44-CG44</f>
        <v>-277.2168835964228</v>
      </c>
      <c r="CJ44" s="2">
        <v>1106</v>
      </c>
      <c r="CK44" s="17">
        <f>CJ$72*CA44</f>
        <v>881.68472440009361</v>
      </c>
      <c r="CL44" s="1">
        <f>CK44-CJ44</f>
        <v>-224.31527559990639</v>
      </c>
      <c r="CM44" s="2">
        <v>2600</v>
      </c>
      <c r="CN44" s="17">
        <f>CM$72*CB44</f>
        <v>12.84264882858823</v>
      </c>
      <c r="CO44" s="1">
        <f>CN44-CM44</f>
        <v>-2587.1573511714118</v>
      </c>
      <c r="CP44" s="2">
        <v>1871</v>
      </c>
      <c r="CQ44" s="17">
        <f>CP$72*CC44</f>
        <v>1233.9009666267921</v>
      </c>
      <c r="CR44" s="1">
        <f>CQ44-CP44</f>
        <v>-637.09903337320793</v>
      </c>
      <c r="CS44" s="2">
        <v>1082</v>
      </c>
      <c r="CT44" s="17">
        <f>CS$72*CD44</f>
        <v>857.94216899236244</v>
      </c>
      <c r="CU44" s="1">
        <f>CT44-CS44</f>
        <v>-224.05783100763756</v>
      </c>
      <c r="CV44" s="2">
        <v>2164</v>
      </c>
      <c r="CW44" s="17">
        <f>CV$72*CE44</f>
        <v>897.63747672987358</v>
      </c>
      <c r="CX44" s="1">
        <f>CW44-CV44</f>
        <v>-1266.3625232701265</v>
      </c>
      <c r="CY44" s="2">
        <v>2524</v>
      </c>
      <c r="CZ44" s="17">
        <f>CY$72*CF44</f>
        <v>175.90376671223979</v>
      </c>
      <c r="DA44" s="1">
        <f>CZ44-CY44</f>
        <v>-2348.0962332877602</v>
      </c>
      <c r="DB44" s="9"/>
      <c r="DF44" s="37"/>
      <c r="DH44" s="17"/>
      <c r="DI44" s="1"/>
    </row>
    <row r="45" spans="1:113" x14ac:dyDescent="0.2">
      <c r="A45" s="43" t="s">
        <v>17</v>
      </c>
      <c r="B45">
        <v>1</v>
      </c>
      <c r="C45">
        <v>1</v>
      </c>
      <c r="D45">
        <v>0.678271308523409</v>
      </c>
      <c r="E45">
        <v>0.32172869147659</v>
      </c>
      <c r="F45">
        <v>0.73317591499409596</v>
      </c>
      <c r="G45">
        <v>0.73317591499409596</v>
      </c>
      <c r="H45">
        <v>0.70262793914246102</v>
      </c>
      <c r="I45">
        <v>0.58921161825726098</v>
      </c>
      <c r="J45">
        <v>0.64342563288611199</v>
      </c>
      <c r="K45">
        <v>0.68683635396062903</v>
      </c>
      <c r="L45">
        <v>0.33547678988382001</v>
      </c>
      <c r="M45">
        <v>-1.0512379027346801E-2</v>
      </c>
      <c r="N45" s="28">
        <v>0</v>
      </c>
      <c r="O45">
        <v>1.0103963946642101</v>
      </c>
      <c r="P45">
        <v>0.98641083880022495</v>
      </c>
      <c r="Q45">
        <v>1.0744917200931501</v>
      </c>
      <c r="R45">
        <v>0.98401896472174299</v>
      </c>
      <c r="S45">
        <v>23.079999923706001</v>
      </c>
      <c r="T45" s="40">
        <f>IF(C45,P45,R45)</f>
        <v>0.98641083880022495</v>
      </c>
      <c r="U45" s="40">
        <f>IF(D45 = 0,O45,Q45)</f>
        <v>1.0744917200931501</v>
      </c>
      <c r="V45" s="59">
        <f>S45*T45^(1-N45)</f>
        <v>22.766362084251966</v>
      </c>
      <c r="W45" s="58">
        <f>S45*U45^(N45+1)</f>
        <v>24.799268817772635</v>
      </c>
      <c r="X45" s="66">
        <f>0.5 * (D45-MAX($D$3:$D$71))/(MIN($D$3:$D$71)-MAX($D$3:$D$71)) + 0.75</f>
        <v>0.89965058401209586</v>
      </c>
      <c r="Y45" s="66">
        <f>AVERAGE(D45, F45, G45, H45, I45, J45, K45)</f>
        <v>0.68096066896543772</v>
      </c>
      <c r="Z45" s="29">
        <f>1.2^N45</f>
        <v>1</v>
      </c>
      <c r="AA45" s="29">
        <f>1.6^N45</f>
        <v>1</v>
      </c>
      <c r="AB45" s="29">
        <f>IF(C45&gt;0, 1, 0.3)</f>
        <v>1</v>
      </c>
      <c r="AC45" s="29">
        <f>IF(C45&gt;0, 1, 0.2)</f>
        <v>1</v>
      </c>
      <c r="AD45" s="29">
        <f>PERCENTILE($L$2:$L$71, 0.05)</f>
        <v>-1.4951753639458739E-2</v>
      </c>
      <c r="AE45" s="29">
        <f>PERCENTILE($L$2:$L$71, 0.95)</f>
        <v>1.0450608148215921</v>
      </c>
      <c r="AF45" s="29">
        <f>MIN(MAX(L45,AD45), AE45)</f>
        <v>0.33547678988382001</v>
      </c>
      <c r="AG45" s="29">
        <f>AF45-$AF$72+1</f>
        <v>1.3504285435232788</v>
      </c>
      <c r="AH45" s="29">
        <f>PERCENTILE($M$2:$M$71, 0.02)</f>
        <v>-1.4404420295190774</v>
      </c>
      <c r="AI45" s="29">
        <f>PERCENTILE($M$2:$M$71, 0.98)</f>
        <v>0.2915920996770559</v>
      </c>
      <c r="AJ45" s="29">
        <f>MIN(MAX(M45,AH45), AI45)</f>
        <v>-1.0512379027346801E-2</v>
      </c>
      <c r="AK45" s="29">
        <f>AJ45-$AJ$72 + 0.1</f>
        <v>1.5299296504917308</v>
      </c>
      <c r="AL45" s="74">
        <v>1</v>
      </c>
      <c r="AM45" s="74">
        <v>1</v>
      </c>
      <c r="AN45" s="28">
        <v>1</v>
      </c>
      <c r="AO45" s="21">
        <f>(AG45^4) *Z45*AB45*AL45</f>
        <v>3.3257257697172156</v>
      </c>
      <c r="AP45" s="21">
        <f>(AK45^5)*AA45*AM45*AN45</f>
        <v>8.3821862658630515</v>
      </c>
      <c r="AQ45" s="15">
        <f>AO45/$AO$72</f>
        <v>1.3296606058384225E-2</v>
      </c>
      <c r="AR45" s="15">
        <f>AP45/$AP$72</f>
        <v>5.2475947450477574E-2</v>
      </c>
      <c r="AS45" s="2">
        <v>946</v>
      </c>
      <c r="AT45" s="16">
        <f>$D$78*AQ45</f>
        <v>1639.998072598687</v>
      </c>
      <c r="AU45" s="24">
        <f>AT45-AS45</f>
        <v>693.99807259868703</v>
      </c>
      <c r="AV45" s="2">
        <v>277</v>
      </c>
      <c r="AW45" s="2">
        <v>877</v>
      </c>
      <c r="AX45" s="2">
        <v>0</v>
      </c>
      <c r="AY45" s="10">
        <f>SUM(AV45:AX45)</f>
        <v>1154</v>
      </c>
      <c r="AZ45" s="16">
        <f>AQ45*$D$77</f>
        <v>2516.0143805613975</v>
      </c>
      <c r="BA45" s="9">
        <f>AZ45-AY45</f>
        <v>1362.0143805613975</v>
      </c>
      <c r="BB45" s="9">
        <f>BA45+AU45</f>
        <v>2056.0124531600845</v>
      </c>
      <c r="BC45" s="18">
        <f>AS45+AY45</f>
        <v>2100</v>
      </c>
      <c r="BD45" s="27">
        <f>AT45+AZ45</f>
        <v>4156.012453160085</v>
      </c>
      <c r="BE45" s="67">
        <f>BB45*(BB45&gt;0)</f>
        <v>2056.0124531600845</v>
      </c>
      <c r="BF45">
        <f>BE45/$BE$72</f>
        <v>2.0545462392473186E-2</v>
      </c>
      <c r="BG45" s="57">
        <f>BF45*$BB$72</f>
        <v>698.79021234655636</v>
      </c>
      <c r="BH45" s="60">
        <f>IF(BG45&gt;0,V45,W45)</f>
        <v>22.766362084251966</v>
      </c>
      <c r="BI45" s="17">
        <f>BG45/BH45</f>
        <v>30.693977797617748</v>
      </c>
      <c r="BJ45" s="35">
        <f>BC45/BD45</f>
        <v>0.50529203741996354</v>
      </c>
      <c r="BK45" s="2">
        <v>0</v>
      </c>
      <c r="BL45" s="16">
        <f>AR45*$D$80</f>
        <v>232.36349531071471</v>
      </c>
      <c r="BM45" s="54">
        <f>BL45-BK45</f>
        <v>232.36349531071471</v>
      </c>
      <c r="BN45" s="75">
        <f>BM45*(BM45&lt;&gt;0)</f>
        <v>232.36349531071471</v>
      </c>
      <c r="BO45" s="35">
        <f>BN45/$BN$72</f>
        <v>0.43759603636669409</v>
      </c>
      <c r="BP45" s="76">
        <f>BO45 * $BM$72</f>
        <v>232.36349531071471</v>
      </c>
      <c r="BQ45" s="77">
        <f>IF(BP45&gt;0, V45, W45)</f>
        <v>22.766362084251966</v>
      </c>
      <c r="BR45" s="17">
        <f>BP45/BQ45</f>
        <v>10.206439414905294</v>
      </c>
      <c r="BS45" s="39">
        <f>($AG45^$BS$74)*($BT$74^$N45)*(IF($C45&gt;0,1,$BU$74))</f>
        <v>1.38994265649212</v>
      </c>
      <c r="BT45" s="39">
        <f>($AG45^$BS$75)*($BT$75^$N45)*(IF($C45&gt;0,1,$BU$75))</f>
        <v>1.8985691224331278</v>
      </c>
      <c r="BU45" s="39">
        <f>($AG45^$BS$76)*($BT$76^$N45)*(IF($C45&gt;0,1,$BU$76))</f>
        <v>4.3100611722973028</v>
      </c>
      <c r="BV45" s="39">
        <f>($AG45^$BS$77)*($BT$77^$N45)*(IF($C45&gt;0,1,$BU$77))</f>
        <v>1.9025659267951802</v>
      </c>
      <c r="BW45" s="39">
        <f>($AG45^$BS$78)*($BT$78^$N45)*(IF($C45&gt;0,1,$BU$78))</f>
        <v>1.0270982120092436</v>
      </c>
      <c r="BX45" s="39">
        <f>($AG45^$BS$79)*($BT$79^$N45)*(IF($C45&gt;0,1,$BU$79))</f>
        <v>2.9367784829130263</v>
      </c>
      <c r="BY45" s="39">
        <f>($AG45^$BS$80)*($BT$80^$N45)*(IF($C45&gt;0,1,$BU$80))</f>
        <v>1.7506489958082374</v>
      </c>
      <c r="BZ45" s="37">
        <f>BS45/BS$72</f>
        <v>1.9658576511979078E-2</v>
      </c>
      <c r="CA45" s="37">
        <f>BT45/BT$72</f>
        <v>1.7319489815498641E-2</v>
      </c>
      <c r="CB45" s="37">
        <f>BU45/BU$72</f>
        <v>1.613141424963534E-2</v>
      </c>
      <c r="CC45" s="37">
        <f>BV45/BV$72</f>
        <v>1.2174563479483872E-2</v>
      </c>
      <c r="CD45" s="37">
        <f>BW45/BW$72</f>
        <v>1.8871443498110457E-2</v>
      </c>
      <c r="CE45" s="37">
        <f>BX45/BX$72</f>
        <v>1.5329751962131093E-2</v>
      </c>
      <c r="CF45" s="37">
        <f>BY45/BY$72</f>
        <v>3.3571236626017867E-2</v>
      </c>
      <c r="CG45" s="2">
        <v>404</v>
      </c>
      <c r="CH45" s="17">
        <f>CG$72*BZ45</f>
        <v>1199.939851714691</v>
      </c>
      <c r="CI45" s="1">
        <f>CH45-CG45</f>
        <v>795.93985171469103</v>
      </c>
      <c r="CJ45" s="2">
        <v>699</v>
      </c>
      <c r="CK45" s="17">
        <f>CJ$72*CA45</f>
        <v>1036.2770341307303</v>
      </c>
      <c r="CL45" s="1">
        <f>CK45-CJ45</f>
        <v>337.27703413073027</v>
      </c>
      <c r="CM45" s="2">
        <v>484</v>
      </c>
      <c r="CN45" s="17">
        <f>CM$72*CB45</f>
        <v>1111.0188936151349</v>
      </c>
      <c r="CO45" s="1">
        <f>CN45-CM45</f>
        <v>627.01889361513486</v>
      </c>
      <c r="CP45" s="2">
        <v>672</v>
      </c>
      <c r="CQ45" s="17">
        <f>CP$72*CC45</f>
        <v>786.14808756071204</v>
      </c>
      <c r="CR45" s="1">
        <f>CQ45-CP45</f>
        <v>114.14808756071204</v>
      </c>
      <c r="CS45" s="2">
        <v>877</v>
      </c>
      <c r="CT45" s="17">
        <f>CS$72*CD45</f>
        <v>1270.3878334057997</v>
      </c>
      <c r="CU45" s="1">
        <f>CT45-CS45</f>
        <v>393.38783340579971</v>
      </c>
      <c r="CV45" s="2">
        <v>0</v>
      </c>
      <c r="CW45" s="17">
        <f>CV$72*CE45</f>
        <v>1094.1763760490689</v>
      </c>
      <c r="CX45" s="1">
        <f>CW45-CV45</f>
        <v>1094.1763760490689</v>
      </c>
      <c r="CY45" s="2">
        <v>46</v>
      </c>
      <c r="CZ45" s="17">
        <f>CY$72*CF45</f>
        <v>2302.3489790489311</v>
      </c>
      <c r="DA45" s="1">
        <f>CZ45-CY45</f>
        <v>2256.3489790489311</v>
      </c>
      <c r="DB45" s="9"/>
      <c r="DF45" s="37"/>
      <c r="DH45" s="17"/>
      <c r="DI45" s="1"/>
    </row>
    <row r="46" spans="1:113" x14ac:dyDescent="0.2">
      <c r="A46" s="43" t="s">
        <v>228</v>
      </c>
      <c r="B46">
        <v>1</v>
      </c>
      <c r="C46">
        <v>0</v>
      </c>
      <c r="D46">
        <v>0.41559485530546603</v>
      </c>
      <c r="E46">
        <v>0.58440514469453297</v>
      </c>
      <c r="F46">
        <v>0.26629570747217801</v>
      </c>
      <c r="G46">
        <v>0.26629570747217801</v>
      </c>
      <c r="H46">
        <v>0.17724867724867699</v>
      </c>
      <c r="I46">
        <v>0.68430335097001704</v>
      </c>
      <c r="J46">
        <v>0.34826981464989598</v>
      </c>
      <c r="K46">
        <v>0.30453695454476098</v>
      </c>
      <c r="L46">
        <v>0.41195673994467702</v>
      </c>
      <c r="M46">
        <v>-1.0696732470521799</v>
      </c>
      <c r="N46" s="28">
        <v>0</v>
      </c>
      <c r="O46">
        <v>1.0397953815874901</v>
      </c>
      <c r="P46">
        <v>0.98622867636553202</v>
      </c>
      <c r="Q46">
        <v>1.0068493524532001</v>
      </c>
      <c r="R46">
        <v>0.99875157020225602</v>
      </c>
      <c r="S46">
        <v>92.699996948242102</v>
      </c>
      <c r="T46" s="40">
        <f>IF(C46,P46,R46)</f>
        <v>0.99875157020225602</v>
      </c>
      <c r="U46" s="40">
        <f>IF(D46 = 0,O46,Q46)</f>
        <v>1.0068493524532001</v>
      </c>
      <c r="V46" s="59">
        <f>S46*T46^(1-N46)</f>
        <v>92.584267509801137</v>
      </c>
      <c r="W46" s="58">
        <f>S46*U46^(N46+1)</f>
        <v>93.334931899751183</v>
      </c>
      <c r="X46" s="66">
        <f>0.5 * (D46-MAX($D$3:$D$71))/(MIN($D$3:$D$71)-MAX($D$3:$D$71)) + 0.75</f>
        <v>1.0412032824223667</v>
      </c>
      <c r="Y46" s="66">
        <f>AVERAGE(D46, F46, G46, H46, I46, J46, K46)</f>
        <v>0.35179215252331048</v>
      </c>
      <c r="Z46" s="29">
        <f>1.2^N46</f>
        <v>1</v>
      </c>
      <c r="AA46" s="29">
        <f>1.6^N46</f>
        <v>1</v>
      </c>
      <c r="AB46" s="29">
        <f>IF(C46&gt;0, 1, 0.3)</f>
        <v>0.3</v>
      </c>
      <c r="AC46" s="29">
        <f>IF(C46&gt;0, 1, 0.2)</f>
        <v>0.2</v>
      </c>
      <c r="AD46" s="29">
        <f>PERCENTILE($L$2:$L$71, 0.05)</f>
        <v>-1.4951753639458739E-2</v>
      </c>
      <c r="AE46" s="29">
        <f>PERCENTILE($L$2:$L$71, 0.95)</f>
        <v>1.0450608148215921</v>
      </c>
      <c r="AF46" s="29">
        <f>MIN(MAX(L46,AD46), AE46)</f>
        <v>0.41195673994467702</v>
      </c>
      <c r="AG46" s="29">
        <f>AF46-$AF$72+1</f>
        <v>1.4269084935841359</v>
      </c>
      <c r="AH46" s="29">
        <f>PERCENTILE($M$2:$M$71, 0.02)</f>
        <v>-1.4404420295190774</v>
      </c>
      <c r="AI46" s="29">
        <f>PERCENTILE($M$2:$M$71, 0.98)</f>
        <v>0.2915920996770559</v>
      </c>
      <c r="AJ46" s="29">
        <f>MIN(MAX(M46,AH46), AI46)</f>
        <v>-1.0696732470521799</v>
      </c>
      <c r="AK46" s="29">
        <f>AJ46-$AJ$72 + 0.1</f>
        <v>0.47076878246689746</v>
      </c>
      <c r="AL46" s="74">
        <v>0</v>
      </c>
      <c r="AM46" s="74">
        <v>1</v>
      </c>
      <c r="AN46" s="28">
        <v>2</v>
      </c>
      <c r="AO46" s="21">
        <f>(AG46^4) *Z46*AB46*AL46</f>
        <v>0</v>
      </c>
      <c r="AP46" s="21">
        <f>(AK46^5)*AA46*AM46*AN46</f>
        <v>4.624537197158534E-2</v>
      </c>
      <c r="AQ46" s="15">
        <f>AO46/$AO$72</f>
        <v>0</v>
      </c>
      <c r="AR46" s="15">
        <f>AP46/$AP$72</f>
        <v>2.8951512558148034E-4</v>
      </c>
      <c r="AS46" s="2">
        <v>0</v>
      </c>
      <c r="AT46" s="16">
        <f>$D$78*AQ46</f>
        <v>0</v>
      </c>
      <c r="AU46" s="24">
        <f>AT46-AS46</f>
        <v>0</v>
      </c>
      <c r="AV46" s="2">
        <v>0</v>
      </c>
      <c r="AW46" s="2">
        <v>0</v>
      </c>
      <c r="AX46" s="2">
        <v>0</v>
      </c>
      <c r="AY46" s="10">
        <f>SUM(AV46:AX46)</f>
        <v>0</v>
      </c>
      <c r="AZ46" s="16">
        <f>AQ46*$D$77</f>
        <v>0</v>
      </c>
      <c r="BA46" s="9">
        <f>AZ46-AY46</f>
        <v>0</v>
      </c>
      <c r="BB46" s="9">
        <f>BA46+AU46</f>
        <v>0</v>
      </c>
      <c r="BC46" s="18">
        <f>AS46+AY46</f>
        <v>0</v>
      </c>
      <c r="BD46" s="27">
        <f>AT46+AZ46</f>
        <v>0</v>
      </c>
      <c r="BE46" s="67">
        <f>BB46*(BB46&gt;0)</f>
        <v>0</v>
      </c>
      <c r="BF46">
        <f>BE46/$BE$72</f>
        <v>0</v>
      </c>
      <c r="BG46" s="57">
        <f>BF46*$BB$72</f>
        <v>0</v>
      </c>
      <c r="BH46" s="60">
        <f>IF(BG46&gt;0,V46,W46)</f>
        <v>93.334931899751183</v>
      </c>
      <c r="BI46" s="17">
        <f>BG46/BH46</f>
        <v>0</v>
      </c>
      <c r="BJ46" s="35" t="e">
        <f>BC46/BD46</f>
        <v>#DIV/0!</v>
      </c>
      <c r="BK46" s="2">
        <v>0</v>
      </c>
      <c r="BL46" s="16">
        <f>AR46*$D$80</f>
        <v>1.2819729760747949</v>
      </c>
      <c r="BM46" s="54">
        <f>BL46-BK46</f>
        <v>1.2819729760747949</v>
      </c>
      <c r="BN46" s="75">
        <f>BM46*(BM46&lt;&gt;0)</f>
        <v>1.2819729760747949</v>
      </c>
      <c r="BO46" s="35">
        <f>BN46/$BN$72</f>
        <v>2.4142617251879362E-3</v>
      </c>
      <c r="BP46" s="76">
        <f>BO46 * $BM$72</f>
        <v>1.2819729760747949</v>
      </c>
      <c r="BQ46" s="77">
        <f>IF(BP46&gt;0, V46, W46)</f>
        <v>92.584267509801137</v>
      </c>
      <c r="BR46" s="17">
        <f>BP46/BQ46</f>
        <v>1.3846553097577652E-2</v>
      </c>
      <c r="BS46" s="39">
        <f>($AG46^$BS$74)*($BT$74^$N46)*(IF($C46&gt;0,1,$BU$74))</f>
        <v>0.68507186415291887</v>
      </c>
      <c r="BT46" s="39">
        <f>($AG46^$BS$75)*($BT$75^$N46)*(IF($C46&gt;0,1,$BU$75))</f>
        <v>0.84135164553442132</v>
      </c>
      <c r="BU46" s="39">
        <f>($AG46^$BS$76)*($BT$76^$N46)*(IF($C46&gt;0,1,$BU$76))</f>
        <v>1.1268298477863913E-2</v>
      </c>
      <c r="BV46" s="39">
        <f>($AG46^$BS$77)*($BT$77^$N46)*(IF($C46&gt;0,1,$BU$77))</f>
        <v>1.5520299798704187</v>
      </c>
      <c r="BW46" s="39">
        <f>($AG46^$BS$78)*($BT$78^$N46)*(IF($C46&gt;0,1,$BU$78))</f>
        <v>0.67502367226018867</v>
      </c>
      <c r="BX46" s="39">
        <f>($AG46^$BS$79)*($BT$79^$N46)*(IF($C46&gt;0,1,$BU$79))</f>
        <v>0.8050947886163381</v>
      </c>
      <c r="BY46" s="39">
        <f>($AG46^$BS$80)*($BT$80^$N46)*(IF($C46&gt;0,1,$BU$80))</f>
        <v>7.565871840558025E-2</v>
      </c>
      <c r="BZ46" s="37">
        <f>BS46/BS$72</f>
        <v>9.6892757372042306E-3</v>
      </c>
      <c r="CA46" s="37">
        <f>BT46/BT$72</f>
        <v>7.6751386525299847E-3</v>
      </c>
      <c r="CB46" s="37">
        <f>BU46/BU$72</f>
        <v>4.2174248431390856E-5</v>
      </c>
      <c r="CC46" s="37">
        <f>BV46/BV$72</f>
        <v>9.9314758273964659E-3</v>
      </c>
      <c r="CD46" s="37">
        <f>BW46/BW$72</f>
        <v>1.2402583260295403E-2</v>
      </c>
      <c r="CE46" s="37">
        <f>BX46/BX$72</f>
        <v>4.202531272719876E-3</v>
      </c>
      <c r="CF46" s="37">
        <f>BY46/BY$72</f>
        <v>1.4508657900565293E-3</v>
      </c>
      <c r="CG46" s="2">
        <v>1028</v>
      </c>
      <c r="CH46" s="17">
        <f>CG$72*BZ46</f>
        <v>591.42370172320898</v>
      </c>
      <c r="CI46" s="1">
        <f>CH46-CG46</f>
        <v>-436.57629827679102</v>
      </c>
      <c r="CJ46" s="2">
        <v>338</v>
      </c>
      <c r="CK46" s="17">
        <f>CJ$72*CA46</f>
        <v>459.22657099682658</v>
      </c>
      <c r="CL46" s="1">
        <f>CK46-CJ46</f>
        <v>121.22657099682658</v>
      </c>
      <c r="CM46" s="2">
        <v>1030</v>
      </c>
      <c r="CN46" s="17">
        <f>CM$72*CB46</f>
        <v>2.9046670122151825</v>
      </c>
      <c r="CO46" s="1">
        <f>CN46-CM46</f>
        <v>-1027.0953329877848</v>
      </c>
      <c r="CP46" s="2">
        <v>0</v>
      </c>
      <c r="CQ46" s="17">
        <f>CP$72*CC46</f>
        <v>641.30518860247196</v>
      </c>
      <c r="CR46" s="1">
        <f>CQ46-CP46</f>
        <v>641.30518860247196</v>
      </c>
      <c r="CS46" s="2">
        <v>0</v>
      </c>
      <c r="CT46" s="17">
        <f>CS$72*CD46</f>
        <v>834.91709991656592</v>
      </c>
      <c r="CU46" s="1">
        <f>CT46-CS46</f>
        <v>834.91709991656592</v>
      </c>
      <c r="CV46" s="2">
        <v>0</v>
      </c>
      <c r="CW46" s="17">
        <f>CV$72*CE46</f>
        <v>299.95987212165386</v>
      </c>
      <c r="CX46" s="1">
        <f>CW46-CV46</f>
        <v>299.95987212165386</v>
      </c>
      <c r="CY46" s="2">
        <v>0</v>
      </c>
      <c r="CZ46" s="17">
        <f>CY$72*CF46</f>
        <v>99.501826747866829</v>
      </c>
      <c r="DA46" s="1">
        <f>CZ46-CY46</f>
        <v>99.501826747866829</v>
      </c>
      <c r="DB46" s="9"/>
      <c r="DF46" s="37"/>
      <c r="DH46" s="17"/>
      <c r="DI46" s="1"/>
    </row>
    <row r="47" spans="1:113" x14ac:dyDescent="0.2">
      <c r="A47" s="43" t="s">
        <v>46</v>
      </c>
      <c r="B47">
        <v>0</v>
      </c>
      <c r="C47">
        <v>0</v>
      </c>
      <c r="D47">
        <v>8.0385852090032101E-2</v>
      </c>
      <c r="E47">
        <v>0.91961414790996698</v>
      </c>
      <c r="F47">
        <v>0.10492845786963401</v>
      </c>
      <c r="G47">
        <v>0.10492845786963401</v>
      </c>
      <c r="H47">
        <v>0.29894179894179801</v>
      </c>
      <c r="I47">
        <v>1.6313932980599601E-2</v>
      </c>
      <c r="J47">
        <v>6.9834923018761902E-2</v>
      </c>
      <c r="K47">
        <v>8.5601815271659498E-2</v>
      </c>
      <c r="L47">
        <v>0.58897137962247903</v>
      </c>
      <c r="M47">
        <v>0.39680163133921098</v>
      </c>
      <c r="N47" s="28">
        <v>0</v>
      </c>
      <c r="O47">
        <v>1.0034621537484001</v>
      </c>
      <c r="P47">
        <v>0.99624234739332296</v>
      </c>
      <c r="Q47">
        <v>1.0051126906626</v>
      </c>
      <c r="R47">
        <v>0.99512464514939203</v>
      </c>
      <c r="S47">
        <v>82.059997558593693</v>
      </c>
      <c r="T47" s="40">
        <f>IF(C47,P47,R47)</f>
        <v>0.99512464514939203</v>
      </c>
      <c r="U47" s="40">
        <f>IF(D47 = 0,O47,Q47)</f>
        <v>1.0051126906626</v>
      </c>
      <c r="V47" s="59">
        <f>S47*T47^(1-N47)</f>
        <v>81.65992595145552</v>
      </c>
      <c r="W47" s="58">
        <f>S47*U47^(N47+1)</f>
        <v>82.479544941884498</v>
      </c>
      <c r="X47" s="66">
        <f>0.5 * (D47-MAX($D$3:$D$71))/(MIN($D$3:$D$71)-MAX($D$3:$D$71)) + 0.75</f>
        <v>1.2218427663017715</v>
      </c>
      <c r="Y47" s="66">
        <f>AVERAGE(D47, F47, G47, H47, I47, J47, K47)</f>
        <v>0.10870503400601704</v>
      </c>
      <c r="Z47" s="29">
        <f>1.2^N47</f>
        <v>1</v>
      </c>
      <c r="AA47" s="29">
        <f>1.6^N47</f>
        <v>1</v>
      </c>
      <c r="AB47" s="29">
        <f>IF(C47&gt;0, 1, 0.3)</f>
        <v>0.3</v>
      </c>
      <c r="AC47" s="29">
        <f>IF(C47&gt;0, 1, 0.2)</f>
        <v>0.2</v>
      </c>
      <c r="AD47" s="29">
        <f>PERCENTILE($L$2:$L$71, 0.05)</f>
        <v>-1.4951753639458739E-2</v>
      </c>
      <c r="AE47" s="29">
        <f>PERCENTILE($L$2:$L$71, 0.95)</f>
        <v>1.0450608148215921</v>
      </c>
      <c r="AF47" s="29">
        <f>MIN(MAX(L47,AD47), AE47)</f>
        <v>0.58897137962247903</v>
      </c>
      <c r="AG47" s="29">
        <f>AF47-$AF$72+1</f>
        <v>1.6039231332619379</v>
      </c>
      <c r="AH47" s="29">
        <f>PERCENTILE($M$2:$M$71, 0.02)</f>
        <v>-1.4404420295190774</v>
      </c>
      <c r="AI47" s="29">
        <f>PERCENTILE($M$2:$M$71, 0.98)</f>
        <v>0.2915920996770559</v>
      </c>
      <c r="AJ47" s="29">
        <f>MIN(MAX(M47,AH47), AI47)</f>
        <v>0.2915920996770559</v>
      </c>
      <c r="AK47" s="29">
        <f>AJ47-$AJ$72 + 0.1</f>
        <v>1.8320341291961335</v>
      </c>
      <c r="AL47" s="74">
        <v>1</v>
      </c>
      <c r="AM47" s="74">
        <v>1</v>
      </c>
      <c r="AN47" s="28">
        <v>1</v>
      </c>
      <c r="AO47" s="21">
        <f>(AG47^4) *Z47*AB47*AL47</f>
        <v>1.9854340222222782</v>
      </c>
      <c r="AP47" s="21">
        <f>(AK47^5)*AA47*AM47*AN47</f>
        <v>20.638009102761277</v>
      </c>
      <c r="AQ47" s="15">
        <f>AO47/$AO$72</f>
        <v>7.9379768135986878E-3</v>
      </c>
      <c r="AR47" s="15">
        <f>AP47/$AP$72</f>
        <v>0.12920245945494629</v>
      </c>
      <c r="AS47" s="2">
        <v>656</v>
      </c>
      <c r="AT47" s="16">
        <f>$D$78*AQ47</f>
        <v>979.06688499853681</v>
      </c>
      <c r="AU47" s="24">
        <f>AT47-AS47</f>
        <v>323.06688499853681</v>
      </c>
      <c r="AV47" s="2">
        <v>492</v>
      </c>
      <c r="AW47" s="2">
        <v>2954</v>
      </c>
      <c r="AX47" s="2">
        <v>246</v>
      </c>
      <c r="AY47" s="10">
        <f>SUM(AV47:AX47)</f>
        <v>3692</v>
      </c>
      <c r="AZ47" s="16">
        <f>AQ47*$D$77</f>
        <v>1502.0422300158152</v>
      </c>
      <c r="BA47" s="9">
        <f>AZ47-AY47</f>
        <v>-2189.9577699841848</v>
      </c>
      <c r="BB47" s="9">
        <f>BA47+AU47</f>
        <v>-1866.890884985648</v>
      </c>
      <c r="BC47" s="18">
        <f>AS47+AY47</f>
        <v>4348</v>
      </c>
      <c r="BD47" s="27">
        <f>AT47+AZ47</f>
        <v>2481.109115014352</v>
      </c>
      <c r="BE47" s="67">
        <f>BB47*(BB47&gt;0)</f>
        <v>0</v>
      </c>
      <c r="BF47">
        <f>BE47/$BE$72</f>
        <v>0</v>
      </c>
      <c r="BG47" s="57">
        <f>BF47*$BB$72</f>
        <v>0</v>
      </c>
      <c r="BH47" s="60">
        <f>IF(BG47&gt;0,V47,W47)</f>
        <v>82.479544941884498</v>
      </c>
      <c r="BI47" s="17">
        <f>BG47/BH47</f>
        <v>0</v>
      </c>
      <c r="BJ47" s="35">
        <f>BC47/BD47</f>
        <v>1.7524420726554175</v>
      </c>
      <c r="BK47" s="2">
        <v>0</v>
      </c>
      <c r="BL47" s="16">
        <f>AR47*$D$80</f>
        <v>572.10849046650219</v>
      </c>
      <c r="BM47" s="54">
        <f>BL47-BK47</f>
        <v>572.10849046650219</v>
      </c>
      <c r="BN47" s="75">
        <f>BM47*(BM47&lt;&gt;0)</f>
        <v>572.10849046650219</v>
      </c>
      <c r="BO47" s="35">
        <f>BN47/$BN$72</f>
        <v>1.0774171195226023</v>
      </c>
      <c r="BP47" s="76">
        <f>BO47 * $BM$72</f>
        <v>572.10849046650219</v>
      </c>
      <c r="BQ47" s="77">
        <f>IF(BP47&gt;0, V47, W47)</f>
        <v>81.65992595145552</v>
      </c>
      <c r="BR47" s="17">
        <f>BP47/BQ47</f>
        <v>7.0059883572096826</v>
      </c>
      <c r="BS47" s="39">
        <f>($AG47^$BS$74)*($BT$74^$N47)*(IF($C47&gt;0,1,$BU$74))</f>
        <v>0.77875195996630264</v>
      </c>
      <c r="BT47" s="39">
        <f>($AG47^$BS$75)*($BT$75^$N47)*(IF($C47&gt;0,1,$BU$75))</f>
        <v>1.0798362936262291</v>
      </c>
      <c r="BU47" s="39">
        <f>($AG47^$BS$76)*($BT$76^$N47)*(IF($C47&gt;0,1,$BU$76))</f>
        <v>1.9899291103816226E-2</v>
      </c>
      <c r="BV47" s="39">
        <f>($AG47^$BS$77)*($BT$77^$N47)*(IF($C47&gt;0,1,$BU$77))</f>
        <v>1.9935906574570323</v>
      </c>
      <c r="BW47" s="39">
        <f>($AG47^$BS$78)*($BT$78^$N47)*(IF($C47&gt;0,1,$BU$78))</f>
        <v>0.68208591954493103</v>
      </c>
      <c r="BX47" s="39">
        <f>($AG47^$BS$79)*($BT$79^$N47)*(IF($C47&gt;0,1,$BU$79))</f>
        <v>1.2245336749538331</v>
      </c>
      <c r="BY47" s="39">
        <f>($AG47^$BS$80)*($BT$80^$N47)*(IF($C47&gt;0,1,$BU$80))</f>
        <v>9.4086377241653821E-2</v>
      </c>
      <c r="BZ47" s="37">
        <f>BS47/BS$72</f>
        <v>1.1014234952316553E-2</v>
      </c>
      <c r="CA47" s="37">
        <f>BT47/BT$72</f>
        <v>9.8506888524012709E-3</v>
      </c>
      <c r="CB47" s="37">
        <f>BU47/BU$72</f>
        <v>7.4477761506722397E-5</v>
      </c>
      <c r="CC47" s="37">
        <f>BV47/BV$72</f>
        <v>1.2757032841537648E-2</v>
      </c>
      <c r="CD47" s="37">
        <f>BW47/BW$72</f>
        <v>1.2532341835517711E-2</v>
      </c>
      <c r="CE47" s="37">
        <f>BX47/BX$72</f>
        <v>6.3919691646947604E-3</v>
      </c>
      <c r="CF47" s="37">
        <f>BY47/BY$72</f>
        <v>1.8042429071888771E-3</v>
      </c>
      <c r="CG47" s="2">
        <v>1028</v>
      </c>
      <c r="CH47" s="17">
        <f>CG$72*BZ47</f>
        <v>672.29788725445007</v>
      </c>
      <c r="CI47" s="1">
        <f>CH47-CG47</f>
        <v>-355.70211274554993</v>
      </c>
      <c r="CJ47" s="2">
        <v>338</v>
      </c>
      <c r="CK47" s="17">
        <f>CJ$72*CA47</f>
        <v>589.3962661057252</v>
      </c>
      <c r="CL47" s="1">
        <f>CK47-CJ47</f>
        <v>251.3962661057252</v>
      </c>
      <c r="CM47" s="2">
        <v>1030</v>
      </c>
      <c r="CN47" s="17">
        <f>CM$72*CB47</f>
        <v>5.1295068682524914</v>
      </c>
      <c r="CO47" s="1">
        <f>CN47-CM47</f>
        <v>-1024.8704931317475</v>
      </c>
      <c r="CP47" s="2">
        <v>1016</v>
      </c>
      <c r="CQ47" s="17">
        <f>CP$72*CC47</f>
        <v>823.75988167661058</v>
      </c>
      <c r="CR47" s="1">
        <f>CQ47-CP47</f>
        <v>-192.24011832338942</v>
      </c>
      <c r="CS47" s="2">
        <v>574</v>
      </c>
      <c r="CT47" s="17">
        <f>CS$72*CD47</f>
        <v>843.65218768338127</v>
      </c>
      <c r="CU47" s="1">
        <f>CT47-CS47</f>
        <v>269.65218768338127</v>
      </c>
      <c r="CV47" s="2">
        <v>328</v>
      </c>
      <c r="CW47" s="17">
        <f>CV$72*CE47</f>
        <v>456.23319109925319</v>
      </c>
      <c r="CX47" s="1">
        <f>CW47-CV47</f>
        <v>128.23319109925319</v>
      </c>
      <c r="CY47" s="2">
        <v>1231</v>
      </c>
      <c r="CZ47" s="17">
        <f>CY$72*CF47</f>
        <v>123.73678281792039</v>
      </c>
      <c r="DA47" s="1">
        <f>CZ47-CY47</f>
        <v>-1107.2632171820796</v>
      </c>
      <c r="DB47" s="9"/>
      <c r="DF47" s="37"/>
      <c r="DH47" s="17"/>
      <c r="DI47" s="1"/>
    </row>
    <row r="48" spans="1:113" x14ac:dyDescent="0.2">
      <c r="A48" s="43" t="s">
        <v>162</v>
      </c>
      <c r="B48">
        <v>0</v>
      </c>
      <c r="C48">
        <v>0</v>
      </c>
      <c r="D48">
        <v>0.19327731092436901</v>
      </c>
      <c r="E48">
        <v>0.80672268907563005</v>
      </c>
      <c r="F48">
        <v>0.15094339622641501</v>
      </c>
      <c r="G48">
        <v>0.15094339622641501</v>
      </c>
      <c r="H48">
        <v>0.73279352226720595</v>
      </c>
      <c r="I48">
        <v>0.84210526315789402</v>
      </c>
      <c r="J48">
        <v>0.78555030514234103</v>
      </c>
      <c r="K48">
        <v>0.34434522062151701</v>
      </c>
      <c r="L48">
        <v>3.1367789631592299E-2</v>
      </c>
      <c r="M48">
        <v>-1.03978395960502</v>
      </c>
      <c r="N48" s="28">
        <v>0</v>
      </c>
      <c r="O48">
        <v>1.0095263759144799</v>
      </c>
      <c r="P48">
        <v>0.98994198740437001</v>
      </c>
      <c r="Q48">
        <v>0.996765034890714</v>
      </c>
      <c r="R48">
        <v>0.99059819535832405</v>
      </c>
      <c r="S48">
        <v>39.560001373291001</v>
      </c>
      <c r="T48" s="40">
        <f>IF(C48,P48,R48)</f>
        <v>0.99059819535832405</v>
      </c>
      <c r="U48" s="40">
        <f>IF(D48 = 0,O48,Q48)</f>
        <v>0.996765034890714</v>
      </c>
      <c r="V48" s="59">
        <f>S48*T48^(1-N48)</f>
        <v>39.188065968754884</v>
      </c>
      <c r="W48" s="58">
        <f>S48*U48^(N48+1)</f>
        <v>39.4320261491251</v>
      </c>
      <c r="X48" s="66">
        <f>0.5 * (D48-MAX($D$3:$D$71))/(MIN($D$3:$D$71)-MAX($D$3:$D$71)) + 0.75</f>
        <v>1.1610071244705118</v>
      </c>
      <c r="Y48" s="66">
        <f>AVERAGE(D48, F48, G48, H48, I48, J48, K48)</f>
        <v>0.45713691636659387</v>
      </c>
      <c r="Z48" s="29">
        <f>1.2^N48</f>
        <v>1</v>
      </c>
      <c r="AA48" s="29">
        <f>1.6^N48</f>
        <v>1</v>
      </c>
      <c r="AB48" s="29">
        <f>IF(C48&gt;0, 1, 0.3)</f>
        <v>0.3</v>
      </c>
      <c r="AC48" s="29">
        <f>IF(C48&gt;0, 1, 0.2)</f>
        <v>0.2</v>
      </c>
      <c r="AD48" s="29">
        <f>PERCENTILE($L$2:$L$71, 0.05)</f>
        <v>-1.4951753639458739E-2</v>
      </c>
      <c r="AE48" s="29">
        <f>PERCENTILE($L$2:$L$71, 0.95)</f>
        <v>1.0450608148215921</v>
      </c>
      <c r="AF48" s="29">
        <f>MIN(MAX(L48,AD48), AE48)</f>
        <v>3.1367789631592299E-2</v>
      </c>
      <c r="AG48" s="29">
        <f>AF48-$AF$72+1</f>
        <v>1.046319543271051</v>
      </c>
      <c r="AH48" s="29">
        <f>PERCENTILE($M$2:$M$71, 0.02)</f>
        <v>-1.4404420295190774</v>
      </c>
      <c r="AI48" s="29">
        <f>PERCENTILE($M$2:$M$71, 0.98)</f>
        <v>0.2915920996770559</v>
      </c>
      <c r="AJ48" s="29">
        <f>MIN(MAX(M48,AH48), AI48)</f>
        <v>-1.03978395960502</v>
      </c>
      <c r="AK48" s="29">
        <f>AJ48-$AJ$72 + 0.1</f>
        <v>0.50065806991405737</v>
      </c>
      <c r="AL48" s="74">
        <v>1</v>
      </c>
      <c r="AM48" s="74">
        <v>1</v>
      </c>
      <c r="AN48" s="28">
        <v>1</v>
      </c>
      <c r="AO48" s="21">
        <f>(AG48^4) *Z48*AB48*AL48</f>
        <v>0.35956598733740402</v>
      </c>
      <c r="AP48" s="21">
        <f>(AK48^5)*AA48*AM48*AN48</f>
        <v>3.1456188881079455E-2</v>
      </c>
      <c r="AQ48" s="15">
        <f>AO48/$AO$72</f>
        <v>1.4375831372368257E-3</v>
      </c>
      <c r="AR48" s="15">
        <f>AP48/$AP$72</f>
        <v>1.9692873223759873E-4</v>
      </c>
      <c r="AS48" s="2">
        <v>158</v>
      </c>
      <c r="AT48" s="16">
        <f>$D$78*AQ48</f>
        <v>177.3109291135352</v>
      </c>
      <c r="AU48" s="24">
        <f>AT48-AS48</f>
        <v>19.310929113535195</v>
      </c>
      <c r="AV48" s="2">
        <v>40</v>
      </c>
      <c r="AW48" s="2">
        <v>475</v>
      </c>
      <c r="AX48" s="2">
        <v>40</v>
      </c>
      <c r="AY48" s="10">
        <f>SUM(AV48:AX48)</f>
        <v>555</v>
      </c>
      <c r="AZ48" s="16">
        <f>AQ48*$D$77</f>
        <v>272.02278766916783</v>
      </c>
      <c r="BA48" s="9">
        <f>AZ48-AY48</f>
        <v>-282.97721233083217</v>
      </c>
      <c r="BB48" s="9">
        <f>BA48+AU48</f>
        <v>-263.66628321729695</v>
      </c>
      <c r="BC48" s="18">
        <f>AS48+AY48</f>
        <v>713</v>
      </c>
      <c r="BD48" s="27">
        <f>AT48+AZ48</f>
        <v>449.33371678270305</v>
      </c>
      <c r="BE48" s="67">
        <f>BB48*(BB48&gt;0)</f>
        <v>0</v>
      </c>
      <c r="BF48">
        <f>BE48/$BE$72</f>
        <v>0</v>
      </c>
      <c r="BG48" s="57">
        <f>BF48*$BB$72</f>
        <v>0</v>
      </c>
      <c r="BH48" s="60">
        <f>IF(BG48&gt;0,V48,W48)</f>
        <v>39.4320261491251</v>
      </c>
      <c r="BI48" s="17">
        <f>BG48/BH48</f>
        <v>0</v>
      </c>
      <c r="BJ48" s="35">
        <f>BC48/BD48</f>
        <v>1.5867938980969136</v>
      </c>
      <c r="BK48" s="2">
        <v>0</v>
      </c>
      <c r="BL48" s="16">
        <f>AR48*$D$80</f>
        <v>0.87200042634808717</v>
      </c>
      <c r="BM48" s="54">
        <f>BL48-BK48</f>
        <v>0.87200042634808717</v>
      </c>
      <c r="BN48" s="75">
        <f>BM48*(BM48&lt;&gt;0)</f>
        <v>0.87200042634808717</v>
      </c>
      <c r="BO48" s="35">
        <f>BN48/$BN$72</f>
        <v>1.642185360354212E-3</v>
      </c>
      <c r="BP48" s="76">
        <f>BO48 * $BM$72</f>
        <v>0.87200042634808717</v>
      </c>
      <c r="BQ48" s="77">
        <f>IF(BP48&gt;0, V48, W48)</f>
        <v>39.188065968754884</v>
      </c>
      <c r="BR48" s="17">
        <f>BP48/BQ48</f>
        <v>2.2251683128311144E-2</v>
      </c>
      <c r="BS48" s="39">
        <f>($AG48^$BS$74)*($BT$74^$N48)*(IF($C48&gt;0,1,$BU$74))</f>
        <v>0.48760718241948525</v>
      </c>
      <c r="BT48" s="39">
        <f>($AG48^$BS$75)*($BT$75^$N48)*(IF($C48&gt;0,1,$BU$75))</f>
        <v>0.43397020912442236</v>
      </c>
      <c r="BU48" s="39">
        <f>($AG48^$BS$76)*($BT$76^$N48)*(IF($C48&gt;0,1,$BU$76))</f>
        <v>2.4926291378334839E-3</v>
      </c>
      <c r="BV48" s="39">
        <f>($AG48^$BS$77)*($BT$77^$N48)*(IF($C48&gt;0,1,$BU$77))</f>
        <v>0.79880238430720452</v>
      </c>
      <c r="BW48" s="39">
        <f>($AG48^$BS$78)*($BT$78^$N48)*(IF($C48&gt;0,1,$BU$78))</f>
        <v>0.65664081582134426</v>
      </c>
      <c r="BX48" s="39">
        <f>($AG48^$BS$79)*($BT$79^$N48)*(IF($C48&gt;0,1,$BU$79))</f>
        <v>0.2646664128963454</v>
      </c>
      <c r="BY48" s="39">
        <f>($AG48^$BS$80)*($BT$80^$N48)*(IF($C48&gt;0,1,$BU$80))</f>
        <v>4.2434484586263185E-2</v>
      </c>
      <c r="BZ48" s="37">
        <f>BS48/BS$72</f>
        <v>6.8964450141964072E-3</v>
      </c>
      <c r="CA48" s="37">
        <f>BT48/BT$72</f>
        <v>3.9588459163013619E-3</v>
      </c>
      <c r="CB48" s="37">
        <f>BU48/BU$72</f>
        <v>9.3292488402597788E-6</v>
      </c>
      <c r="CC48" s="37">
        <f>BV48/BV$72</f>
        <v>5.1115549786454684E-3</v>
      </c>
      <c r="CD48" s="37">
        <f>BW48/BW$72</f>
        <v>1.2064824872087434E-2</v>
      </c>
      <c r="CE48" s="37">
        <f>BX48/BX$72</f>
        <v>1.3815377925213799E-3</v>
      </c>
      <c r="CF48" s="37">
        <f>BY48/BY$72</f>
        <v>8.1374286139572591E-4</v>
      </c>
      <c r="CG48" s="2">
        <v>622</v>
      </c>
      <c r="CH48" s="17">
        <f>CG$72*BZ48</f>
        <v>420.9521072215345</v>
      </c>
      <c r="CI48" s="1">
        <f>CH48-CG48</f>
        <v>-201.0478927784655</v>
      </c>
      <c r="CJ48" s="2">
        <v>0</v>
      </c>
      <c r="CK48" s="17">
        <f>CJ$72*CA48</f>
        <v>236.86962771005938</v>
      </c>
      <c r="CL48" s="1">
        <f>CK48-CJ48</f>
        <v>236.86962771005938</v>
      </c>
      <c r="CM48" s="2">
        <v>0</v>
      </c>
      <c r="CN48" s="17">
        <f>CM$72*CB48</f>
        <v>0.64253335537521172</v>
      </c>
      <c r="CO48" s="1">
        <f>CN48-CM48</f>
        <v>0.64253335537521172</v>
      </c>
      <c r="CP48" s="2">
        <v>705</v>
      </c>
      <c r="CQ48" s="17">
        <f>CP$72*CC48</f>
        <v>330.06843963607383</v>
      </c>
      <c r="CR48" s="1">
        <f>CQ48-CP48</f>
        <v>-374.93156036392617</v>
      </c>
      <c r="CS48" s="2">
        <v>514</v>
      </c>
      <c r="CT48" s="17">
        <f>CS$72*CD48</f>
        <v>812.17988073918184</v>
      </c>
      <c r="CU48" s="1">
        <f>CT48-CS48</f>
        <v>298.17988073918184</v>
      </c>
      <c r="CV48" s="2">
        <v>0</v>
      </c>
      <c r="CW48" s="17">
        <f>CV$72*CE48</f>
        <v>98.60864147900601</v>
      </c>
      <c r="CX48" s="1">
        <f>CW48-CV48</f>
        <v>98.60864147900601</v>
      </c>
      <c r="CY48" s="2">
        <v>0</v>
      </c>
      <c r="CZ48" s="17">
        <f>CY$72*CF48</f>
        <v>55.80729917738028</v>
      </c>
      <c r="DA48" s="1">
        <f>CZ48-CY48</f>
        <v>55.80729917738028</v>
      </c>
      <c r="DB48" s="9"/>
      <c r="DF48" s="37"/>
      <c r="DH48" s="17"/>
      <c r="DI48" s="1"/>
    </row>
    <row r="49" spans="1:113" x14ac:dyDescent="0.2">
      <c r="A49" s="43" t="s">
        <v>50</v>
      </c>
      <c r="B49">
        <v>0</v>
      </c>
      <c r="C49">
        <v>0</v>
      </c>
      <c r="D49">
        <v>0.270096463022508</v>
      </c>
      <c r="E49">
        <v>0.729903536977492</v>
      </c>
      <c r="F49">
        <v>6.3593004769475298E-2</v>
      </c>
      <c r="G49">
        <v>6.3593004769475298E-2</v>
      </c>
      <c r="H49">
        <v>0.117283950617283</v>
      </c>
      <c r="I49">
        <v>0.54320987654320896</v>
      </c>
      <c r="J49">
        <v>0.25240800370692401</v>
      </c>
      <c r="K49">
        <v>0.12669405425507599</v>
      </c>
      <c r="L49">
        <v>6.6178124870101607E-2</v>
      </c>
      <c r="M49">
        <v>-0.90489825245625199</v>
      </c>
      <c r="N49" s="28">
        <v>0</v>
      </c>
      <c r="O49">
        <v>1.02112308679926</v>
      </c>
      <c r="P49">
        <v>0.98054938564977001</v>
      </c>
      <c r="Q49">
        <v>1.0046463180621601</v>
      </c>
      <c r="R49">
        <v>0.98672674785567804</v>
      </c>
      <c r="S49">
        <v>9.0200004577636701</v>
      </c>
      <c r="T49" s="40">
        <f>IF(C49,P49,R49)</f>
        <v>0.98672674785567804</v>
      </c>
      <c r="U49" s="40">
        <f>IF(D49 = 0,O49,Q49)</f>
        <v>1.0046463180621601</v>
      </c>
      <c r="V49" s="59">
        <f>S49*T49^(1-N49)</f>
        <v>8.900275717345874</v>
      </c>
      <c r="W49" s="58">
        <f>S49*U49^(N49+1)</f>
        <v>9.0619102488112695</v>
      </c>
      <c r="X49" s="66">
        <f>0.5 * (D49-MAX($D$3:$D$71))/(MIN($D$3:$D$71)-MAX($D$3:$D$71)) + 0.75</f>
        <v>1.1196103485666646</v>
      </c>
      <c r="Y49" s="66">
        <f>AVERAGE(D49, F49, G49, H49, I49, J49, K49)</f>
        <v>0.20526833681199294</v>
      </c>
      <c r="Z49" s="29">
        <f>1.2^N49</f>
        <v>1</v>
      </c>
      <c r="AA49" s="29">
        <f>1.6^N49</f>
        <v>1</v>
      </c>
      <c r="AB49" s="29">
        <f>IF(C49&gt;0, 1, 0.3)</f>
        <v>0.3</v>
      </c>
      <c r="AC49" s="29">
        <f>IF(C49&gt;0, 1, 0.2)</f>
        <v>0.2</v>
      </c>
      <c r="AD49" s="29">
        <f>PERCENTILE($L$2:$L$71, 0.05)</f>
        <v>-1.4951753639458739E-2</v>
      </c>
      <c r="AE49" s="29">
        <f>PERCENTILE($L$2:$L$71, 0.95)</f>
        <v>1.0450608148215921</v>
      </c>
      <c r="AF49" s="29">
        <f>MIN(MAX(L49,AD49), AE49)</f>
        <v>6.6178124870101607E-2</v>
      </c>
      <c r="AG49" s="29">
        <f>AF49-$AF$72+1</f>
        <v>1.0811298785095604</v>
      </c>
      <c r="AH49" s="29">
        <f>PERCENTILE($M$2:$M$71, 0.02)</f>
        <v>-1.4404420295190774</v>
      </c>
      <c r="AI49" s="29">
        <f>PERCENTILE($M$2:$M$71, 0.98)</f>
        <v>0.2915920996770559</v>
      </c>
      <c r="AJ49" s="29">
        <f>MIN(MAX(M49,AH49), AI49)</f>
        <v>-0.90489825245625199</v>
      </c>
      <c r="AK49" s="29">
        <f>AJ49-$AJ$72 + 0.1</f>
        <v>0.63554377706282539</v>
      </c>
      <c r="AL49" s="74">
        <v>1</v>
      </c>
      <c r="AM49" s="74">
        <v>1</v>
      </c>
      <c r="AN49" s="28">
        <v>1</v>
      </c>
      <c r="AO49" s="21">
        <f>(AG49^4) *Z49*AB49*AL49</f>
        <v>0.40985735599098</v>
      </c>
      <c r="AP49" s="21">
        <f>(AK49^5)*AA49*AM49*AN49</f>
        <v>0.10368772681488891</v>
      </c>
      <c r="AQ49" s="15">
        <f>AO49/$AO$72</f>
        <v>1.638653388792904E-3</v>
      </c>
      <c r="AR49" s="15">
        <f>AP49/$AP$72</f>
        <v>6.4912798773714131E-4</v>
      </c>
      <c r="AS49" s="2">
        <v>0</v>
      </c>
      <c r="AT49" s="16">
        <f>$D$78*AQ49</f>
        <v>202.11085351236127</v>
      </c>
      <c r="AU49" s="24">
        <f>AT49-AS49</f>
        <v>202.11085351236127</v>
      </c>
      <c r="AV49" s="2">
        <v>0</v>
      </c>
      <c r="AW49" s="2">
        <v>848</v>
      </c>
      <c r="AX49" s="2">
        <v>0</v>
      </c>
      <c r="AY49" s="10">
        <f>SUM(AV49:AX49)</f>
        <v>848</v>
      </c>
      <c r="AZ49" s="16">
        <f>AQ49*$D$77</f>
        <v>310.06976313018754</v>
      </c>
      <c r="BA49" s="9">
        <f>AZ49-AY49</f>
        <v>-537.93023686981246</v>
      </c>
      <c r="BB49" s="9">
        <f>BA49+AU49</f>
        <v>-335.81938335745122</v>
      </c>
      <c r="BC49" s="18">
        <f>AS49+AY49</f>
        <v>848</v>
      </c>
      <c r="BD49" s="27">
        <f>AT49+AZ49</f>
        <v>512.18061664254878</v>
      </c>
      <c r="BE49" s="67">
        <f>BB49*(BB49&gt;0)</f>
        <v>0</v>
      </c>
      <c r="BF49">
        <f>BE49/$BE$72</f>
        <v>0</v>
      </c>
      <c r="BG49" s="57">
        <f>BF49*$BB$72</f>
        <v>0</v>
      </c>
      <c r="BH49" s="70">
        <f>IF(BG49&gt;0,V49,W49)</f>
        <v>9.0619102488112695</v>
      </c>
      <c r="BI49" s="17">
        <f>BG49/BH49</f>
        <v>0</v>
      </c>
      <c r="BJ49" s="35">
        <f>BC49/BD49</f>
        <v>1.6556659358935089</v>
      </c>
      <c r="BK49" s="2">
        <v>0</v>
      </c>
      <c r="BL49" s="16">
        <f>AR49*$D$80</f>
        <v>2.8743387297000615</v>
      </c>
      <c r="BM49" s="54">
        <f>BL49-BK49</f>
        <v>2.8743387297000615</v>
      </c>
      <c r="BN49" s="75">
        <f>BM49*(BM49&lt;&gt;0)</f>
        <v>2.8743387297000615</v>
      </c>
      <c r="BO49" s="35">
        <f>BN49/$BN$72</f>
        <v>5.4130672875707343E-3</v>
      </c>
      <c r="BP49" s="76">
        <f>BO49 * $BM$72</f>
        <v>2.8743387297000615</v>
      </c>
      <c r="BQ49" s="77">
        <f>IF(BP49&gt;0, V49, W49)</f>
        <v>8.900275717345874</v>
      </c>
      <c r="BR49" s="17">
        <f>BP49/BQ49</f>
        <v>0.32294940302784347</v>
      </c>
      <c r="BS49" s="39">
        <f>($AG49^$BS$74)*($BT$74^$N49)*(IF($C49&gt;0,1,$BU$74))</f>
        <v>0.505414998695073</v>
      </c>
      <c r="BT49" s="39">
        <f>($AG49^$BS$75)*($BT$75^$N49)*(IF($C49&gt;0,1,$BU$75))</f>
        <v>0.46536272734422551</v>
      </c>
      <c r="BU49" s="39">
        <f>($AG49^$BS$76)*($BT$76^$N49)*(IF($C49&gt;0,1,$BU$76))</f>
        <v>2.9226585255560916E-3</v>
      </c>
      <c r="BV49" s="39">
        <f>($AG49^$BS$77)*($BT$77^$N49)*(IF($C49&gt;0,1,$BU$77))</f>
        <v>0.85678237878182062</v>
      </c>
      <c r="BW49" s="39">
        <f>($AG49^$BS$78)*($BT$78^$N49)*(IF($C49&gt;0,1,$BU$78))</f>
        <v>0.65855625451651423</v>
      </c>
      <c r="BX49" s="39">
        <f>($AG49^$BS$79)*($BT$79^$N49)*(IF($C49&gt;0,1,$BU$79))</f>
        <v>0.29762441813326512</v>
      </c>
      <c r="BY49" s="39">
        <f>($AG49^$BS$80)*($BT$80^$N49)*(IF($C49&gt;0,1,$BU$80))</f>
        <v>4.5103781682952142E-2</v>
      </c>
      <c r="BZ49" s="37">
        <f>BS49/BS$72</f>
        <v>7.1483088714064712E-3</v>
      </c>
      <c r="CA49" s="37">
        <f>BT49/BT$72</f>
        <v>4.2452207409872014E-3</v>
      </c>
      <c r="CB49" s="37">
        <f>BU49/BU$72</f>
        <v>1.0938734626089813E-5</v>
      </c>
      <c r="CC49" s="37">
        <f>BV49/BV$72</f>
        <v>5.4825703076440144E-3</v>
      </c>
      <c r="CD49" s="37">
        <f>BW49/BW$72</f>
        <v>1.2100018286589912E-2</v>
      </c>
      <c r="CE49" s="37">
        <f>BX49/BX$72</f>
        <v>1.5535759793945843E-3</v>
      </c>
      <c r="CF49" s="37">
        <f>BY49/BY$72</f>
        <v>8.6493050933237909E-4</v>
      </c>
      <c r="CG49" s="2">
        <v>1039</v>
      </c>
      <c r="CH49" s="17">
        <f>CG$72*BZ49</f>
        <v>436.32562520177959</v>
      </c>
      <c r="CI49" s="1">
        <f>CH49-CG49</f>
        <v>-602.67437479822047</v>
      </c>
      <c r="CJ49" s="2">
        <v>275</v>
      </c>
      <c r="CK49" s="17">
        <f>CJ$72*CA49</f>
        <v>254.00429259548721</v>
      </c>
      <c r="CL49" s="1">
        <f>CK49-CJ49</f>
        <v>-20.995707404512785</v>
      </c>
      <c r="CM49" s="2">
        <v>179</v>
      </c>
      <c r="CN49" s="17">
        <f>CM$72*CB49</f>
        <v>0.75338346990268368</v>
      </c>
      <c r="CO49" s="1">
        <f>CN49-CM49</f>
        <v>-178.24661653009733</v>
      </c>
      <c r="CP49" s="2">
        <v>230</v>
      </c>
      <c r="CQ49" s="17">
        <f>CP$72*CC49</f>
        <v>354.02601247549694</v>
      </c>
      <c r="CR49" s="1">
        <f>CQ49-CP49</f>
        <v>124.02601247549694</v>
      </c>
      <c r="CS49" s="2">
        <v>839</v>
      </c>
      <c r="CT49" s="17">
        <f>CS$72*CD49</f>
        <v>814.54903101665968</v>
      </c>
      <c r="CU49" s="1">
        <f>CT49-CS49</f>
        <v>-24.450968983340317</v>
      </c>
      <c r="CV49" s="2">
        <v>379</v>
      </c>
      <c r="CW49" s="17">
        <f>CV$72*CE49</f>
        <v>110.88803910526785</v>
      </c>
      <c r="CX49" s="1">
        <f>CW49-CV49</f>
        <v>-268.11196089473214</v>
      </c>
      <c r="CY49" s="2">
        <v>0</v>
      </c>
      <c r="CZ49" s="17">
        <f>CY$72*CF49</f>
        <v>59.317799260523891</v>
      </c>
      <c r="DA49" s="1">
        <f>CZ49-CY49</f>
        <v>59.317799260523891</v>
      </c>
      <c r="DB49" s="9"/>
      <c r="DF49" s="37"/>
      <c r="DH49" s="17"/>
      <c r="DI49" s="1"/>
    </row>
    <row r="50" spans="1:113" x14ac:dyDescent="0.2">
      <c r="A50" s="43" t="s">
        <v>54</v>
      </c>
      <c r="B50">
        <v>0</v>
      </c>
      <c r="C50">
        <v>0</v>
      </c>
      <c r="D50">
        <v>0.38906752411575501</v>
      </c>
      <c r="E50">
        <v>0.61093247588424404</v>
      </c>
      <c r="F50">
        <v>0.225755166931637</v>
      </c>
      <c r="G50">
        <v>0.225755166931637</v>
      </c>
      <c r="H50">
        <v>0.42592592592592499</v>
      </c>
      <c r="I50">
        <v>0.80952380952380898</v>
      </c>
      <c r="J50">
        <v>0.58719432739980604</v>
      </c>
      <c r="K50">
        <v>0.36409085871998198</v>
      </c>
      <c r="L50">
        <v>0.97502416892645205</v>
      </c>
      <c r="M50">
        <v>-0.36792444215332498</v>
      </c>
      <c r="N50" s="28">
        <v>0</v>
      </c>
      <c r="O50">
        <v>1.0123796577395201</v>
      </c>
      <c r="P50">
        <v>0.99601541891102197</v>
      </c>
      <c r="Q50">
        <v>1.00218849042641</v>
      </c>
      <c r="R50">
        <v>0.99436173382375503</v>
      </c>
      <c r="S50">
        <v>227.14999389648401</v>
      </c>
      <c r="T50" s="40">
        <f>IF(C50,P50,R50)</f>
        <v>0.99436173382375503</v>
      </c>
      <c r="U50" s="40">
        <f>IF(D50 = 0,O50,Q50)</f>
        <v>1.00218849042641</v>
      </c>
      <c r="V50" s="59">
        <f>S50*T50^(1-N50)</f>
        <v>225.86926176896321</v>
      </c>
      <c r="W50" s="58">
        <f>S50*U50^(N50+1)</f>
        <v>227.64710948348556</v>
      </c>
      <c r="X50" s="66">
        <f>0.5 * (D50-MAX($D$3:$D$71))/(MIN($D$3:$D$71)-MAX($D$3:$D$71)) + 0.75</f>
        <v>1.0554984933768523</v>
      </c>
      <c r="Y50" s="66">
        <f>AVERAGE(D50, F50, G50, H50, I50, J50, K50)</f>
        <v>0.43247325422122157</v>
      </c>
      <c r="Z50" s="29">
        <f>1.2^N50</f>
        <v>1</v>
      </c>
      <c r="AA50" s="29">
        <f>1.6^N50</f>
        <v>1</v>
      </c>
      <c r="AB50" s="29">
        <f>IF(C50&gt;0, 1, 0.3)</f>
        <v>0.3</v>
      </c>
      <c r="AC50" s="29">
        <f>IF(C50&gt;0, 1, 0.2)</f>
        <v>0.2</v>
      </c>
      <c r="AD50" s="29">
        <f>PERCENTILE($L$2:$L$71, 0.05)</f>
        <v>-1.4951753639458739E-2</v>
      </c>
      <c r="AE50" s="29">
        <f>PERCENTILE($L$2:$L$71, 0.95)</f>
        <v>1.0450608148215921</v>
      </c>
      <c r="AF50" s="29">
        <f>MIN(MAX(L50,AD50), AE50)</f>
        <v>0.97502416892645205</v>
      </c>
      <c r="AG50" s="29">
        <f>AF50-$AF$72+1</f>
        <v>1.9899759225659108</v>
      </c>
      <c r="AH50" s="29">
        <f>PERCENTILE($M$2:$M$71, 0.02)</f>
        <v>-1.4404420295190774</v>
      </c>
      <c r="AI50" s="29">
        <f>PERCENTILE($M$2:$M$71, 0.98)</f>
        <v>0.2915920996770559</v>
      </c>
      <c r="AJ50" s="29">
        <f>MIN(MAX(M50,AH50), AI50)</f>
        <v>-0.36792444215332498</v>
      </c>
      <c r="AK50" s="29">
        <f>AJ50-$AJ$72 + 0.1</f>
        <v>1.1725175873657525</v>
      </c>
      <c r="AL50" s="74">
        <v>1</v>
      </c>
      <c r="AM50" s="74">
        <v>1</v>
      </c>
      <c r="AN50" s="28">
        <v>1</v>
      </c>
      <c r="AO50" s="21">
        <f>(AG50^4) *Z50*AB50*AL50</f>
        <v>4.7044899136087279</v>
      </c>
      <c r="AP50" s="21">
        <f>(AK50^5)*AA50*AM50*AN50</f>
        <v>2.2161381423696223</v>
      </c>
      <c r="AQ50" s="15">
        <f>AO50/$AO$72</f>
        <v>1.8809052044064415E-2</v>
      </c>
      <c r="AR50" s="15">
        <f>AP50/$AP$72</f>
        <v>1.3873939926102724E-2</v>
      </c>
      <c r="AS50" s="2">
        <v>1817</v>
      </c>
      <c r="AT50" s="16">
        <f>$D$78*AQ50</f>
        <v>2319.9009554940876</v>
      </c>
      <c r="AU50" s="24">
        <f>AT50-AS50</f>
        <v>502.90095549408761</v>
      </c>
      <c r="AV50" s="2">
        <v>909</v>
      </c>
      <c r="AW50" s="2">
        <v>5906</v>
      </c>
      <c r="AX50" s="2">
        <v>227</v>
      </c>
      <c r="AY50" s="10">
        <f>SUM(AV50:AX50)</f>
        <v>7042</v>
      </c>
      <c r="AZ50" s="16">
        <f>AQ50*$D$77</f>
        <v>3559.0920885975702</v>
      </c>
      <c r="BA50" s="9">
        <f>AZ50-AY50</f>
        <v>-3482.9079114024298</v>
      </c>
      <c r="BB50" s="9">
        <f>BA50+AU50</f>
        <v>-2980.0069559083422</v>
      </c>
      <c r="BC50" s="18">
        <f>AS50+AY50</f>
        <v>8859</v>
      </c>
      <c r="BD50" s="27">
        <f>AT50+AZ50</f>
        <v>5878.9930440916578</v>
      </c>
      <c r="BE50" s="67">
        <f>BB50*(BB50&gt;0)</f>
        <v>0</v>
      </c>
      <c r="BF50">
        <f>BE50/$BE$72</f>
        <v>0</v>
      </c>
      <c r="BG50" s="57">
        <f>BF50*$BB$72</f>
        <v>0</v>
      </c>
      <c r="BH50" s="60">
        <f>IF(BG50&gt;0,V50,W50)</f>
        <v>227.64710948348556</v>
      </c>
      <c r="BI50" s="17">
        <f>BG50/BH50</f>
        <v>0</v>
      </c>
      <c r="BJ50" s="35">
        <f>BC50/BD50</f>
        <v>1.5068907096093991</v>
      </c>
      <c r="BK50" s="2">
        <v>0</v>
      </c>
      <c r="BL50" s="16">
        <f>AR50*$D$80</f>
        <v>61.433805992782865</v>
      </c>
      <c r="BM50" s="54">
        <f>BL50-BK50</f>
        <v>61.433805992782865</v>
      </c>
      <c r="BN50" s="75">
        <f>BM50*(BM50&lt;&gt;0)</f>
        <v>61.433805992782865</v>
      </c>
      <c r="BO50" s="35">
        <f>BN50/$BN$72</f>
        <v>0.11569454989224638</v>
      </c>
      <c r="BP50" s="76">
        <f>BO50 * $BM$72</f>
        <v>61.433805992782865</v>
      </c>
      <c r="BQ50" s="77">
        <f>IF(BP50&gt;0, V50, W50)</f>
        <v>225.86926176896321</v>
      </c>
      <c r="BR50" s="17">
        <f>BP50/BQ50</f>
        <v>0.27198834189143534</v>
      </c>
      <c r="BS50" s="39">
        <f>($AG50^$BS$74)*($BT$74^$N50)*(IF($C50&gt;0,1,$BU$74))</f>
        <v>0.98640483693614145</v>
      </c>
      <c r="BT50" s="39">
        <f>($AG50^$BS$75)*($BT$75^$N50)*(IF($C50&gt;0,1,$BU$75))</f>
        <v>1.7109506120001332</v>
      </c>
      <c r="BU50" s="39">
        <f>($AG50^$BS$76)*($BT$76^$N50)*(IF($C50&gt;0,1,$BU$76))</f>
        <v>5.6797203474192572E-2</v>
      </c>
      <c r="BV50" s="39">
        <f>($AG50^$BS$77)*($BT$77^$N50)*(IF($C50&gt;0,1,$BU$77))</f>
        <v>3.1635244325336842</v>
      </c>
      <c r="BW50" s="39">
        <f>($AG50^$BS$78)*($BT$78^$N50)*(IF($C50&gt;0,1,$BU$78))</f>
        <v>0.69530476307390654</v>
      </c>
      <c r="BX50" s="39">
        <f>($AG50^$BS$79)*($BT$79^$N50)*(IF($C50&gt;0,1,$BU$79))</f>
        <v>2.6536937826399072</v>
      </c>
      <c r="BY50" s="39">
        <f>($AG50^$BS$80)*($BT$80^$N50)*(IF($C50&gt;0,1,$BU$80))</f>
        <v>0.14064261954674706</v>
      </c>
      <c r="BZ50" s="37">
        <f>BS50/BS$72</f>
        <v>1.3951161846945819E-2</v>
      </c>
      <c r="CA50" s="37">
        <f>BT50/BT$72</f>
        <v>1.5607960410407028E-2</v>
      </c>
      <c r="CB50" s="37">
        <f>BU50/BU$72</f>
        <v>2.1257684771436192E-4</v>
      </c>
      <c r="CC50" s="37">
        <f>BV50/BV$72</f>
        <v>2.0243466194969754E-2</v>
      </c>
      <c r="CD50" s="37">
        <f>BW50/BW$72</f>
        <v>1.2775218958513987E-2</v>
      </c>
      <c r="CE50" s="37">
        <f>BX50/BX$72</f>
        <v>1.3852072162748806E-2</v>
      </c>
      <c r="CF50" s="37">
        <f>BY50/BY$72</f>
        <v>2.6970264580804867E-3</v>
      </c>
      <c r="CG50" s="2">
        <v>1806</v>
      </c>
      <c r="CH50" s="17">
        <f>CG$72*BZ50</f>
        <v>851.56496797572584</v>
      </c>
      <c r="CI50" s="1">
        <f>CH50-CG50</f>
        <v>-954.43503202427416</v>
      </c>
      <c r="CJ50" s="2">
        <v>1120</v>
      </c>
      <c r="CK50" s="17">
        <f>CJ$72*CA50</f>
        <v>933.87109523588379</v>
      </c>
      <c r="CL50" s="1">
        <f>CK50-CJ50</f>
        <v>-186.12890476411621</v>
      </c>
      <c r="CM50" s="2">
        <v>2758</v>
      </c>
      <c r="CN50" s="17">
        <f>CM$72*CB50</f>
        <v>14.640805232631248</v>
      </c>
      <c r="CO50" s="1">
        <f>CN50-CM50</f>
        <v>-2743.3591947673685</v>
      </c>
      <c r="CP50" s="2">
        <v>1426</v>
      </c>
      <c r="CQ50" s="17">
        <f>CP$72*CC50</f>
        <v>1307.181342607782</v>
      </c>
      <c r="CR50" s="1">
        <f>CQ50-CP50</f>
        <v>-118.81865739221803</v>
      </c>
      <c r="CS50" s="2">
        <v>681</v>
      </c>
      <c r="CT50" s="17">
        <f>CS$72*CD50</f>
        <v>860.00218984924459</v>
      </c>
      <c r="CU50" s="1">
        <f>CT50-CS50</f>
        <v>179.00218984924459</v>
      </c>
      <c r="CV50" s="2">
        <v>454</v>
      </c>
      <c r="CW50" s="17">
        <f>CV$72*CE50</f>
        <v>988.70550268835871</v>
      </c>
      <c r="CX50" s="1">
        <f>CW50-CV50</f>
        <v>534.70550268835871</v>
      </c>
      <c r="CY50" s="2">
        <v>909</v>
      </c>
      <c r="CZ50" s="17">
        <f>CY$72*CF50</f>
        <v>184.96477152161785</v>
      </c>
      <c r="DA50" s="1">
        <f>CZ50-CY50</f>
        <v>-724.03522847838212</v>
      </c>
      <c r="DB50" s="9"/>
      <c r="DF50" s="37"/>
      <c r="DH50" s="17"/>
      <c r="DI50" s="1"/>
    </row>
    <row r="51" spans="1:113" x14ac:dyDescent="0.2">
      <c r="A51" s="43" t="s">
        <v>204</v>
      </c>
      <c r="B51">
        <v>0</v>
      </c>
      <c r="C51">
        <v>0</v>
      </c>
      <c r="D51">
        <v>0.37096774193548299</v>
      </c>
      <c r="E51">
        <v>0.62903225806451601</v>
      </c>
      <c r="F51">
        <v>0.38500000000000001</v>
      </c>
      <c r="G51">
        <v>0.38500000000000001</v>
      </c>
      <c r="H51">
        <v>1</v>
      </c>
      <c r="I51">
        <v>0.75247524752475203</v>
      </c>
      <c r="J51">
        <v>0.86745331143799997</v>
      </c>
      <c r="K51">
        <v>0.57790096461559004</v>
      </c>
      <c r="L51">
        <v>-0.93409045379107203</v>
      </c>
      <c r="M51">
        <v>-1.4203030801313801</v>
      </c>
      <c r="N51" s="28">
        <v>0</v>
      </c>
      <c r="O51">
        <v>1.0101459477975501</v>
      </c>
      <c r="P51">
        <v>0.99869214654304905</v>
      </c>
      <c r="Q51">
        <v>1.00466537589353</v>
      </c>
      <c r="R51">
        <v>0.98124172198979598</v>
      </c>
      <c r="S51">
        <v>32.110000610351499</v>
      </c>
      <c r="T51" s="40">
        <f>IF(C51,P51,R51)</f>
        <v>0.98124172198979598</v>
      </c>
      <c r="U51" s="40">
        <f>IF(D51 = 0,O51,Q51)</f>
        <v>1.00466537589353</v>
      </c>
      <c r="V51" s="59">
        <f>S51*T51^(1-N51)</f>
        <v>31.507672291994705</v>
      </c>
      <c r="W51" s="58">
        <f>S51*U51^(N51+1)</f>
        <v>32.259805833140263</v>
      </c>
      <c r="X51" s="66">
        <f>0.5 * (D51-MAX($D$3:$D$71))/(MIN($D$3:$D$71)-MAX($D$3:$D$71)) + 0.75</f>
        <v>1.0652522150251718</v>
      </c>
      <c r="Y51" s="66">
        <f>AVERAGE(D51, F51, G51, H51, I51, J51, K51)</f>
        <v>0.6198281807876892</v>
      </c>
      <c r="Z51" s="29">
        <f>1.2^N51</f>
        <v>1</v>
      </c>
      <c r="AA51" s="29">
        <f>1.6^N51</f>
        <v>1</v>
      </c>
      <c r="AB51" s="29">
        <f>IF(C51&gt;0, 1, 0.3)</f>
        <v>0.3</v>
      </c>
      <c r="AC51" s="29">
        <f>IF(C51&gt;0, 1, 0.2)</f>
        <v>0.2</v>
      </c>
      <c r="AD51" s="29">
        <f>PERCENTILE($L$2:$L$71, 0.05)</f>
        <v>-1.4951753639458739E-2</v>
      </c>
      <c r="AE51" s="29">
        <f>PERCENTILE($L$2:$L$71, 0.95)</f>
        <v>1.0450608148215921</v>
      </c>
      <c r="AF51" s="29">
        <f>MIN(MAX(L51,AD51), AE51)</f>
        <v>-1.4951753639458739E-2</v>
      </c>
      <c r="AG51" s="29">
        <f>AF51-$AF$72+1</f>
        <v>1</v>
      </c>
      <c r="AH51" s="29">
        <f>PERCENTILE($M$2:$M$71, 0.02)</f>
        <v>-1.4404420295190774</v>
      </c>
      <c r="AI51" s="29">
        <f>PERCENTILE($M$2:$M$71, 0.98)</f>
        <v>0.2915920996770559</v>
      </c>
      <c r="AJ51" s="29">
        <f>MIN(MAX(M51,AH51), AI51)</f>
        <v>-1.4203030801313801</v>
      </c>
      <c r="AK51" s="29">
        <f>AJ51-$AJ$72 + 0.1</f>
        <v>0.12013894938769734</v>
      </c>
      <c r="AL51" s="74">
        <v>1</v>
      </c>
      <c r="AM51" s="74">
        <v>1</v>
      </c>
      <c r="AN51" s="28">
        <v>1</v>
      </c>
      <c r="AO51" s="21">
        <f>(AG51^4) *Z51*AB51*AL51</f>
        <v>0.3</v>
      </c>
      <c r="AP51" s="21">
        <f>(AK51^5)*AA51*AM51*AN51</f>
        <v>2.5027596735486019E-5</v>
      </c>
      <c r="AQ51" s="15">
        <f>AO51/$AO$72</f>
        <v>1.1994319717630983E-3</v>
      </c>
      <c r="AR51" s="15">
        <f>AP51/$AP$72</f>
        <v>1.5668309071725012E-7</v>
      </c>
      <c r="AS51" s="2">
        <v>64</v>
      </c>
      <c r="AT51" s="16">
        <f>$D$78*AQ51</f>
        <v>147.93745962447184</v>
      </c>
      <c r="AU51" s="24">
        <f>AT51-AS51</f>
        <v>83.937459624471842</v>
      </c>
      <c r="AV51" s="2">
        <v>32</v>
      </c>
      <c r="AW51" s="2">
        <v>161</v>
      </c>
      <c r="AX51" s="2">
        <v>0</v>
      </c>
      <c r="AY51" s="10">
        <f>SUM(AV51:AX51)</f>
        <v>193</v>
      </c>
      <c r="AZ51" s="16">
        <f>AQ51*$D$77</f>
        <v>226.95927639054852</v>
      </c>
      <c r="BA51" s="9">
        <f>AZ51-AY51</f>
        <v>33.959276390548524</v>
      </c>
      <c r="BB51" s="9">
        <f>BA51+AU51</f>
        <v>117.89673601502037</v>
      </c>
      <c r="BC51" s="18">
        <f>AS51+AY51</f>
        <v>257</v>
      </c>
      <c r="BD51" s="27">
        <f>AT51+AZ51</f>
        <v>374.89673601502034</v>
      </c>
      <c r="BE51" s="67">
        <f>BB51*(BB51&gt;0)</f>
        <v>117.89673601502037</v>
      </c>
      <c r="BF51">
        <f>BE51/$BE$72</f>
        <v>1.1781265975646016E-3</v>
      </c>
      <c r="BG51" s="57">
        <f>BF51*$BB$72</f>
        <v>40.070324023707336</v>
      </c>
      <c r="BH51" s="70">
        <f>IF(BG51&gt;0,V51,W51)</f>
        <v>31.507672291994705</v>
      </c>
      <c r="BI51" s="17">
        <f>BG51/BH51</f>
        <v>1.2717640215487509</v>
      </c>
      <c r="BJ51" s="35">
        <f>BC51/BD51</f>
        <v>0.68552210598521512</v>
      </c>
      <c r="BK51" s="2">
        <v>0</v>
      </c>
      <c r="BL51" s="16">
        <f>AR51*$D$80</f>
        <v>6.9379272569598349E-4</v>
      </c>
      <c r="BM51" s="54">
        <f>BL51-BK51</f>
        <v>6.9379272569598349E-4</v>
      </c>
      <c r="BN51" s="75">
        <f>BM51*(BM51&lt;&gt;0)</f>
        <v>6.9379272569598349E-4</v>
      </c>
      <c r="BO51" s="35">
        <f>BN51/$BN$72</f>
        <v>1.3065776378455424E-6</v>
      </c>
      <c r="BP51" s="76">
        <f>BO51 * $BM$72</f>
        <v>6.9379272569598349E-4</v>
      </c>
      <c r="BQ51" s="77">
        <f>IF(BP51&gt;0, V51, W51)</f>
        <v>31.507672291994705</v>
      </c>
      <c r="BR51" s="17">
        <f>BP51/BQ51</f>
        <v>2.201980264572761E-5</v>
      </c>
      <c r="BS51" s="39">
        <f>($AG51^$BS$74)*($BT$74^$N51)*(IF($C51&gt;0,1,$BU$74))</f>
        <v>0.46400000000000002</v>
      </c>
      <c r="BT51" s="39">
        <f>($AG51^$BS$75)*($BT$75^$N51)*(IF($C51&gt;0,1,$BU$75))</f>
        <v>0.39400000000000002</v>
      </c>
      <c r="BU51" s="39">
        <f>($AG51^$BS$76)*($BT$76^$N51)*(IF($C51&gt;0,1,$BU$76))</f>
        <v>2E-3</v>
      </c>
      <c r="BV51" s="39">
        <f>($AG51^$BS$77)*($BT$77^$N51)*(IF($C51&gt;0,1,$BU$77))</f>
        <v>0.72499999999999998</v>
      </c>
      <c r="BW51" s="39">
        <f>($AG51^$BS$78)*($BT$78^$N51)*(IF($C51&gt;0,1,$BU$78))</f>
        <v>0.65400000000000003</v>
      </c>
      <c r="BX51" s="39">
        <f>($AG51^$BS$79)*($BT$79^$N51)*(IF($C51&gt;0,1,$BU$79))</f>
        <v>0.22500000000000001</v>
      </c>
      <c r="BY51" s="39">
        <f>($AG51^$BS$80)*($BT$80^$N51)*(IF($C51&gt;0,1,$BU$80))</f>
        <v>3.9E-2</v>
      </c>
      <c r="BZ51" s="37">
        <f>BS51/BS$72</f>
        <v>6.5625581450812938E-3</v>
      </c>
      <c r="CA51" s="37">
        <f>BT51/BT$72</f>
        <v>3.5942220415769023E-3</v>
      </c>
      <c r="CB51" s="37">
        <f>BU51/BU$72</f>
        <v>7.4854688157649273E-6</v>
      </c>
      <c r="CC51" s="37">
        <f>BV51/BV$72</f>
        <v>4.639291810241709E-3</v>
      </c>
      <c r="CD51" s="37">
        <f>BW51/BW$72</f>
        <v>1.2016303702467323E-2</v>
      </c>
      <c r="CE51" s="37">
        <f>BX51/BX$72</f>
        <v>1.1744822469749909E-3</v>
      </c>
      <c r="CF51" s="37">
        <f>BY51/BY$72</f>
        <v>7.4788163221161926E-4</v>
      </c>
      <c r="CG51" s="2">
        <v>529</v>
      </c>
      <c r="CH51" s="17">
        <f>CG$72*BZ51</f>
        <v>400.57198661761709</v>
      </c>
      <c r="CI51" s="1">
        <f>CH51-CG51</f>
        <v>-128.42801338238291</v>
      </c>
      <c r="CJ51" s="2">
        <v>0</v>
      </c>
      <c r="CK51" s="17">
        <f>CJ$72*CA51</f>
        <v>215.0530874136708</v>
      </c>
      <c r="CL51" s="1">
        <f>CK51-CJ51</f>
        <v>215.0530874136708</v>
      </c>
      <c r="CM51" s="2">
        <v>0</v>
      </c>
      <c r="CN51" s="17">
        <f>CM$72*CB51</f>
        <v>0.51554669374817785</v>
      </c>
      <c r="CO51" s="1">
        <f>CN51-CM51</f>
        <v>0.51554669374817785</v>
      </c>
      <c r="CP51" s="2">
        <v>0</v>
      </c>
      <c r="CQ51" s="17">
        <f>CP$72*CC51</f>
        <v>299.57299006273786</v>
      </c>
      <c r="CR51" s="1">
        <f>CQ51-CP51</f>
        <v>299.57299006273786</v>
      </c>
      <c r="CS51" s="2">
        <v>963</v>
      </c>
      <c r="CT51" s="17">
        <f>CS$72*CD51</f>
        <v>808.91353264269526</v>
      </c>
      <c r="CU51" s="1">
        <f>CT51-CS51</f>
        <v>-154.08646735730474</v>
      </c>
      <c r="CV51" s="2">
        <v>0</v>
      </c>
      <c r="CW51" s="17">
        <f>CV$72*CE51</f>
        <v>83.829844860086951</v>
      </c>
      <c r="CX51" s="1">
        <f>CW51-CV51</f>
        <v>83.829844860086951</v>
      </c>
      <c r="CY51" s="2">
        <v>0</v>
      </c>
      <c r="CZ51" s="17">
        <f>CY$72*CF51</f>
        <v>51.29047021870506</v>
      </c>
      <c r="DA51" s="1">
        <f>CZ51-CY51</f>
        <v>51.29047021870506</v>
      </c>
      <c r="DB51" s="9"/>
      <c r="DF51" s="37"/>
      <c r="DH51" s="17"/>
      <c r="DI51" s="1"/>
    </row>
    <row r="52" spans="1:113" x14ac:dyDescent="0.2">
      <c r="A52" s="43" t="s">
        <v>13</v>
      </c>
      <c r="B52">
        <v>0</v>
      </c>
      <c r="C52">
        <v>0</v>
      </c>
      <c r="D52">
        <v>0.17825020441537201</v>
      </c>
      <c r="E52">
        <v>0.82174979558462802</v>
      </c>
      <c r="F52">
        <v>0.12853678253839901</v>
      </c>
      <c r="G52">
        <v>0.12853678253839901</v>
      </c>
      <c r="H52">
        <v>0.180592991913746</v>
      </c>
      <c r="I52">
        <v>7.3674752920035905E-2</v>
      </c>
      <c r="J52">
        <v>0.115347926111982</v>
      </c>
      <c r="K52">
        <v>0.121763916226898</v>
      </c>
      <c r="L52">
        <v>0.66273898268305698</v>
      </c>
      <c r="M52">
        <v>-1.0455431429327899</v>
      </c>
      <c r="N52" s="28">
        <v>0</v>
      </c>
      <c r="O52">
        <v>0.99348276043681905</v>
      </c>
      <c r="P52">
        <v>0.987437986587682</v>
      </c>
      <c r="Q52">
        <v>1.0160711466274199</v>
      </c>
      <c r="R52">
        <v>0.95210627524219205</v>
      </c>
      <c r="S52">
        <v>68.319999694824205</v>
      </c>
      <c r="T52" s="40">
        <f>IF(C52,P52,R52)</f>
        <v>0.95210627524219205</v>
      </c>
      <c r="U52" s="40">
        <f>IF(D52 = 0,O52,Q52)</f>
        <v>1.0160711466274199</v>
      </c>
      <c r="V52" s="59">
        <f>S52*T52^(1-N52)</f>
        <v>65.047900433986769</v>
      </c>
      <c r="W52" s="58">
        <f>S52*U52^(N52+1)</f>
        <v>69.417980427505015</v>
      </c>
      <c r="X52" s="66">
        <f>0.5 * (D52-MAX($D$3:$D$71))/(MIN($D$3:$D$71)-MAX($D$3:$D$71)) + 0.75</f>
        <v>1.1691050238048013</v>
      </c>
      <c r="Y52" s="66">
        <f>AVERAGE(D52, F52, G52, H52, I52, J52, K52)</f>
        <v>0.1323861938092617</v>
      </c>
      <c r="Z52" s="29">
        <f>1.2^N52</f>
        <v>1</v>
      </c>
      <c r="AA52" s="29">
        <f>1.6^N52</f>
        <v>1</v>
      </c>
      <c r="AB52" s="29">
        <f>IF(C52&gt;0, 1, 0.3)</f>
        <v>0.3</v>
      </c>
      <c r="AC52" s="29">
        <f>IF(C52&gt;0, 1, 0.2)</f>
        <v>0.2</v>
      </c>
      <c r="AD52" s="29">
        <f>PERCENTILE($L$2:$L$71, 0.05)</f>
        <v>-1.4951753639458739E-2</v>
      </c>
      <c r="AE52" s="29">
        <f>PERCENTILE($L$2:$L$71, 0.95)</f>
        <v>1.0450608148215921</v>
      </c>
      <c r="AF52" s="29">
        <f>MIN(MAX(L52,AD52), AE52)</f>
        <v>0.66273898268305698</v>
      </c>
      <c r="AG52" s="29">
        <f>AF52-$AF$72+1</f>
        <v>1.6776907363225158</v>
      </c>
      <c r="AH52" s="29">
        <f>PERCENTILE($M$2:$M$71, 0.02)</f>
        <v>-1.4404420295190774</v>
      </c>
      <c r="AI52" s="29">
        <f>PERCENTILE($M$2:$M$71, 0.98)</f>
        <v>0.2915920996770559</v>
      </c>
      <c r="AJ52" s="29">
        <f>MIN(MAX(M52,AH52), AI52)</f>
        <v>-1.0455431429327899</v>
      </c>
      <c r="AK52" s="29">
        <f>AJ52-$AJ$72 + 0.1</f>
        <v>0.49489888658628745</v>
      </c>
      <c r="AL52" s="74">
        <v>1</v>
      </c>
      <c r="AM52" s="74">
        <v>1</v>
      </c>
      <c r="AN52" s="28">
        <v>1</v>
      </c>
      <c r="AO52" s="21">
        <f>(AG52^4) *Z52*AB52*AL52</f>
        <v>2.3766699807387894</v>
      </c>
      <c r="AP52" s="21">
        <f>(AK52^5)*AA52*AM52*AN52</f>
        <v>2.9688098600366343E-2</v>
      </c>
      <c r="AQ52" s="15">
        <f>AO52/$AO$72</f>
        <v>9.5021798707589696E-3</v>
      </c>
      <c r="AR52" s="15">
        <f>AP52/$AP$72</f>
        <v>1.858597569469562E-4</v>
      </c>
      <c r="AS52" s="2">
        <v>1913</v>
      </c>
      <c r="AT52" s="16">
        <f>$D$78*AQ52</f>
        <v>1171.9950643874631</v>
      </c>
      <c r="AU52" s="24">
        <f>AT52-AS52</f>
        <v>-741.00493561253688</v>
      </c>
      <c r="AV52" s="2">
        <v>137</v>
      </c>
      <c r="AW52" s="2">
        <v>137</v>
      </c>
      <c r="AX52" s="2">
        <v>68</v>
      </c>
      <c r="AY52" s="10">
        <f>SUM(AV52:AX52)</f>
        <v>342</v>
      </c>
      <c r="AZ52" s="16">
        <f>AQ52*$D$77</f>
        <v>1798.0243301587152</v>
      </c>
      <c r="BA52" s="9">
        <f>AZ52-AY52</f>
        <v>1456.0243301587152</v>
      </c>
      <c r="BB52" s="9">
        <f>BA52+AU52</f>
        <v>715.01939454617832</v>
      </c>
      <c r="BC52" s="18">
        <f>AS52+AY52</f>
        <v>2255</v>
      </c>
      <c r="BD52" s="27">
        <f>AT52+AZ52</f>
        <v>2970.0193945461783</v>
      </c>
      <c r="BE52" s="67">
        <f>BB52*(BB52&gt;0)</f>
        <v>715.01939454617832</v>
      </c>
      <c r="BF52">
        <f>BE52/$BE$72</f>
        <v>7.145094893738776E-3</v>
      </c>
      <c r="BG52" s="57">
        <f>BF52*$BB$72</f>
        <v>243.01825301635304</v>
      </c>
      <c r="BH52" s="60">
        <f>IF(BG52&gt;0,V52,W52)</f>
        <v>65.047900433986769</v>
      </c>
      <c r="BI52" s="17">
        <f>BG52/BH52</f>
        <v>3.7359891925024971</v>
      </c>
      <c r="BJ52" s="35">
        <f>BC52/BD52</f>
        <v>0.75925430121461079</v>
      </c>
      <c r="BK52" s="2">
        <v>0</v>
      </c>
      <c r="BL52" s="16">
        <f>AR52*$D$80</f>
        <v>0.8229870037611221</v>
      </c>
      <c r="BM52" s="54">
        <f>BL52-BK52</f>
        <v>0.8229870037611221</v>
      </c>
      <c r="BN52" s="75">
        <f>BM52*(BM52&lt;&gt;0)</f>
        <v>0.8229870037611221</v>
      </c>
      <c r="BO52" s="35">
        <f>BN52/$BN$72</f>
        <v>1.5498813630152948E-3</v>
      </c>
      <c r="BP52" s="76">
        <f>BO52 * $BM$72</f>
        <v>0.8229870037611221</v>
      </c>
      <c r="BQ52" s="77">
        <f>IF(BP52&gt;0, V52, W52)</f>
        <v>65.047900433986769</v>
      </c>
      <c r="BR52" s="17">
        <f>BP52/BQ52</f>
        <v>1.2652014873198289E-2</v>
      </c>
      <c r="BS52" s="39">
        <f>($AG52^$BS$74)*($BT$74^$N52)*(IF($C52&gt;0,1,$BU$74))</f>
        <v>0.81809215879492403</v>
      </c>
      <c r="BT52" s="39">
        <f>($AG52^$BS$75)*($BT$75^$N52)*(IF($C52&gt;0,1,$BU$75))</f>
        <v>1.1885882435654871</v>
      </c>
      <c r="BU52" s="39">
        <f>($AG52^$BS$76)*($BT$76^$N52)*(IF($C52&gt;0,1,$BU$76))</f>
        <v>2.4763042155247494E-2</v>
      </c>
      <c r="BV52" s="39">
        <f>($AG52^$BS$77)*($BT$77^$N52)*(IF($C52&gt;0,1,$BU$77))</f>
        <v>2.1950590022630361</v>
      </c>
      <c r="BW52" s="39">
        <f>($AG52^$BS$78)*($BT$78^$N52)*(IF($C52&gt;0,1,$BU$78))</f>
        <v>0.68482106072801374</v>
      </c>
      <c r="BX52" s="39">
        <f>($AG52^$BS$79)*($BT$79^$N52)*(IF($C52&gt;0,1,$BU$79))</f>
        <v>1.4387966395860463</v>
      </c>
      <c r="BY52" s="39">
        <f>($AG52^$BS$80)*($BT$80^$N52)*(IF($C52&gt;0,1,$BU$80))</f>
        <v>0.10231224179803811</v>
      </c>
      <c r="BZ52" s="37">
        <f>BS52/BS$72</f>
        <v>1.1570640862342172E-2</v>
      </c>
      <c r="CA52" s="37">
        <f>BT52/BT$72</f>
        <v>1.0842766658330581E-2</v>
      </c>
      <c r="CB52" s="37">
        <f>BU52/BU$72</f>
        <v>9.2681489918288706E-5</v>
      </c>
      <c r="CC52" s="37">
        <f>BV52/BV$72</f>
        <v>1.404623345130516E-2</v>
      </c>
      <c r="CD52" s="37">
        <f>BW52/BW$72</f>
        <v>1.2582596097176805E-2</v>
      </c>
      <c r="CE52" s="37">
        <f>BX52/BX$72</f>
        <v>7.5104049342270482E-3</v>
      </c>
      <c r="CF52" s="37">
        <f>BY52/BY$72</f>
        <v>1.9619858049011946E-3</v>
      </c>
      <c r="CG52" s="2">
        <v>1207</v>
      </c>
      <c r="CH52" s="17">
        <f>CG$72*BZ52</f>
        <v>706.26034759650383</v>
      </c>
      <c r="CI52" s="1">
        <f>CH52-CG52</f>
        <v>-500.73965240349617</v>
      </c>
      <c r="CJ52" s="2">
        <v>688</v>
      </c>
      <c r="CK52" s="17">
        <f>CJ$72*CA52</f>
        <v>648.75525746789367</v>
      </c>
      <c r="CL52" s="1">
        <f>CK52-CJ52</f>
        <v>-39.244742532106329</v>
      </c>
      <c r="CM52" s="2">
        <v>966</v>
      </c>
      <c r="CN52" s="17">
        <f>CM$72*CB52</f>
        <v>6.3832522551422981</v>
      </c>
      <c r="CO52" s="1">
        <f>CN52-CM52</f>
        <v>-959.61674774485766</v>
      </c>
      <c r="CP52" s="2">
        <v>661</v>
      </c>
      <c r="CQ52" s="17">
        <f>CP$72*CC52</f>
        <v>907.00743265112806</v>
      </c>
      <c r="CR52" s="1">
        <f>CQ52-CP52</f>
        <v>246.00743265112806</v>
      </c>
      <c r="CS52" s="2">
        <v>820</v>
      </c>
      <c r="CT52" s="17">
        <f>CS$72*CD52</f>
        <v>847.03520406974815</v>
      </c>
      <c r="CU52" s="1">
        <f>CT52-CS52</f>
        <v>27.035204069748147</v>
      </c>
      <c r="CV52" s="2">
        <v>820</v>
      </c>
      <c r="CW52" s="17">
        <f>CV$72*CE52</f>
        <v>536.06266258538983</v>
      </c>
      <c r="CX52" s="1">
        <f>CW52-CV52</f>
        <v>-283.93733741461017</v>
      </c>
      <c r="CY52" s="2">
        <v>820</v>
      </c>
      <c r="CZ52" s="17">
        <f>CY$72*CF52</f>
        <v>134.55494848592883</v>
      </c>
      <c r="DA52" s="1">
        <f>CZ52-CY52</f>
        <v>-685.44505151407111</v>
      </c>
      <c r="DB52" s="9"/>
      <c r="DF52" s="37"/>
      <c r="DH52" s="17"/>
      <c r="DI52" s="1"/>
    </row>
    <row r="53" spans="1:113" x14ac:dyDescent="0.2">
      <c r="A53" s="43" t="s">
        <v>194</v>
      </c>
      <c r="B53">
        <v>0</v>
      </c>
      <c r="C53">
        <v>1</v>
      </c>
      <c r="D53">
        <v>0.26408010012515598</v>
      </c>
      <c r="E53">
        <v>0.73591989987484296</v>
      </c>
      <c r="F53">
        <v>0.24477244772447701</v>
      </c>
      <c r="G53">
        <v>0.24477244772447701</v>
      </c>
      <c r="H53">
        <v>7.8374455732946297E-2</v>
      </c>
      <c r="I53">
        <v>0.103047895500725</v>
      </c>
      <c r="J53">
        <v>8.9868363311539703E-2</v>
      </c>
      <c r="K53">
        <v>0.14831486527235899</v>
      </c>
      <c r="L53">
        <v>0.24375520362768299</v>
      </c>
      <c r="M53">
        <v>-0.81093493796194904</v>
      </c>
      <c r="N53" s="28">
        <v>0</v>
      </c>
      <c r="O53">
        <v>1.0048429208093299</v>
      </c>
      <c r="P53">
        <v>0.97167373634951204</v>
      </c>
      <c r="Q53">
        <v>1.01911759322902</v>
      </c>
      <c r="R53">
        <v>0.97929097376876695</v>
      </c>
      <c r="S53">
        <v>24.389999389648398</v>
      </c>
      <c r="T53" s="40">
        <f>IF(C53,P53,R53)</f>
        <v>0.97167373634951204</v>
      </c>
      <c r="U53" s="40">
        <f>IF(D53 = 0,O53,Q53)</f>
        <v>1.01911759322902</v>
      </c>
      <c r="V53" s="59">
        <f>S53*T53^(1-N53)</f>
        <v>23.699121836501977</v>
      </c>
      <c r="W53" s="58">
        <f>S53*U53^(N53+1)</f>
        <v>24.856277476835743</v>
      </c>
      <c r="X53" s="66">
        <f>0.5 * (D53-MAX($D$3:$D$71))/(MIN($D$3:$D$71)-MAX($D$3:$D$71)) + 0.75</f>
        <v>1.1228524831101405</v>
      </c>
      <c r="Y53" s="66">
        <f>AVERAGE(D53, F53, G53, H53, I53, J53, K53)</f>
        <v>0.16760436791309716</v>
      </c>
      <c r="Z53" s="29">
        <f>1.2^N53</f>
        <v>1</v>
      </c>
      <c r="AA53" s="29">
        <f>1.6^N53</f>
        <v>1</v>
      </c>
      <c r="AB53" s="29">
        <f>IF(C53&gt;0, 1, 0.3)</f>
        <v>1</v>
      </c>
      <c r="AC53" s="29">
        <f>IF(C53&gt;0, 1, 0.2)</f>
        <v>1</v>
      </c>
      <c r="AD53" s="29">
        <f>PERCENTILE($L$2:$L$71, 0.05)</f>
        <v>-1.4951753639458739E-2</v>
      </c>
      <c r="AE53" s="29">
        <f>PERCENTILE($L$2:$L$71, 0.95)</f>
        <v>1.0450608148215921</v>
      </c>
      <c r="AF53" s="29">
        <f>MIN(MAX(L53,AD53), AE53)</f>
        <v>0.24375520362768299</v>
      </c>
      <c r="AG53" s="29">
        <f>AF53-$AF$72+1</f>
        <v>1.2587069572671417</v>
      </c>
      <c r="AH53" s="29">
        <f>PERCENTILE($M$2:$M$71, 0.02)</f>
        <v>-1.4404420295190774</v>
      </c>
      <c r="AI53" s="29">
        <f>PERCENTILE($M$2:$M$71, 0.98)</f>
        <v>0.2915920996770559</v>
      </c>
      <c r="AJ53" s="29">
        <f>MIN(MAX(M53,AH53), AI53)</f>
        <v>-0.81093493796194904</v>
      </c>
      <c r="AK53" s="29">
        <f>AJ53-$AJ$72 + 0.1</f>
        <v>0.72950709155712834</v>
      </c>
      <c r="AL53" s="74">
        <v>1</v>
      </c>
      <c r="AM53" s="74">
        <v>1</v>
      </c>
      <c r="AN53" s="28">
        <v>1</v>
      </c>
      <c r="AO53" s="21">
        <f>(AG53^4) *Z53*AB53*AL53</f>
        <v>2.5101433889251052</v>
      </c>
      <c r="AP53" s="21">
        <f>(AK53^5)*AA53*AM53*AN53</f>
        <v>0.2066082171752279</v>
      </c>
      <c r="AQ53" s="15">
        <f>AO53/$AO$72</f>
        <v>1.0035820781288483E-2</v>
      </c>
      <c r="AR53" s="15">
        <f>AP53/$AP$72</f>
        <v>1.2934527584382905E-3</v>
      </c>
      <c r="AS53" s="2">
        <v>0</v>
      </c>
      <c r="AT53" s="16">
        <f>$D$78*AQ53</f>
        <v>1237.814120835809</v>
      </c>
      <c r="AU53" s="24">
        <f>AT53-AS53</f>
        <v>1237.814120835809</v>
      </c>
      <c r="AV53" s="2">
        <v>0</v>
      </c>
      <c r="AW53" s="2">
        <v>1073</v>
      </c>
      <c r="AX53" s="2">
        <v>0</v>
      </c>
      <c r="AY53" s="10">
        <f>SUM(AV53:AX53)</f>
        <v>1073</v>
      </c>
      <c r="AZ53" s="16">
        <f>AQ53*$D$77</f>
        <v>1899.0010906232039</v>
      </c>
      <c r="BA53" s="9">
        <f>AZ53-AY53</f>
        <v>826.00109062320394</v>
      </c>
      <c r="BB53" s="9">
        <f>BA53+AU53</f>
        <v>2063.815211459013</v>
      </c>
      <c r="BC53" s="18">
        <f>AS53+AY53</f>
        <v>1073</v>
      </c>
      <c r="BD53" s="27">
        <f>AT53+AZ53</f>
        <v>3136.815211459013</v>
      </c>
      <c r="BE53" s="67">
        <f>BB53*(BB53&gt;0)</f>
        <v>2063.815211459013</v>
      </c>
      <c r="BF53">
        <f>BE53/$BE$72</f>
        <v>2.0623434331282116E-2</v>
      </c>
      <c r="BG53" s="57">
        <f>BF53*$BB$72</f>
        <v>701.44218613213184</v>
      </c>
      <c r="BH53" s="60">
        <f>IF(BG53&gt;0,V53,W53)</f>
        <v>23.699121836501977</v>
      </c>
      <c r="BI53" s="17">
        <f>BG53/BH53</f>
        <v>29.59781341145532</v>
      </c>
      <c r="BJ53" s="35">
        <f>BC53/BD53</f>
        <v>0.34206669110767296</v>
      </c>
      <c r="BK53" s="2">
        <v>0</v>
      </c>
      <c r="BL53" s="16">
        <f>AR53*$D$80</f>
        <v>5.7274088143647504</v>
      </c>
      <c r="BM53" s="54">
        <f>BL53-BK53</f>
        <v>5.7274088143647504</v>
      </c>
      <c r="BN53" s="75">
        <f>BM53*(BM53&lt;&gt;0)</f>
        <v>5.7274088143647504</v>
      </c>
      <c r="BO53" s="35">
        <f>BN53/$BN$72</f>
        <v>1.0786080629688789E-2</v>
      </c>
      <c r="BP53" s="76">
        <f>BO53 * $BM$72</f>
        <v>5.7274088143647504</v>
      </c>
      <c r="BQ53" s="77">
        <f>IF(BP53&gt;0, V53, W53)</f>
        <v>23.699121836501977</v>
      </c>
      <c r="BR53" s="17">
        <f>BP53/BQ53</f>
        <v>0.24167177391118572</v>
      </c>
      <c r="BS53" s="39">
        <f>($AG53^$BS$74)*($BT$74^$N53)*(IF($C53&gt;0,1,$BU$74))</f>
        <v>1.2868188007312014</v>
      </c>
      <c r="BT53" s="39">
        <f>($AG53^$BS$75)*($BT$75^$N53)*(IF($C53&gt;0,1,$BU$75))</f>
        <v>1.6339515179479258</v>
      </c>
      <c r="BU53" s="39">
        <f>($AG53^$BS$76)*($BT$76^$N53)*(IF($C53&gt;0,1,$BU$76))</f>
        <v>3.0614945365751209</v>
      </c>
      <c r="BV53" s="39">
        <f>($AG53^$BS$77)*($BT$77^$N53)*(IF($C53&gt;0,1,$BU$77))</f>
        <v>1.6365852721318142</v>
      </c>
      <c r="BW53" s="39">
        <f>($AG53^$BS$78)*($BT$78^$N53)*(IF($C53&gt;0,1,$BU$78))</f>
        <v>1.0206886660784069</v>
      </c>
      <c r="BX53" s="39">
        <f>($AG53^$BS$79)*($BT$79^$N53)*(IF($C53&gt;0,1,$BU$79))</f>
        <v>2.2820740514203512</v>
      </c>
      <c r="BY53" s="39">
        <f>($AG53^$BS$80)*($BT$80^$N53)*(IF($C53&gt;0,1,$BU$80))</f>
        <v>1.5355342766068854</v>
      </c>
      <c r="BZ53" s="37">
        <f>BS53/BS$72</f>
        <v>1.8200050004272172E-2</v>
      </c>
      <c r="CA53" s="37">
        <f>BT53/BT$72</f>
        <v>1.4905544570244853E-2</v>
      </c>
      <c r="CB53" s="37">
        <f>BU53/BU$72</f>
        <v>1.1458360941583881E-2</v>
      </c>
      <c r="CC53" s="37">
        <f>BV53/BV$72</f>
        <v>1.0472547103121828E-2</v>
      </c>
      <c r="CD53" s="37">
        <f>BW53/BW$72</f>
        <v>1.8753677365847696E-2</v>
      </c>
      <c r="CE53" s="37">
        <f>BX53/BX$72</f>
        <v>1.1912246487446645E-2</v>
      </c>
      <c r="CF53" s="37">
        <f>BY53/BY$72</f>
        <v>2.9446099515529373E-2</v>
      </c>
      <c r="CG53" s="2">
        <v>707</v>
      </c>
      <c r="CH53" s="17">
        <f>CG$72*BZ53</f>
        <v>1110.9128522107692</v>
      </c>
      <c r="CI53" s="1">
        <f>CH53-CG53</f>
        <v>403.91285221076919</v>
      </c>
      <c r="CJ53" s="2">
        <v>903</v>
      </c>
      <c r="CK53" s="17">
        <f>CJ$72*CA53</f>
        <v>891.84344827146026</v>
      </c>
      <c r="CL53" s="1">
        <f>CK53-CJ53</f>
        <v>-11.156551728539739</v>
      </c>
      <c r="CM53" s="2">
        <v>0</v>
      </c>
      <c r="CN53" s="17">
        <f>CM$72*CB53</f>
        <v>789.17169312970668</v>
      </c>
      <c r="CO53" s="1">
        <f>CN53-CM53</f>
        <v>789.17169312970668</v>
      </c>
      <c r="CP53" s="2">
        <v>1087</v>
      </c>
      <c r="CQ53" s="17">
        <f>CP$72*CC53</f>
        <v>676.24378408988582</v>
      </c>
      <c r="CR53" s="1">
        <f>CQ53-CP53</f>
        <v>-410.75621591011418</v>
      </c>
      <c r="CS53" s="2">
        <v>585</v>
      </c>
      <c r="CT53" s="17">
        <f>CS$72*CD53</f>
        <v>1262.4600529141351</v>
      </c>
      <c r="CU53" s="1">
        <f>CT53-CS53</f>
        <v>677.46005291413508</v>
      </c>
      <c r="CV53" s="2">
        <v>0</v>
      </c>
      <c r="CW53" s="17">
        <f>CV$72*CE53</f>
        <v>850.24850528799175</v>
      </c>
      <c r="CX53" s="1">
        <f>CW53-CV53</f>
        <v>850.24850528799175</v>
      </c>
      <c r="CY53" s="2">
        <v>0</v>
      </c>
      <c r="CZ53" s="17">
        <f>CY$72*CF53</f>
        <v>2019.44295087452</v>
      </c>
      <c r="DA53" s="1">
        <f>CZ53-CY53</f>
        <v>2019.44295087452</v>
      </c>
      <c r="DB53" s="9"/>
      <c r="DF53" s="37"/>
      <c r="DH53" s="17"/>
      <c r="DI53" s="1"/>
    </row>
    <row r="54" spans="1:113" x14ac:dyDescent="0.2">
      <c r="A54" s="32" t="s">
        <v>40</v>
      </c>
      <c r="B54">
        <v>0</v>
      </c>
      <c r="C54">
        <v>0</v>
      </c>
      <c r="D54">
        <v>8.7821043910521895E-2</v>
      </c>
      <c r="E54">
        <v>0.91217895608947797</v>
      </c>
      <c r="F54">
        <v>4.7502047502047499E-2</v>
      </c>
      <c r="G54">
        <v>4.7502047502047499E-2</v>
      </c>
      <c r="H54">
        <v>0.132178669097538</v>
      </c>
      <c r="I54">
        <v>0.12123974475843199</v>
      </c>
      <c r="J54">
        <v>0.12659110594309</v>
      </c>
      <c r="K54">
        <v>7.7545707346347803E-2</v>
      </c>
      <c r="L54">
        <v>0.75250987235358602</v>
      </c>
      <c r="M54">
        <v>-0.83944077413875995</v>
      </c>
      <c r="N54" s="28">
        <v>0</v>
      </c>
      <c r="O54">
        <v>1.0108482914530601</v>
      </c>
      <c r="P54">
        <v>0.98127942514781097</v>
      </c>
      <c r="Q54">
        <v>1.01788813958016</v>
      </c>
      <c r="R54">
        <v>0.9758621411592</v>
      </c>
      <c r="S54">
        <v>63.819999694824197</v>
      </c>
      <c r="T54" s="40">
        <f>IF(C54,P54,R54)</f>
        <v>0.9758621411592</v>
      </c>
      <c r="U54" s="40">
        <f>IF(D54 = 0,O54,Q54)</f>
        <v>1.01788813958016</v>
      </c>
      <c r="V54" s="59">
        <f>S54*T54^(1-N54)</f>
        <v>62.279521550970635</v>
      </c>
      <c r="W54" s="58">
        <f>S54*U54^(N54+1)</f>
        <v>64.96162075737098</v>
      </c>
      <c r="X54" s="66">
        <f>0.5 * (D54-MAX($D$3:$D$71))/(MIN($D$3:$D$71)-MAX($D$3:$D$71)) + 0.75</f>
        <v>1.217836044524867</v>
      </c>
      <c r="Y54" s="66">
        <f>AVERAGE(D54, F54, G54, H54, I54, J54, K54)</f>
        <v>9.148290943714639E-2</v>
      </c>
      <c r="Z54" s="29">
        <f>1.2^N54</f>
        <v>1</v>
      </c>
      <c r="AA54" s="29">
        <f>1.6^N54</f>
        <v>1</v>
      </c>
      <c r="AB54" s="29">
        <f>IF(C54&gt;0, 1, 0.3)</f>
        <v>0.3</v>
      </c>
      <c r="AC54" s="29">
        <f>IF(C54&gt;0, 1, 0.2)</f>
        <v>0.2</v>
      </c>
      <c r="AD54" s="29">
        <f>PERCENTILE($L$2:$L$71, 0.05)</f>
        <v>-1.4951753639458739E-2</v>
      </c>
      <c r="AE54" s="29">
        <f>PERCENTILE($L$2:$L$71, 0.95)</f>
        <v>1.0450608148215921</v>
      </c>
      <c r="AF54" s="29">
        <f>MIN(MAX(L54,AD54), AE54)</f>
        <v>0.75250987235358602</v>
      </c>
      <c r="AG54" s="29">
        <f>AF54-$AF$72+1</f>
        <v>1.7674616259930449</v>
      </c>
      <c r="AH54" s="29">
        <f>PERCENTILE($M$2:$M$71, 0.02)</f>
        <v>-1.4404420295190774</v>
      </c>
      <c r="AI54" s="29">
        <f>PERCENTILE($M$2:$M$71, 0.98)</f>
        <v>0.2915920996770559</v>
      </c>
      <c r="AJ54" s="29">
        <f>MIN(MAX(M54,AH54), AI54)</f>
        <v>-0.83944077413875995</v>
      </c>
      <c r="AK54" s="29">
        <f>AJ54-$AJ$72 + 0.1</f>
        <v>0.70100125538031743</v>
      </c>
      <c r="AL54" s="74">
        <v>1</v>
      </c>
      <c r="AM54" s="74">
        <v>1</v>
      </c>
      <c r="AN54" s="28">
        <v>1</v>
      </c>
      <c r="AO54" s="21">
        <f>(AG54^4) *Z54*AB54*AL54</f>
        <v>2.9276639733279324</v>
      </c>
      <c r="AP54" s="21">
        <f>(AK54^5)*AA54*AM54*AN54</f>
        <v>0.16927545062338153</v>
      </c>
      <c r="AQ54" s="15">
        <f>AO54/$AO$72</f>
        <v>1.1705112573961696E-2</v>
      </c>
      <c r="AR54" s="15">
        <f>AP54/$AP$72</f>
        <v>1.0597342232472897E-3</v>
      </c>
      <c r="AS54" s="2">
        <v>1851</v>
      </c>
      <c r="AT54" s="16">
        <f>$D$78*AQ54</f>
        <v>1443.7039028274062</v>
      </c>
      <c r="AU54" s="24">
        <f>AT54-AS54</f>
        <v>-407.29609717259382</v>
      </c>
      <c r="AV54" s="2">
        <v>1532</v>
      </c>
      <c r="AW54" s="2">
        <v>3127</v>
      </c>
      <c r="AX54" s="2">
        <v>0</v>
      </c>
      <c r="AY54" s="10">
        <f>SUM(AV54:AX54)</f>
        <v>4659</v>
      </c>
      <c r="AZ54" s="16">
        <f>AQ54*$D$77</f>
        <v>2214.8683230039524</v>
      </c>
      <c r="BA54" s="9">
        <f>AZ54-AY54</f>
        <v>-2444.1316769960476</v>
      </c>
      <c r="BB54" s="9">
        <f>BA54+AU54</f>
        <v>-2851.4277741686415</v>
      </c>
      <c r="BC54" s="18">
        <f>AS54+AY54</f>
        <v>6510</v>
      </c>
      <c r="BD54" s="27">
        <f>AT54+AZ54</f>
        <v>3658.5722258313585</v>
      </c>
      <c r="BE54" s="67">
        <f>BB54*(BB54&gt;0)</f>
        <v>0</v>
      </c>
      <c r="BF54">
        <f>BE54/$BE$72</f>
        <v>0</v>
      </c>
      <c r="BG54" s="57">
        <f>BF54*$BB$72</f>
        <v>0</v>
      </c>
      <c r="BH54" s="70">
        <f>IF(BG54&gt;0,V54,W54)</f>
        <v>64.96162075737098</v>
      </c>
      <c r="BI54" s="17">
        <f>BG54/BH54</f>
        <v>0</v>
      </c>
      <c r="BJ54" s="35">
        <f>BC54/BD54</f>
        <v>1.7793826657394183</v>
      </c>
      <c r="BK54" s="2">
        <v>0</v>
      </c>
      <c r="BL54" s="16">
        <f>AR54*$D$80</f>
        <v>4.6925031405389985</v>
      </c>
      <c r="BM54" s="54">
        <f>BL54-BK54</f>
        <v>4.6925031405389985</v>
      </c>
      <c r="BN54" s="75">
        <f>BM54*(BM54&lt;&gt;0)</f>
        <v>4.6925031405389985</v>
      </c>
      <c r="BO54" s="35">
        <f>BN54/$BN$72</f>
        <v>8.8371057260621388E-3</v>
      </c>
      <c r="BP54" s="76">
        <f>BO54 * $BM$72</f>
        <v>4.6925031405389985</v>
      </c>
      <c r="BQ54" s="77">
        <f>IF(BP54&gt;0, V54, W54)</f>
        <v>62.279521550970635</v>
      </c>
      <c r="BR54" s="17">
        <f>BP54/BQ54</f>
        <v>7.5345844407275556E-2</v>
      </c>
      <c r="BS54" s="39">
        <f>($AG54^$BS$74)*($BT$74^$N54)*(IF($C54&gt;0,1,$BU$74))</f>
        <v>0.86619081333833625</v>
      </c>
      <c r="BT54" s="39">
        <f>($AG54^$BS$75)*($BT$75^$N54)*(IF($C54&gt;0,1,$BU$75))</f>
        <v>1.3284374424610479</v>
      </c>
      <c r="BU54" s="39">
        <f>($AG54^$BS$76)*($BT$76^$N54)*(IF($C54&gt;0,1,$BU$76))</f>
        <v>3.1907517329782094E-2</v>
      </c>
      <c r="BV54" s="39">
        <f>($AG54^$BS$77)*($BT$77^$N54)*(IF($C54&gt;0,1,$BU$77))</f>
        <v>2.4542248123518728</v>
      </c>
      <c r="BW54" s="39">
        <f>($AG54^$BS$78)*($BT$78^$N54)*(IF($C54&gt;0,1,$BU$78))</f>
        <v>0.6880054804959479</v>
      </c>
      <c r="BX54" s="39">
        <f>($AG54^$BS$79)*($BT$79^$N54)*(IF($C54&gt;0,1,$BU$79))</f>
        <v>1.7345211292106439</v>
      </c>
      <c r="BY54" s="39">
        <f>($AG54^$BS$80)*($BT$80^$N54)*(IF($C54&gt;0,1,$BU$80))</f>
        <v>0.11275219228959765</v>
      </c>
      <c r="BZ54" s="37">
        <f>BS54/BS$72</f>
        <v>1.2250921502732949E-2</v>
      </c>
      <c r="CA54" s="37">
        <f>BT54/BT$72</f>
        <v>1.2118525727283112E-2</v>
      </c>
      <c r="CB54" s="37">
        <f>BU54/BU$72</f>
        <v>1.1942136298028142E-4</v>
      </c>
      <c r="CC54" s="37">
        <f>BV54/BV$72</f>
        <v>1.5704641479222122E-2</v>
      </c>
      <c r="CD54" s="37">
        <f>BW54/BW$72</f>
        <v>1.2641105202754232E-2</v>
      </c>
      <c r="CE54" s="37">
        <f>BX54/BX$72</f>
        <v>9.0540634367151807E-3</v>
      </c>
      <c r="CF54" s="37">
        <f>BY54/BY$72</f>
        <v>2.1621870155123755E-3</v>
      </c>
      <c r="CG54" s="2">
        <v>1029</v>
      </c>
      <c r="CH54" s="17">
        <f>CG$72*BZ54</f>
        <v>747.78399760531647</v>
      </c>
      <c r="CI54" s="1">
        <f>CH54-CG54</f>
        <v>-281.21600239468353</v>
      </c>
      <c r="CJ54" s="2">
        <v>380</v>
      </c>
      <c r="CK54" s="17">
        <f>CJ$72*CA54</f>
        <v>725.08774984053048</v>
      </c>
      <c r="CL54" s="1">
        <f>CK54-CJ54</f>
        <v>345.08774984053048</v>
      </c>
      <c r="CM54" s="2">
        <v>1810</v>
      </c>
      <c r="CN54" s="17">
        <f>CM$72*CB54</f>
        <v>8.2249075325409216</v>
      </c>
      <c r="CO54" s="1">
        <f>CN54-CM54</f>
        <v>-1801.775092467459</v>
      </c>
      <c r="CP54" s="2">
        <v>877</v>
      </c>
      <c r="CQ54" s="17">
        <f>CP$72*CC54</f>
        <v>1014.0958142378101</v>
      </c>
      <c r="CR54" s="1">
        <f>CQ54-CP54</f>
        <v>137.09581423781015</v>
      </c>
      <c r="CS54" s="2">
        <v>830</v>
      </c>
      <c r="CT54" s="17">
        <f>CS$72*CD54</f>
        <v>850.97392003900939</v>
      </c>
      <c r="CU54" s="1">
        <f>CT54-CS54</f>
        <v>20.973920039009386</v>
      </c>
      <c r="CV54" s="2">
        <v>1213</v>
      </c>
      <c r="CW54" s="17">
        <f>CV$72*CE54</f>
        <v>646.24283185898275</v>
      </c>
      <c r="CX54" s="1">
        <f>CW54-CV54</f>
        <v>-566.75716814101725</v>
      </c>
      <c r="CY54" s="2">
        <v>1596</v>
      </c>
      <c r="CZ54" s="17">
        <f>CY$72*CF54</f>
        <v>148.28494771085423</v>
      </c>
      <c r="DA54" s="1">
        <f>CZ54-CY54</f>
        <v>-1447.7150522891457</v>
      </c>
      <c r="DB54" s="9"/>
      <c r="DF54" s="37"/>
      <c r="DH54" s="17"/>
      <c r="DI54" s="1"/>
    </row>
    <row r="55" spans="1:113" x14ac:dyDescent="0.2">
      <c r="A55" s="32" t="s">
        <v>58</v>
      </c>
      <c r="B55">
        <v>0</v>
      </c>
      <c r="C55">
        <v>0</v>
      </c>
      <c r="D55">
        <v>0.162379421221864</v>
      </c>
      <c r="E55">
        <v>0.83762057877813501</v>
      </c>
      <c r="F55">
        <v>5.8823529411764698E-2</v>
      </c>
      <c r="G55">
        <v>5.8823529411764698E-2</v>
      </c>
      <c r="H55">
        <v>9.5238095238095205E-2</v>
      </c>
      <c r="I55">
        <v>6.7901234567901203E-2</v>
      </c>
      <c r="J55">
        <v>8.0416318272860596E-2</v>
      </c>
      <c r="K55">
        <v>6.8777697425178794E-2</v>
      </c>
      <c r="L55">
        <v>0.678267013874995</v>
      </c>
      <c r="M55">
        <v>-1.2391434463715401</v>
      </c>
      <c r="N55" s="28">
        <v>0</v>
      </c>
      <c r="O55">
        <v>0.98715093423920497</v>
      </c>
      <c r="P55">
        <v>0.978437436091801</v>
      </c>
      <c r="Q55">
        <v>1.0232595980210599</v>
      </c>
      <c r="R55">
        <v>0.99183060863279504</v>
      </c>
      <c r="S55">
        <v>32.419998168945298</v>
      </c>
      <c r="T55" s="40">
        <f>IF(C55,P55,R55)</f>
        <v>0.99183060863279504</v>
      </c>
      <c r="U55" s="40">
        <f>IF(D55 = 0,O55,Q55)</f>
        <v>1.0232595980210599</v>
      </c>
      <c r="V55" s="59">
        <f>S55*T55^(1-N55)</f>
        <v>32.155146515779116</v>
      </c>
      <c r="W55" s="58">
        <f>S55*U55^(N55+1)</f>
        <v>33.174074294198462</v>
      </c>
      <c r="X55" s="66">
        <f>0.5 * (D55-MAX($D$3:$D$71))/(MIN($D$3:$D$71)-MAX($D$3:$D$71)) + 0.75</f>
        <v>1.1776575688060902</v>
      </c>
      <c r="Y55" s="66">
        <f>AVERAGE(D55, F55, G55, H55, I55, J55, K55)</f>
        <v>8.4622832221347019E-2</v>
      </c>
      <c r="Z55" s="29">
        <f>1.2^N55</f>
        <v>1</v>
      </c>
      <c r="AA55" s="29">
        <f>1.6^N55</f>
        <v>1</v>
      </c>
      <c r="AB55" s="29">
        <f>IF(C55&gt;0, 1, 0.3)</f>
        <v>0.3</v>
      </c>
      <c r="AC55" s="29">
        <f>IF(C55&gt;0, 1, 0.2)</f>
        <v>0.2</v>
      </c>
      <c r="AD55" s="29">
        <f>PERCENTILE($L$2:$L$71, 0.05)</f>
        <v>-1.4951753639458739E-2</v>
      </c>
      <c r="AE55" s="29">
        <f>PERCENTILE($L$2:$L$71, 0.95)</f>
        <v>1.0450608148215921</v>
      </c>
      <c r="AF55" s="29">
        <f>MIN(MAX(L55,AD55), AE55)</f>
        <v>0.678267013874995</v>
      </c>
      <c r="AG55" s="29">
        <f>AF55-$AF$72+1</f>
        <v>1.6932187675144537</v>
      </c>
      <c r="AH55" s="29">
        <f>PERCENTILE($M$2:$M$71, 0.02)</f>
        <v>-1.4404420295190774</v>
      </c>
      <c r="AI55" s="29">
        <f>PERCENTILE($M$2:$M$71, 0.98)</f>
        <v>0.2915920996770559</v>
      </c>
      <c r="AJ55" s="29">
        <f>MIN(MAX(M55,AH55), AI55)</f>
        <v>-1.2391434463715401</v>
      </c>
      <c r="AK55" s="29">
        <f>AJ55-$AJ$72 + 0.1</f>
        <v>0.30129858314753732</v>
      </c>
      <c r="AL55" s="74">
        <v>1</v>
      </c>
      <c r="AM55" s="74">
        <v>1</v>
      </c>
      <c r="AN55" s="28">
        <v>2</v>
      </c>
      <c r="AO55" s="21">
        <f>(AG55^4) *Z55*AB55*AL55</f>
        <v>2.4658891448108213</v>
      </c>
      <c r="AP55" s="21">
        <f>(AK55^5)*AA55*AM55*AN55</f>
        <v>4.9660997969959847E-3</v>
      </c>
      <c r="AQ55" s="15">
        <f>AO55/$AO$72</f>
        <v>9.8588875970322121E-3</v>
      </c>
      <c r="AR55" s="15">
        <f>AP55/$AP$72</f>
        <v>3.1089835481502097E-5</v>
      </c>
      <c r="AS55" s="2">
        <v>2269</v>
      </c>
      <c r="AT55" s="16">
        <f>$D$78*AQ55</f>
        <v>1215.9912526629143</v>
      </c>
      <c r="AU55" s="24">
        <f>AT55-AS55</f>
        <v>-1053.0087473370857</v>
      </c>
      <c r="AV55" s="2">
        <v>810</v>
      </c>
      <c r="AW55" s="2">
        <v>1978</v>
      </c>
      <c r="AX55" s="2">
        <v>32</v>
      </c>
      <c r="AY55" s="10">
        <f>SUM(AV55:AX55)</f>
        <v>2820</v>
      </c>
      <c r="AZ55" s="16">
        <f>AQ55*$D$77</f>
        <v>1865.5213865519086</v>
      </c>
      <c r="BA55" s="9">
        <f>AZ55-AY55</f>
        <v>-954.47861344809144</v>
      </c>
      <c r="BB55" s="9">
        <f>BA55+AU55</f>
        <v>-2007.4873607851771</v>
      </c>
      <c r="BC55" s="18">
        <f>AS55+AY55</f>
        <v>5089</v>
      </c>
      <c r="BD55" s="27">
        <f>AT55+AZ55</f>
        <v>3081.5126392148231</v>
      </c>
      <c r="BE55" s="67">
        <f>BB55*(BB55&gt;0)</f>
        <v>0</v>
      </c>
      <c r="BF55">
        <f>BE55/$BE$72</f>
        <v>0</v>
      </c>
      <c r="BG55" s="57">
        <f>BF55*$BB$72</f>
        <v>0</v>
      </c>
      <c r="BH55" s="60">
        <f>IF(BG55&gt;0,V55,W55)</f>
        <v>33.174074294198462</v>
      </c>
      <c r="BI55" s="17">
        <f>BG55/BH55</f>
        <v>0</v>
      </c>
      <c r="BJ55" s="35">
        <f>BC55/BD55</f>
        <v>1.6514616669872526</v>
      </c>
      <c r="BK55" s="2">
        <v>291</v>
      </c>
      <c r="BL55" s="16">
        <f>AR55*$D$80</f>
        <v>0.1376657915120913</v>
      </c>
      <c r="BM55" s="54">
        <f>BL55-BK55</f>
        <v>-290.86233420848794</v>
      </c>
      <c r="BN55" s="75">
        <f>BM55*(BM55&lt;&gt;0)</f>
        <v>-290.86233420848794</v>
      </c>
      <c r="BO55" s="35">
        <f>BN55/$BN$72</f>
        <v>-0.54776334125892234</v>
      </c>
      <c r="BP55" s="76">
        <f>BO55 * $BM$72</f>
        <v>-290.86233420848794</v>
      </c>
      <c r="BQ55" s="77">
        <f>IF(BP55&gt;0, V55, W55)</f>
        <v>33.174074294198462</v>
      </c>
      <c r="BR55" s="17">
        <f>BP55/BQ55</f>
        <v>-8.7677603790546286</v>
      </c>
      <c r="BS55" s="39">
        <f>($AG55^$BS$74)*($BT$74^$N55)*(IF($C55&gt;0,1,$BU$74))</f>
        <v>0.82639467319596682</v>
      </c>
      <c r="BT55" s="39">
        <f>($AG55^$BS$75)*($BT$75^$N55)*(IF($C55&gt;0,1,$BU$75))</f>
        <v>1.212187833352623</v>
      </c>
      <c r="BU55" s="39">
        <f>($AG55^$BS$76)*($BT$76^$N55)*(IF($C55&gt;0,1,$BU$76))</f>
        <v>2.5897728414580167E-2</v>
      </c>
      <c r="BV55" s="39">
        <f>($AG55^$BS$77)*($BT$77^$N55)*(IF($C55&gt;0,1,$BU$77))</f>
        <v>2.2387865904570439</v>
      </c>
      <c r="BW55" s="39">
        <f>($AG55^$BS$78)*($BT$78^$N55)*(IF($C55&gt;0,1,$BU$78))</f>
        <v>0.68538281650531419</v>
      </c>
      <c r="BX55" s="39">
        <f>($AG55^$BS$79)*($BT$79^$N55)*(IF($C55&gt;0,1,$BU$79))</f>
        <v>1.4871254285452058</v>
      </c>
      <c r="BY55" s="39">
        <f>($AG55^$BS$80)*($BT$80^$N55)*(IF($C55&gt;0,1,$BU$80))</f>
        <v>0.10408443188071195</v>
      </c>
      <c r="BZ55" s="37">
        <f>BS55/BS$72</f>
        <v>1.1688067012142211E-2</v>
      </c>
      <c r="CA55" s="37">
        <f>BT55/BT$72</f>
        <v>1.1058051343064331E-2</v>
      </c>
      <c r="CB55" s="37">
        <f>BU55/BU$72</f>
        <v>9.6928319223244549E-5</v>
      </c>
      <c r="CC55" s="37">
        <f>BV55/BV$72</f>
        <v>1.43260473020501E-2</v>
      </c>
      <c r="CD55" s="37">
        <f>BW55/BW$72</f>
        <v>1.259291754675885E-2</v>
      </c>
      <c r="CE55" s="37">
        <f>BX55/BX$72</f>
        <v>7.762677399339642E-3</v>
      </c>
      <c r="CF55" s="37">
        <f>BY55/BY$72</f>
        <v>1.9959701231478449E-3</v>
      </c>
      <c r="CG55" s="2">
        <v>630</v>
      </c>
      <c r="CH55" s="17">
        <f>CG$72*BZ55</f>
        <v>713.42792235414845</v>
      </c>
      <c r="CI55" s="1">
        <f>CH55-CG55</f>
        <v>83.42792235414845</v>
      </c>
      <c r="CJ55" s="2">
        <v>617</v>
      </c>
      <c r="CK55" s="17">
        <f>CJ$72*CA55</f>
        <v>661.63638600956813</v>
      </c>
      <c r="CL55" s="1">
        <f>CK55-CJ55</f>
        <v>44.636386009568128</v>
      </c>
      <c r="CM55" s="2">
        <v>1298</v>
      </c>
      <c r="CN55" s="17">
        <f>CM$72*CB55</f>
        <v>6.6757441298625215</v>
      </c>
      <c r="CO55" s="1">
        <f>CN55-CM55</f>
        <v>-1291.3242558701374</v>
      </c>
      <c r="CP55" s="2">
        <v>1339</v>
      </c>
      <c r="CQ55" s="17">
        <f>CP$72*CC55</f>
        <v>925.07585243528115</v>
      </c>
      <c r="CR55" s="1">
        <f>CQ55-CP55</f>
        <v>-413.92414756471885</v>
      </c>
      <c r="CS55" s="2">
        <v>940</v>
      </c>
      <c r="CT55" s="17">
        <f>CS$72*CD55</f>
        <v>847.73002341271228</v>
      </c>
      <c r="CU55" s="1">
        <f>CT55-CS55</f>
        <v>-92.269976587287715</v>
      </c>
      <c r="CV55" s="2">
        <v>940</v>
      </c>
      <c r="CW55" s="17">
        <f>CV$72*CE55</f>
        <v>554.06886205526632</v>
      </c>
      <c r="CX55" s="1">
        <f>CW55-CV55</f>
        <v>-385.93113794473368</v>
      </c>
      <c r="CY55" s="2">
        <v>616</v>
      </c>
      <c r="CZ55" s="17">
        <f>CY$72*CF55</f>
        <v>136.88562701560235</v>
      </c>
      <c r="DA55" s="1">
        <f>CZ55-CY55</f>
        <v>-479.11437298439762</v>
      </c>
      <c r="DB55" s="9"/>
      <c r="DF55" s="37"/>
      <c r="DH55" s="17"/>
      <c r="DI55" s="1"/>
    </row>
    <row r="56" spans="1:113" x14ac:dyDescent="0.2">
      <c r="A56" s="32" t="s">
        <v>195</v>
      </c>
      <c r="B56">
        <v>1</v>
      </c>
      <c r="C56">
        <v>1</v>
      </c>
      <c r="D56">
        <v>0.95597484276729505</v>
      </c>
      <c r="E56">
        <v>4.4025157232704303E-2</v>
      </c>
      <c r="F56">
        <v>0.97759674134419505</v>
      </c>
      <c r="G56">
        <v>0.97759674134419505</v>
      </c>
      <c r="H56">
        <v>0.61307901907356899</v>
      </c>
      <c r="I56">
        <v>0.94550408719346002</v>
      </c>
      <c r="J56">
        <v>0.76135978243312596</v>
      </c>
      <c r="K56">
        <v>0.86272987794393097</v>
      </c>
      <c r="L56">
        <v>0.158784975634881</v>
      </c>
      <c r="M56">
        <v>-0.79692920628181496</v>
      </c>
      <c r="N56" s="28">
        <v>0</v>
      </c>
      <c r="O56">
        <v>1.0118305188548999</v>
      </c>
      <c r="P56">
        <v>0.98871571035380901</v>
      </c>
      <c r="Q56">
        <v>1.06607220708521</v>
      </c>
      <c r="R56">
        <v>0.99377250152492103</v>
      </c>
      <c r="S56">
        <v>197.71000671386699</v>
      </c>
      <c r="T56" s="40">
        <f>IF(C56,P56,R56)</f>
        <v>0.98871571035380901</v>
      </c>
      <c r="U56" s="40">
        <f>IF(D56 = 0,O56,Q56)</f>
        <v>1.06607220708521</v>
      </c>
      <c r="V56" s="59">
        <f>S56*T56^(1-N56)</f>
        <v>195.47898973215734</v>
      </c>
      <c r="W56" s="58">
        <f>S56*U56^(N56+1)</f>
        <v>210.77314322028386</v>
      </c>
      <c r="X56" s="66">
        <f>0.5 * (D56-MAX($D$3:$D$71))/(MIN($D$3:$D$71)-MAX($D$3:$D$71)) + 0.75</f>
        <v>0.75</v>
      </c>
      <c r="Y56" s="66">
        <f>AVERAGE(D56, F56, G56, H56, I56, J56, K56)</f>
        <v>0.87054872744282441</v>
      </c>
      <c r="Z56" s="29">
        <f>1.2^N56</f>
        <v>1</v>
      </c>
      <c r="AA56" s="29">
        <f>1.6^N56</f>
        <v>1</v>
      </c>
      <c r="AB56" s="29">
        <f>IF(C56&gt;0, 1, 0.3)</f>
        <v>1</v>
      </c>
      <c r="AC56" s="29">
        <f>IF(C56&gt;0, 1, 0.2)</f>
        <v>1</v>
      </c>
      <c r="AD56" s="29">
        <f>PERCENTILE($L$2:$L$71, 0.05)</f>
        <v>-1.4951753639458739E-2</v>
      </c>
      <c r="AE56" s="29">
        <f>PERCENTILE($L$2:$L$71, 0.95)</f>
        <v>1.0450608148215921</v>
      </c>
      <c r="AF56" s="29">
        <f>MIN(MAX(L56,AD56), AE56)</f>
        <v>0.158784975634881</v>
      </c>
      <c r="AG56" s="29">
        <f>AF56-$AF$72+1</f>
        <v>1.1737367292743397</v>
      </c>
      <c r="AH56" s="29">
        <f>PERCENTILE($M$2:$M$71, 0.02)</f>
        <v>-1.4404420295190774</v>
      </c>
      <c r="AI56" s="29">
        <f>PERCENTILE($M$2:$M$71, 0.98)</f>
        <v>0.2915920996770559</v>
      </c>
      <c r="AJ56" s="29">
        <f>MIN(MAX(M56,AH56), AI56)</f>
        <v>-0.79692920628181496</v>
      </c>
      <c r="AK56" s="29">
        <f>AJ56-$AJ$72 + 0.1</f>
        <v>0.74351282323726242</v>
      </c>
      <c r="AL56" s="74">
        <v>1</v>
      </c>
      <c r="AM56" s="74">
        <v>1</v>
      </c>
      <c r="AN56" s="28">
        <v>1</v>
      </c>
      <c r="AO56" s="21">
        <f>(AG56^4) *Z56*AB56*AL56</f>
        <v>1.8979413160146628</v>
      </c>
      <c r="AP56" s="21">
        <f>(AK56^5)*AA56*AM56*AN56</f>
        <v>0.22721778173261423</v>
      </c>
      <c r="AQ56" s="15">
        <f>AO56/$AO$72</f>
        <v>7.5881716498603881E-3</v>
      </c>
      <c r="AR56" s="15">
        <f>AP56/$AP$72</f>
        <v>1.4224771432930067E-3</v>
      </c>
      <c r="AS56" s="2">
        <v>395</v>
      </c>
      <c r="AT56" s="16">
        <f>$D$78*AQ56</f>
        <v>935.92205602512036</v>
      </c>
      <c r="AU56" s="24">
        <f>AT56-AS56</f>
        <v>540.92205602512036</v>
      </c>
      <c r="AV56" s="2">
        <v>0</v>
      </c>
      <c r="AW56" s="2">
        <v>593</v>
      </c>
      <c r="AX56" s="2">
        <v>0</v>
      </c>
      <c r="AY56" s="10">
        <f>SUM(AV56:AX56)</f>
        <v>593</v>
      </c>
      <c r="AZ56" s="16">
        <f>AQ56*$D$77</f>
        <v>1435.8512923813773</v>
      </c>
      <c r="BA56" s="9">
        <f>AZ56-AY56</f>
        <v>842.85129238137733</v>
      </c>
      <c r="BB56" s="9">
        <f>BA56+AU56</f>
        <v>1383.7733484064977</v>
      </c>
      <c r="BC56" s="18">
        <f>AS56+AY56</f>
        <v>988</v>
      </c>
      <c r="BD56" s="27">
        <f>AT56+AZ56</f>
        <v>2371.7733484064975</v>
      </c>
      <c r="BE56" s="67">
        <f>BB56*(BB56&gt;0)</f>
        <v>1383.7733484064977</v>
      </c>
      <c r="BF56">
        <f>BE56/$BE$72</f>
        <v>1.382786531555058E-2</v>
      </c>
      <c r="BG56" s="57">
        <f>BF56*$BB$72</f>
        <v>470.31197232597322</v>
      </c>
      <c r="BH56" s="70">
        <f>IF(BG56&gt;0,V56,W56)</f>
        <v>195.47898973215734</v>
      </c>
      <c r="BI56" s="17">
        <f>BG56/BH56</f>
        <v>2.4059464036027007</v>
      </c>
      <c r="BJ56" s="35">
        <f>BC56/BD56</f>
        <v>0.41656594238391237</v>
      </c>
      <c r="BK56" s="2">
        <v>0</v>
      </c>
      <c r="BL56" s="16">
        <f>AR56*$D$80</f>
        <v>6.2987287905014337</v>
      </c>
      <c r="BM56" s="54">
        <f>BL56-BK56</f>
        <v>6.2987287905014337</v>
      </c>
      <c r="BN56" s="75">
        <f>BM56*(BM56&lt;&gt;0)</f>
        <v>6.2987287905014337</v>
      </c>
      <c r="BO56" s="35">
        <f>BN56/$BN$72</f>
        <v>1.1862012788138285E-2</v>
      </c>
      <c r="BP56" s="76">
        <f>BO56 * $BM$72</f>
        <v>6.2987287905014337</v>
      </c>
      <c r="BQ56" s="77">
        <f>IF(BP56&gt;0, V56, W56)</f>
        <v>195.47898973215734</v>
      </c>
      <c r="BR56" s="17">
        <f>BP56/BQ56</f>
        <v>3.2222024469902709E-2</v>
      </c>
      <c r="BS56" s="39">
        <f>($AG56^$BS$74)*($BT$74^$N56)*(IF($C56&gt;0,1,$BU$74))</f>
        <v>1.1919265170280977</v>
      </c>
      <c r="BT56" s="39">
        <f>($AG56^$BS$75)*($BT$75^$N56)*(IF($C56&gt;0,1,$BU$75))</f>
        <v>1.4075501037462619</v>
      </c>
      <c r="BU56" s="39">
        <f>($AG56^$BS$76)*($BT$76^$N56)*(IF($C56&gt;0,1,$BU$76))</f>
        <v>2.1793264497916605</v>
      </c>
      <c r="BV56" s="39">
        <f>($AG56^$BS$77)*($BT$77^$N56)*(IF($C56&gt;0,1,$BU$77))</f>
        <v>1.4091293412676631</v>
      </c>
      <c r="BW56" s="39">
        <f>($AG56^$BS$78)*($BT$78^$N56)*(IF($C56&gt;0,1,$BU$78))</f>
        <v>1.0143592451920147</v>
      </c>
      <c r="BX56" s="39">
        <f>($AG56^$BS$79)*($BT$79^$N56)*(IF($C56&gt;0,1,$BU$79))</f>
        <v>1.7761535666442529</v>
      </c>
      <c r="BY56" s="39">
        <f>($AG56^$BS$80)*($BT$80^$N56)*(IF($C56&gt;0,1,$BU$80))</f>
        <v>1.3479685992295005</v>
      </c>
      <c r="BZ56" s="37">
        <f>BS56/BS$72</f>
        <v>1.6857946277286893E-2</v>
      </c>
      <c r="CA56" s="37">
        <f>BT56/BT$72</f>
        <v>1.2840222354082918E-2</v>
      </c>
      <c r="CB56" s="37">
        <f>BU56/BU$72</f>
        <v>8.1566400896435822E-3</v>
      </c>
      <c r="CC56" s="37">
        <f>BV56/BV$72</f>
        <v>9.0170513276060186E-3</v>
      </c>
      <c r="CD56" s="37">
        <f>BW56/BW$72</f>
        <v>1.863738341534062E-2</v>
      </c>
      <c r="CE56" s="37">
        <f>BX56/BX$72</f>
        <v>9.2713814752221624E-3</v>
      </c>
      <c r="CF56" s="37">
        <f>BY56/BY$72</f>
        <v>2.5849255286199205E-2</v>
      </c>
      <c r="CG56" s="2">
        <v>1061</v>
      </c>
      <c r="CH56" s="17">
        <f>CG$72*BZ56</f>
        <v>1028.9921828193146</v>
      </c>
      <c r="CI56" s="1">
        <f>CH56-CG56</f>
        <v>-32.007817180685379</v>
      </c>
      <c r="CJ56" s="2">
        <v>0</v>
      </c>
      <c r="CK56" s="17">
        <f>CJ$72*CA56</f>
        <v>768.26902411184324</v>
      </c>
      <c r="CL56" s="1">
        <f>CK56-CJ56</f>
        <v>768.26902411184324</v>
      </c>
      <c r="CM56" s="2">
        <v>0</v>
      </c>
      <c r="CN56" s="17">
        <f>CM$72*CB56</f>
        <v>561.77227289402242</v>
      </c>
      <c r="CO56" s="1">
        <f>CN56-CM56</f>
        <v>561.77227289402242</v>
      </c>
      <c r="CP56" s="2">
        <v>0</v>
      </c>
      <c r="CQ56" s="17">
        <f>CP$72*CC56</f>
        <v>582.25805537750341</v>
      </c>
      <c r="CR56" s="1">
        <f>CQ56-CP56</f>
        <v>582.25805537750341</v>
      </c>
      <c r="CS56" s="2">
        <v>1384</v>
      </c>
      <c r="CT56" s="17">
        <f>CS$72*CD56</f>
        <v>1254.6313767538998</v>
      </c>
      <c r="CU56" s="1">
        <f>CT56-CS56</f>
        <v>-129.36862324610024</v>
      </c>
      <c r="CV56" s="2">
        <v>0</v>
      </c>
      <c r="CW56" s="17">
        <f>CV$72*CE56</f>
        <v>661.75412417545704</v>
      </c>
      <c r="CX56" s="1">
        <f>CW56-CV56</f>
        <v>661.75412417545704</v>
      </c>
      <c r="CY56" s="2">
        <v>0</v>
      </c>
      <c r="CZ56" s="17">
        <f>CY$72*CF56</f>
        <v>1772.7677767828277</v>
      </c>
      <c r="DA56" s="1">
        <f>CZ56-CY56</f>
        <v>1772.7677767828277</v>
      </c>
      <c r="DB56" s="9"/>
      <c r="DF56" s="37"/>
      <c r="DH56" s="17"/>
      <c r="DI56" s="1"/>
    </row>
    <row r="57" spans="1:113" x14ac:dyDescent="0.2">
      <c r="A57" s="32" t="s">
        <v>118</v>
      </c>
      <c r="B57">
        <v>0</v>
      </c>
      <c r="C57">
        <v>0</v>
      </c>
      <c r="D57">
        <v>0.181506849315068</v>
      </c>
      <c r="E57">
        <v>0.818493150684931</v>
      </c>
      <c r="F57">
        <v>0.25816993464052201</v>
      </c>
      <c r="G57">
        <v>0.25816993464052201</v>
      </c>
      <c r="H57">
        <v>0.23626373626373601</v>
      </c>
      <c r="I57">
        <v>0.20879120879120799</v>
      </c>
      <c r="J57">
        <v>0.22210310913634801</v>
      </c>
      <c r="K57">
        <v>0.23945844142395101</v>
      </c>
      <c r="L57">
        <v>-0.22770145646562101</v>
      </c>
      <c r="M57">
        <v>-1.16185758874942</v>
      </c>
      <c r="N57" s="28">
        <v>0</v>
      </c>
      <c r="O57">
        <v>1.0047249033427901</v>
      </c>
      <c r="P57">
        <v>0.98366743864161998</v>
      </c>
      <c r="Q57">
        <v>1.0058656322681401</v>
      </c>
      <c r="R57">
        <v>0.998480563318345</v>
      </c>
      <c r="S57">
        <v>14.7600002288818</v>
      </c>
      <c r="T57" s="40">
        <f>IF(C57,P57,R57)</f>
        <v>0.998480563318345</v>
      </c>
      <c r="U57" s="40">
        <f>IF(D57 = 0,O57,Q57)</f>
        <v>1.0058656322681401</v>
      </c>
      <c r="V57" s="59">
        <f>S57*T57^(1-N57)</f>
        <v>14.737573343112802</v>
      </c>
      <c r="W57" s="58">
        <f>S57*U57^(N57+1)</f>
        <v>14.846576962502084</v>
      </c>
      <c r="X57" s="66">
        <f>0.5 * (D57-MAX($D$3:$D$71))/(MIN($D$3:$D$71)-MAX($D$3:$D$71)) + 0.75</f>
        <v>1.1673500630244624</v>
      </c>
      <c r="Y57" s="66">
        <f>AVERAGE(D57, F57, G57, H57, I57, J57, K57)</f>
        <v>0.22920903060162218</v>
      </c>
      <c r="Z57" s="29">
        <f>1.2^N57</f>
        <v>1</v>
      </c>
      <c r="AA57" s="29">
        <f>1.6^N57</f>
        <v>1</v>
      </c>
      <c r="AB57" s="29">
        <f>IF(C57&gt;0, 1, 0.3)</f>
        <v>0.3</v>
      </c>
      <c r="AC57" s="29">
        <f>IF(C57&gt;0, 1, 0.2)</f>
        <v>0.2</v>
      </c>
      <c r="AD57" s="29">
        <f>PERCENTILE($L$2:$L$71, 0.05)</f>
        <v>-1.4951753639458739E-2</v>
      </c>
      <c r="AE57" s="29">
        <f>PERCENTILE($L$2:$L$71, 0.95)</f>
        <v>1.0450608148215921</v>
      </c>
      <c r="AF57" s="29">
        <f>MIN(MAX(L57,AD57), AE57)</f>
        <v>-1.4951753639458739E-2</v>
      </c>
      <c r="AG57" s="29">
        <f>AF57-$AF$72+1</f>
        <v>1</v>
      </c>
      <c r="AH57" s="29">
        <f>PERCENTILE($M$2:$M$71, 0.02)</f>
        <v>-1.4404420295190774</v>
      </c>
      <c r="AI57" s="29">
        <f>PERCENTILE($M$2:$M$71, 0.98)</f>
        <v>0.2915920996770559</v>
      </c>
      <c r="AJ57" s="29">
        <f>MIN(MAX(M57,AH57), AI57)</f>
        <v>-1.16185758874942</v>
      </c>
      <c r="AK57" s="29">
        <f>AJ57-$AJ$72 + 0.1</f>
        <v>0.37858444076965736</v>
      </c>
      <c r="AL57" s="74">
        <v>1</v>
      </c>
      <c r="AM57" s="74">
        <v>1</v>
      </c>
      <c r="AN57" s="28">
        <v>1</v>
      </c>
      <c r="AO57" s="21">
        <f>(AG57^4) *Z57*AB57*AL57</f>
        <v>0.3</v>
      </c>
      <c r="AP57" s="21">
        <f>(AK57^5)*AA57*AM57*AN57</f>
        <v>7.7770305656284433E-3</v>
      </c>
      <c r="AQ57" s="15">
        <f>AO57/$AO$72</f>
        <v>1.1994319717630983E-3</v>
      </c>
      <c r="AR57" s="15">
        <f>AP57/$AP$72</f>
        <v>4.8687422867792394E-5</v>
      </c>
      <c r="AS57" s="2">
        <v>369</v>
      </c>
      <c r="AT57" s="16">
        <f>$D$78*AQ57</f>
        <v>147.93745962447184</v>
      </c>
      <c r="AU57" s="24">
        <f>AT57-AS57</f>
        <v>-221.06254037552816</v>
      </c>
      <c r="AV57" s="2">
        <v>0</v>
      </c>
      <c r="AW57" s="2">
        <v>177</v>
      </c>
      <c r="AX57" s="2">
        <v>59</v>
      </c>
      <c r="AY57" s="14">
        <f>SUM(AV57:AX57)</f>
        <v>236</v>
      </c>
      <c r="AZ57" s="16">
        <f>AQ57*$D$77</f>
        <v>226.95927639054852</v>
      </c>
      <c r="BA57" s="9">
        <f>AZ57-AY57</f>
        <v>-9.0407236094514758</v>
      </c>
      <c r="BB57" s="9">
        <f>BA57+AU57</f>
        <v>-230.10326398497963</v>
      </c>
      <c r="BC57" s="18">
        <f>AS57+AY57</f>
        <v>605</v>
      </c>
      <c r="BD57" s="27">
        <f>AT57+AZ57</f>
        <v>374.89673601502034</v>
      </c>
      <c r="BE57" s="67">
        <f>BB57*(BB57&gt;0)</f>
        <v>0</v>
      </c>
      <c r="BF57">
        <f>BE57/$BE$72</f>
        <v>0</v>
      </c>
      <c r="BG57" s="57">
        <f>BF57*$BB$72</f>
        <v>0</v>
      </c>
      <c r="BH57" s="60">
        <f>IF(BG57&gt;0,V57,W57)</f>
        <v>14.846576962502084</v>
      </c>
      <c r="BI57" s="17">
        <f>BG57/BH57</f>
        <v>0</v>
      </c>
      <c r="BJ57" s="35">
        <f>BC57/BD57</f>
        <v>1.6137777203153898</v>
      </c>
      <c r="BK57" s="2">
        <v>0</v>
      </c>
      <c r="BL57" s="16">
        <f>AR57*$D$80</f>
        <v>0.21558790845858472</v>
      </c>
      <c r="BM57" s="54">
        <f>BL57-BK57</f>
        <v>0.21558790845858472</v>
      </c>
      <c r="BN57" s="75">
        <f>BM57*(BM57&lt;&gt;0)</f>
        <v>0.21558790845858472</v>
      </c>
      <c r="BO57" s="35">
        <f>BN57/$BN$72</f>
        <v>4.0600359408396344E-4</v>
      </c>
      <c r="BP57" s="76">
        <f>BO57 * $BM$72</f>
        <v>0.21558790845858472</v>
      </c>
      <c r="BQ57" s="77">
        <f>IF(BP57&gt;0, V57, W57)</f>
        <v>14.737573343112802</v>
      </c>
      <c r="BR57" s="17">
        <f>BP57/BQ57</f>
        <v>1.4628453642901379E-2</v>
      </c>
      <c r="BS57" s="39">
        <f>($AG57^$BS$74)*($BT$74^$N57)*(IF($C57&gt;0,1,$BU$74))</f>
        <v>0.46400000000000002</v>
      </c>
      <c r="BT57" s="39">
        <f>($AG57^$BS$75)*($BT$75^$N57)*(IF($C57&gt;0,1,$BU$75))</f>
        <v>0.39400000000000002</v>
      </c>
      <c r="BU57" s="39">
        <f>($AG57^$BS$76)*($BT$76^$N57)*(IF($C57&gt;0,1,$BU$76))</f>
        <v>2E-3</v>
      </c>
      <c r="BV57" s="39">
        <f>($AG57^$BS$77)*($BT$77^$N57)*(IF($C57&gt;0,1,$BU$77))</f>
        <v>0.72499999999999998</v>
      </c>
      <c r="BW57" s="39">
        <f>($AG57^$BS$78)*($BT$78^$N57)*(IF($C57&gt;0,1,$BU$78))</f>
        <v>0.65400000000000003</v>
      </c>
      <c r="BX57" s="39">
        <f>($AG57^$BS$79)*($BT$79^$N57)*(IF($C57&gt;0,1,$BU$79))</f>
        <v>0.22500000000000001</v>
      </c>
      <c r="BY57" s="39">
        <f>($AG57^$BS$80)*($BT$80^$N57)*(IF($C57&gt;0,1,$BU$80))</f>
        <v>3.9E-2</v>
      </c>
      <c r="BZ57" s="37">
        <f>BS57/BS$72</f>
        <v>6.5625581450812938E-3</v>
      </c>
      <c r="CA57" s="37">
        <f>BT57/BT$72</f>
        <v>3.5942220415769023E-3</v>
      </c>
      <c r="CB57" s="37">
        <f>BU57/BU$72</f>
        <v>7.4854688157649273E-6</v>
      </c>
      <c r="CC57" s="37">
        <f>BV57/BV$72</f>
        <v>4.639291810241709E-3</v>
      </c>
      <c r="CD57" s="37">
        <f>BW57/BW$72</f>
        <v>1.2016303702467323E-2</v>
      </c>
      <c r="CE57" s="37">
        <f>BX57/BX$72</f>
        <v>1.1744822469749909E-3</v>
      </c>
      <c r="CF57" s="37">
        <f>BY57/BY$72</f>
        <v>7.4788163221161926E-4</v>
      </c>
      <c r="CG57" s="2">
        <v>455</v>
      </c>
      <c r="CH57" s="17">
        <f>CG$72*BZ57</f>
        <v>400.57198661761709</v>
      </c>
      <c r="CI57" s="1">
        <f>CH57-CG57</f>
        <v>-54.428013382382915</v>
      </c>
      <c r="CJ57" s="2">
        <v>320</v>
      </c>
      <c r="CK57" s="17">
        <f>CJ$72*CA57</f>
        <v>215.0530874136708</v>
      </c>
      <c r="CL57" s="1">
        <f>CK57-CJ57</f>
        <v>-104.9469125863292</v>
      </c>
      <c r="CM57" s="2">
        <v>395</v>
      </c>
      <c r="CN57" s="17">
        <f>CM$72*CB57</f>
        <v>0.51554669374817785</v>
      </c>
      <c r="CO57" s="1">
        <f>CN57-CM57</f>
        <v>-394.48445330625179</v>
      </c>
      <c r="CP57" s="2">
        <v>412</v>
      </c>
      <c r="CQ57" s="17">
        <f>CP$72*CC57</f>
        <v>299.57299006273786</v>
      </c>
      <c r="CR57" s="1">
        <f>CQ57-CP57</f>
        <v>-112.42700993726214</v>
      </c>
      <c r="CS57" s="2">
        <v>443</v>
      </c>
      <c r="CT57" s="17">
        <f>CS$72*CD57</f>
        <v>808.91353264269526</v>
      </c>
      <c r="CU57" s="1">
        <f>CT57-CS57</f>
        <v>365.91353264269526</v>
      </c>
      <c r="CV57" s="2">
        <v>472</v>
      </c>
      <c r="CW57" s="17">
        <f>CV$72*CE57</f>
        <v>83.829844860086951</v>
      </c>
      <c r="CX57" s="1">
        <f>CW57-CV57</f>
        <v>-388.17015513991305</v>
      </c>
      <c r="CY57" s="2">
        <v>502</v>
      </c>
      <c r="CZ57" s="17">
        <f>CY$72*CF57</f>
        <v>51.29047021870506</v>
      </c>
      <c r="DA57" s="1">
        <f>CZ57-CY57</f>
        <v>-450.70952978129492</v>
      </c>
      <c r="DB57" s="9"/>
      <c r="DF57" s="37"/>
      <c r="DH57" s="17"/>
      <c r="DI57" s="1"/>
    </row>
    <row r="58" spans="1:113" x14ac:dyDescent="0.2">
      <c r="A58" s="32" t="s">
        <v>47</v>
      </c>
      <c r="B58">
        <v>0</v>
      </c>
      <c r="C58">
        <v>0</v>
      </c>
      <c r="D58">
        <v>0.16479099678456499</v>
      </c>
      <c r="E58">
        <v>0.83520900321543401</v>
      </c>
      <c r="F58">
        <v>6.2798092209856896E-2</v>
      </c>
      <c r="G58">
        <v>6.2798092209856896E-2</v>
      </c>
      <c r="H58">
        <v>5.6437389770723101E-2</v>
      </c>
      <c r="I58">
        <v>0.19929453262786501</v>
      </c>
      <c r="J58">
        <v>0.106055000905628</v>
      </c>
      <c r="K58">
        <v>8.1609139967212904E-2</v>
      </c>
      <c r="L58">
        <v>0.31386777315791498</v>
      </c>
      <c r="M58">
        <v>-1.3304264710170399</v>
      </c>
      <c r="N58" s="28">
        <v>0</v>
      </c>
      <c r="O58">
        <v>1.00271487348745</v>
      </c>
      <c r="P58">
        <v>0.97610923111899595</v>
      </c>
      <c r="Q58">
        <v>1.01121132826683</v>
      </c>
      <c r="R58">
        <v>0.980874298792629</v>
      </c>
      <c r="S58">
        <v>32.099998474121001</v>
      </c>
      <c r="T58" s="40">
        <f>IF(C58,P58,R58)</f>
        <v>0.980874298792629</v>
      </c>
      <c r="U58" s="40">
        <f>IF(D58 = 0,O58,Q58)</f>
        <v>1.01121132826683</v>
      </c>
      <c r="V58" s="59">
        <f>S58*T58^(1-N58)</f>
        <v>31.486063494547899</v>
      </c>
      <c r="W58" s="58">
        <f>S58*U58^(N58+1)</f>
        <v>32.459882094379118</v>
      </c>
      <c r="X58" s="66">
        <f>0.5 * (D58-MAX($D$3:$D$71))/(MIN($D$3:$D$71)-MAX($D$3:$D$71)) + 0.75</f>
        <v>1.1763580041738642</v>
      </c>
      <c r="Y58" s="66">
        <f>AVERAGE(D58, F58, G58, H58, I58, J58, K58)</f>
        <v>0.10482617778224397</v>
      </c>
      <c r="Z58" s="29">
        <f>1.2^N58</f>
        <v>1</v>
      </c>
      <c r="AA58" s="29">
        <f>1.6^N58</f>
        <v>1</v>
      </c>
      <c r="AB58" s="29">
        <f>IF(C58&gt;0, 1, 0.3)</f>
        <v>0.3</v>
      </c>
      <c r="AC58" s="29">
        <f>IF(C58&gt;0, 1, 0.2)</f>
        <v>0.2</v>
      </c>
      <c r="AD58" s="29">
        <f>PERCENTILE($L$2:$L$71, 0.05)</f>
        <v>-1.4951753639458739E-2</v>
      </c>
      <c r="AE58" s="29">
        <f>PERCENTILE($L$2:$L$71, 0.95)</f>
        <v>1.0450608148215921</v>
      </c>
      <c r="AF58" s="29">
        <f>MIN(MAX(L58,AD58), AE58)</f>
        <v>0.31386777315791498</v>
      </c>
      <c r="AG58" s="29">
        <f>AF58-$AF$72+1</f>
        <v>1.3288195267973737</v>
      </c>
      <c r="AH58" s="29">
        <f>PERCENTILE($M$2:$M$71, 0.02)</f>
        <v>-1.4404420295190774</v>
      </c>
      <c r="AI58" s="29">
        <f>PERCENTILE($M$2:$M$71, 0.98)</f>
        <v>0.2915920996770559</v>
      </c>
      <c r="AJ58" s="29">
        <f>MIN(MAX(M58,AH58), AI58)</f>
        <v>-1.3304264710170399</v>
      </c>
      <c r="AK58" s="29">
        <f>AJ58-$AJ$72 + 0.1</f>
        <v>0.21001555850203749</v>
      </c>
      <c r="AL58" s="74">
        <v>1</v>
      </c>
      <c r="AM58" s="74">
        <v>1</v>
      </c>
      <c r="AN58" s="28">
        <v>1</v>
      </c>
      <c r="AO58" s="21">
        <f>(AG58^4) *Z58*AB58*AL58</f>
        <v>0.93537392744028014</v>
      </c>
      <c r="AP58" s="21">
        <f>(AK58^5)*AA58*AM58*AN58</f>
        <v>4.0856141407122213E-4</v>
      </c>
      <c r="AQ58" s="15">
        <f>AO58/$AO$72</f>
        <v>3.7397246470849614E-3</v>
      </c>
      <c r="AR58" s="15">
        <f>AP58/$AP$72</f>
        <v>2.5577631676366454E-6</v>
      </c>
      <c r="AS58" s="2">
        <v>32</v>
      </c>
      <c r="AT58" s="16">
        <f>$D$78*AQ58</f>
        <v>461.25614208160033</v>
      </c>
      <c r="AU58" s="24">
        <f>AT58-AS58</f>
        <v>429.25614208160033</v>
      </c>
      <c r="AV58" s="2">
        <v>514</v>
      </c>
      <c r="AW58" s="2">
        <v>963</v>
      </c>
      <c r="AX58" s="2">
        <v>32</v>
      </c>
      <c r="AY58" s="10">
        <f>SUM(AV58:AX58)</f>
        <v>1509</v>
      </c>
      <c r="AZ58" s="16">
        <f>AQ58*$D$77</f>
        <v>707.63929908810474</v>
      </c>
      <c r="BA58" s="9">
        <f>AZ58-AY58</f>
        <v>-801.36070091189526</v>
      </c>
      <c r="BB58" s="9">
        <f>BA58+AU58</f>
        <v>-372.10455883029493</v>
      </c>
      <c r="BC58" s="18">
        <f>AS58+AY58</f>
        <v>1541</v>
      </c>
      <c r="BD58" s="27">
        <f>AT58+AZ58</f>
        <v>1168.895441169705</v>
      </c>
      <c r="BE58" s="67">
        <f>BB58*(BB58&gt;0)</f>
        <v>0</v>
      </c>
      <c r="BF58">
        <f>BE58/$BE$72</f>
        <v>0</v>
      </c>
      <c r="BG58" s="57">
        <f>BF58*$BB$72</f>
        <v>0</v>
      </c>
      <c r="BH58" s="70">
        <f>IF(BG58&gt;0,V58,W58)</f>
        <v>32.459882094379118</v>
      </c>
      <c r="BI58" s="17">
        <f>BG58/BH58</f>
        <v>0</v>
      </c>
      <c r="BJ58" s="35">
        <f>BC58/BD58</f>
        <v>1.3183386175738121</v>
      </c>
      <c r="BK58" s="2">
        <v>0</v>
      </c>
      <c r="BL58" s="16">
        <f>AR58*$D$80</f>
        <v>1.1325775306295065E-2</v>
      </c>
      <c r="BM58" s="54">
        <f>BL58-BK58</f>
        <v>1.1325775306295065E-2</v>
      </c>
      <c r="BN58" s="75">
        <f>BM58*(BM58&lt;&gt;0)</f>
        <v>1.1325775306295065E-2</v>
      </c>
      <c r="BO58" s="35">
        <f>BN58/$BN$72</f>
        <v>2.1329143703003875E-5</v>
      </c>
      <c r="BP58" s="76">
        <f>BO58 * $BM$72</f>
        <v>1.1325775306295065E-2</v>
      </c>
      <c r="BQ58" s="77">
        <f>IF(BP58&gt;0, V58, W58)</f>
        <v>31.486063494547899</v>
      </c>
      <c r="BR58" s="17">
        <f>BP58/BQ58</f>
        <v>3.5970756738949684E-4</v>
      </c>
      <c r="BS58" s="39">
        <f>($AG58^$BS$74)*($BT$74^$N58)*(IF($C58&gt;0,1,$BU$74))</f>
        <v>0.63363143971180258</v>
      </c>
      <c r="BT58" s="39">
        <f>($AG58^$BS$75)*($BT$75^$N58)*(IF($C58&gt;0,1,$BU$75))</f>
        <v>0.72272431933762527</v>
      </c>
      <c r="BU58" s="39">
        <f>($AG58^$BS$76)*($BT$76^$N58)*(IF($C58&gt;0,1,$BU$76))</f>
        <v>7.9697584778616153E-3</v>
      </c>
      <c r="BV58" s="39">
        <f>($AG58^$BS$77)*($BT$77^$N58)*(IF($C58&gt;0,1,$BU$77))</f>
        <v>1.3325352780409883</v>
      </c>
      <c r="BW58" s="39">
        <f>($AG58^$BS$78)*($BT$78^$N58)*(IF($C58&gt;0,1,$BU$78))</f>
        <v>0.67075855806095619</v>
      </c>
      <c r="BX58" s="39">
        <f>($AG58^$BS$79)*($BT$79^$N58)*(IF($C58&gt;0,1,$BU$79))</f>
        <v>0.62363660561720524</v>
      </c>
      <c r="BY58" s="39">
        <f>($AG58^$BS$80)*($BT$80^$N58)*(IF($C58&gt;0,1,$BU$80))</f>
        <v>6.625295198708929E-2</v>
      </c>
      <c r="BZ58" s="37">
        <f>BS58/BS$72</f>
        <v>8.9617309604747338E-3</v>
      </c>
      <c r="CA58" s="37">
        <f>BT58/BT$72</f>
        <v>6.5929738034186712E-3</v>
      </c>
      <c r="CB58" s="37">
        <f>BU58/BU$72</f>
        <v>2.9828689277605634E-5</v>
      </c>
      <c r="CC58" s="37">
        <f>BV58/BV$72</f>
        <v>8.5269241410671943E-3</v>
      </c>
      <c r="CD58" s="37">
        <f>BW58/BW$72</f>
        <v>1.2324217958240841E-2</v>
      </c>
      <c r="CE58" s="37">
        <f>BX58/BX$72</f>
        <v>3.2553338749384507E-3</v>
      </c>
      <c r="CF58" s="37">
        <f>BY58/BY$72</f>
        <v>1.2704965607933944E-3</v>
      </c>
      <c r="CG58" s="2">
        <v>752</v>
      </c>
      <c r="CH58" s="17">
        <f>CG$72*BZ58</f>
        <v>547.01509609641732</v>
      </c>
      <c r="CI58" s="1">
        <f>CH58-CG58</f>
        <v>-204.98490390358268</v>
      </c>
      <c r="CJ58" s="2">
        <v>295</v>
      </c>
      <c r="CK58" s="17">
        <f>CJ$72*CA58</f>
        <v>394.47740157994934</v>
      </c>
      <c r="CL58" s="1">
        <f>CK58-CJ58</f>
        <v>99.477401579949344</v>
      </c>
      <c r="CM58" s="2">
        <v>337</v>
      </c>
      <c r="CN58" s="17">
        <f>CM$72*CB58</f>
        <v>2.0543913166165328</v>
      </c>
      <c r="CO58" s="1">
        <f>CN58-CM58</f>
        <v>-334.94560868338345</v>
      </c>
      <c r="CP58" s="2">
        <v>525</v>
      </c>
      <c r="CQ58" s="17">
        <f>CP$72*CC58</f>
        <v>550.60907256113194</v>
      </c>
      <c r="CR58" s="1">
        <f>CQ58-CP58</f>
        <v>25.609072561131939</v>
      </c>
      <c r="CS58" s="2">
        <v>899</v>
      </c>
      <c r="CT58" s="17">
        <f>CS$72*CD58</f>
        <v>829.6417045128569</v>
      </c>
      <c r="CU58" s="1">
        <f>CT58-CS58</f>
        <v>-69.358295487143096</v>
      </c>
      <c r="CV58" s="2">
        <v>802</v>
      </c>
      <c r="CW58" s="17">
        <f>CV$72*CE58</f>
        <v>232.35271065760685</v>
      </c>
      <c r="CX58" s="1">
        <f>CW58-CV58</f>
        <v>-569.64728934239315</v>
      </c>
      <c r="CY58" s="2">
        <v>867</v>
      </c>
      <c r="CZ58" s="17">
        <f>CY$72*CF58</f>
        <v>87.131924635771782</v>
      </c>
      <c r="DA58" s="1">
        <f>CZ58-CY58</f>
        <v>-779.86807536422816</v>
      </c>
      <c r="DB58" s="9"/>
      <c r="DF58" s="37"/>
      <c r="DH58" s="17"/>
      <c r="DI58" s="1"/>
    </row>
    <row r="59" spans="1:113" x14ac:dyDescent="0.2">
      <c r="A59" s="32" t="s">
        <v>11</v>
      </c>
      <c r="B59">
        <v>1</v>
      </c>
      <c r="C59">
        <v>1</v>
      </c>
      <c r="D59">
        <v>0.44694533762057798</v>
      </c>
      <c r="E59">
        <v>0.55305466237942102</v>
      </c>
      <c r="F59">
        <v>0.29093799682034899</v>
      </c>
      <c r="G59">
        <v>0.29093799682034899</v>
      </c>
      <c r="H59">
        <v>0.186067019400352</v>
      </c>
      <c r="I59">
        <v>0.79541446208112798</v>
      </c>
      <c r="J59">
        <v>0.38470819870048301</v>
      </c>
      <c r="K59">
        <v>0.334553781461641</v>
      </c>
      <c r="L59">
        <v>1.04828194592597</v>
      </c>
      <c r="M59">
        <v>-0.49095809080740399</v>
      </c>
      <c r="N59" s="28">
        <v>0</v>
      </c>
      <c r="O59">
        <v>1.01875997121046</v>
      </c>
      <c r="P59">
        <v>0.98229256395271303</v>
      </c>
      <c r="Q59">
        <v>1.01460595088733</v>
      </c>
      <c r="R59">
        <v>0.99309168583251795</v>
      </c>
      <c r="S59">
        <v>257.04998779296801</v>
      </c>
      <c r="T59" s="40">
        <f>IF(C59,P59,R59)</f>
        <v>0.98229256395271303</v>
      </c>
      <c r="U59" s="40">
        <f>IF(D59 = 0,O59,Q59)</f>
        <v>1.01460595088733</v>
      </c>
      <c r="V59" s="59">
        <f>S59*T59^(1-N59)</f>
        <v>252.49829157316813</v>
      </c>
      <c r="W59" s="58">
        <f>S59*U59^(N59+1)</f>
        <v>260.8044472902609</v>
      </c>
      <c r="X59" s="66">
        <f>0.5 * (D59-MAX($D$3:$D$71))/(MIN($D$3:$D$71)-MAX($D$3:$D$71)) + 0.75</f>
        <v>1.0243089422034299</v>
      </c>
      <c r="Y59" s="66">
        <f>AVERAGE(D59, F59, G59, H59, I59, J59, K59)</f>
        <v>0.38993782755783996</v>
      </c>
      <c r="Z59" s="29">
        <f>1.2^N59</f>
        <v>1</v>
      </c>
      <c r="AA59" s="29">
        <f>1.6^N59</f>
        <v>1</v>
      </c>
      <c r="AB59" s="29">
        <f>IF(C59&gt;0, 1, 0.3)</f>
        <v>1</v>
      </c>
      <c r="AC59" s="29">
        <f>IF(C59&gt;0, 1, 0.2)</f>
        <v>1</v>
      </c>
      <c r="AD59" s="29">
        <f>PERCENTILE($L$2:$L$71, 0.05)</f>
        <v>-1.4951753639458739E-2</v>
      </c>
      <c r="AE59" s="29">
        <f>PERCENTILE($L$2:$L$71, 0.95)</f>
        <v>1.0450608148215921</v>
      </c>
      <c r="AF59" s="29">
        <f>MIN(MAX(L59,AD59), AE59)</f>
        <v>1.0450608148215921</v>
      </c>
      <c r="AG59" s="29">
        <f>AF59-$AF$72+1</f>
        <v>2.0600125684610511</v>
      </c>
      <c r="AH59" s="29">
        <f>PERCENTILE($M$2:$M$71, 0.02)</f>
        <v>-1.4404420295190774</v>
      </c>
      <c r="AI59" s="29">
        <f>PERCENTILE($M$2:$M$71, 0.98)</f>
        <v>0.2915920996770559</v>
      </c>
      <c r="AJ59" s="29">
        <f>MIN(MAX(M59,AH59), AI59)</f>
        <v>-0.49095809080740399</v>
      </c>
      <c r="AK59" s="29">
        <f>AJ59-$AJ$72 + 0.1</f>
        <v>1.0494839387116734</v>
      </c>
      <c r="AL59" s="74">
        <v>1</v>
      </c>
      <c r="AM59" s="74">
        <v>1</v>
      </c>
      <c r="AN59" s="28">
        <v>2</v>
      </c>
      <c r="AO59" s="21">
        <f>(AG59^4) *Z59*AB59*AL59</f>
        <v>18.008580448717737</v>
      </c>
      <c r="AP59" s="21">
        <f>(AK59^5)*AA59*AM59*AN59</f>
        <v>2.5462965307133296</v>
      </c>
      <c r="AQ59" s="15">
        <f>AO59/$AO$72</f>
        <v>7.2000223854199658E-2</v>
      </c>
      <c r="AR59" s="15">
        <f>AP59/$AP$72</f>
        <v>1.5940867776133613E-2</v>
      </c>
      <c r="AS59" s="2">
        <v>5912</v>
      </c>
      <c r="AT59" s="16">
        <f>$D$78*AQ59</f>
        <v>8880.4788100874448</v>
      </c>
      <c r="AU59" s="24">
        <f>AT59-AS59</f>
        <v>2968.4788100874448</v>
      </c>
      <c r="AV59" s="2">
        <v>257</v>
      </c>
      <c r="AW59" s="2">
        <v>5912</v>
      </c>
      <c r="AX59" s="2">
        <v>0</v>
      </c>
      <c r="AY59" s="10">
        <f>SUM(AV59:AX59)</f>
        <v>6169</v>
      </c>
      <c r="AZ59" s="16">
        <f>AQ59*$D$77</f>
        <v>13624.047958206525</v>
      </c>
      <c r="BA59" s="9">
        <f>AZ59-AY59</f>
        <v>7455.0479582065254</v>
      </c>
      <c r="BB59" s="9">
        <f>BA59+AU59</f>
        <v>10423.52676829397</v>
      </c>
      <c r="BC59" s="18">
        <f>AS59+AY59</f>
        <v>12081</v>
      </c>
      <c r="BD59" s="27">
        <f>AT59+AZ59</f>
        <v>22504.52676829397</v>
      </c>
      <c r="BE59" s="67">
        <f>BB59*(BB59&gt;0)</f>
        <v>10423.52676829397</v>
      </c>
      <c r="BF59">
        <f>BE59/$BE$72</f>
        <v>0.10416093389209</v>
      </c>
      <c r="BG59" s="57">
        <f>BF59*$BB$72</f>
        <v>3542.7112674443638</v>
      </c>
      <c r="BH59" s="60">
        <f>IF(BG59&gt;0,V59,W59)</f>
        <v>252.49829157316813</v>
      </c>
      <c r="BI59" s="17">
        <f>BG59/BH59</f>
        <v>14.030634604978182</v>
      </c>
      <c r="BJ59" s="35">
        <f>BC59/BD59</f>
        <v>0.53682532960526852</v>
      </c>
      <c r="BK59" s="2">
        <v>770</v>
      </c>
      <c r="BL59" s="16">
        <f>AR59*$D$80</f>
        <v>70.586162512719639</v>
      </c>
      <c r="BM59" s="54">
        <f>BL59-BK59</f>
        <v>-699.41383748728038</v>
      </c>
      <c r="BN59" s="75">
        <f>BM59*(BM59&lt;&gt;0)</f>
        <v>-699.41383748728038</v>
      </c>
      <c r="BO59" s="35">
        <f>BN59/$BN$72</f>
        <v>-1.3171635357575893</v>
      </c>
      <c r="BP59" s="76">
        <f>BO59 * $BM$72</f>
        <v>-699.41383748728038</v>
      </c>
      <c r="BQ59" s="77">
        <f>IF(BP59&gt;0, V59, W59)</f>
        <v>260.8044472902609</v>
      </c>
      <c r="BR59" s="17">
        <f>BP59/BQ59</f>
        <v>-2.6817557934848848</v>
      </c>
      <c r="BS59" s="39">
        <f>($AG59^$BS$74)*($BT$74^$N59)*(IF($C59&gt;0,1,$BU$74))</f>
        <v>2.2080117369302226</v>
      </c>
      <c r="BT59" s="39">
        <f>($AG59^$BS$75)*($BT$75^$N59)*(IF($C59&gt;0,1,$BU$75))</f>
        <v>4.6751796378366342</v>
      </c>
      <c r="BU59" s="39">
        <f>($AG59^$BS$76)*($BT$76^$N59)*(IF($C59&gt;0,1,$BU$76))</f>
        <v>33.60076600183266</v>
      </c>
      <c r="BV59" s="39">
        <f>($AG59^$BS$77)*($BT$77^$N59)*(IF($C59&gt;0,1,$BU$77))</f>
        <v>4.698891227281111</v>
      </c>
      <c r="BW59" s="39">
        <f>($AG59^$BS$78)*($BT$78^$N59)*(IF($C59&gt;0,1,$BU$78))</f>
        <v>1.0664350697715681</v>
      </c>
      <c r="BX59" s="39">
        <f>($AG59^$BS$79)*($BT$79^$N59)*(IF($C59&gt;0,1,$BU$79))</f>
        <v>13.351724241107696</v>
      </c>
      <c r="BY59" s="39">
        <f>($AG59^$BS$80)*($BT$80^$N59)*(IF($C59&gt;0,1,$BU$80))</f>
        <v>3.8463910710369458</v>
      </c>
      <c r="BZ59" s="37">
        <f>BS59/BS$72</f>
        <v>3.1228890966867512E-2</v>
      </c>
      <c r="CA59" s="37">
        <f>BT59/BT$72</f>
        <v>4.264881650417246E-2</v>
      </c>
      <c r="CB59" s="37">
        <f>BU59/BU$72</f>
        <v>0.12575874304626636</v>
      </c>
      <c r="CC59" s="37">
        <f>BV59/BV$72</f>
        <v>3.0068313914402581E-2</v>
      </c>
      <c r="CD59" s="37">
        <f>BW59/BW$72</f>
        <v>1.9594201341494023E-2</v>
      </c>
      <c r="CE59" s="37">
        <f>BX59/BX$72</f>
        <v>6.9694947056384987E-2</v>
      </c>
      <c r="CF59" s="37">
        <f>BY59/BY$72</f>
        <v>7.376013416234127E-2</v>
      </c>
      <c r="CG59" s="2">
        <v>1809</v>
      </c>
      <c r="CH59" s="17">
        <f>CG$72*BZ59</f>
        <v>1906.180275726626</v>
      </c>
      <c r="CI59" s="1">
        <f>CH59-CG59</f>
        <v>97.18027572662595</v>
      </c>
      <c r="CJ59" s="2">
        <v>2066</v>
      </c>
      <c r="CK59" s="17">
        <f>CJ$72*CA59</f>
        <v>2551.8066378941508</v>
      </c>
      <c r="CL59" s="1">
        <f>CK59-CJ59</f>
        <v>485.80663789415075</v>
      </c>
      <c r="CM59" s="2">
        <v>4915</v>
      </c>
      <c r="CN59" s="17">
        <f>CM$72*CB59</f>
        <v>8661.3819098255026</v>
      </c>
      <c r="CO59" s="1">
        <f>CN59-CM59</f>
        <v>3746.3819098255026</v>
      </c>
      <c r="CP59" s="2">
        <v>1864</v>
      </c>
      <c r="CQ59" s="17">
        <f>CP$72*CC59</f>
        <v>1941.6012343947179</v>
      </c>
      <c r="CR59" s="1">
        <f>CQ59-CP59</f>
        <v>77.601234394717949</v>
      </c>
      <c r="CS59" s="2">
        <v>771</v>
      </c>
      <c r="CT59" s="17">
        <f>CS$72*CD59</f>
        <v>1319.0424459066946</v>
      </c>
      <c r="CU59" s="1">
        <f>CT59-CS59</f>
        <v>548.04244590669464</v>
      </c>
      <c r="CV59" s="2">
        <v>2056</v>
      </c>
      <c r="CW59" s="17">
        <f>CV$72*CE59</f>
        <v>4974.5465410965353</v>
      </c>
      <c r="CX59" s="1">
        <f>CW59-CV59</f>
        <v>2918.5465410965353</v>
      </c>
      <c r="CY59" s="2">
        <v>1542</v>
      </c>
      <c r="CZ59" s="17">
        <f>CY$72*CF59</f>
        <v>5058.5437609875271</v>
      </c>
      <c r="DA59" s="1">
        <f>CZ59-CY59</f>
        <v>3516.5437609875271</v>
      </c>
      <c r="DB59" s="9"/>
      <c r="DF59" s="37"/>
      <c r="DH59" s="17"/>
      <c r="DI59" s="1"/>
    </row>
    <row r="60" spans="1:113" x14ac:dyDescent="0.2">
      <c r="A60" s="32" t="s">
        <v>8</v>
      </c>
      <c r="B60">
        <v>0</v>
      </c>
      <c r="C60">
        <v>0</v>
      </c>
      <c r="D60">
        <v>5.1446945337620502E-2</v>
      </c>
      <c r="E60">
        <v>0.94855305466237905</v>
      </c>
      <c r="F60">
        <v>1.82829888712241E-2</v>
      </c>
      <c r="G60">
        <v>1.82829888712241E-2</v>
      </c>
      <c r="H60">
        <v>8.8183421516754804E-2</v>
      </c>
      <c r="I60">
        <v>1.4991181657848299E-2</v>
      </c>
      <c r="J60">
        <v>3.6358956134194501E-2</v>
      </c>
      <c r="K60">
        <v>2.5782753739094701E-2</v>
      </c>
      <c r="L60">
        <v>0.62085942654007098</v>
      </c>
      <c r="M60">
        <v>-1.2034743552871101</v>
      </c>
      <c r="N60" s="28">
        <v>0</v>
      </c>
      <c r="O60">
        <v>0.99984061339700003</v>
      </c>
      <c r="P60">
        <v>0.98734620032697695</v>
      </c>
      <c r="Q60">
        <v>1.00852955725438</v>
      </c>
      <c r="R60">
        <v>0.99168206113643198</v>
      </c>
      <c r="S60">
        <v>47.740001678466797</v>
      </c>
      <c r="T60" s="40">
        <f>IF(C60,P60,R60)</f>
        <v>0.99168206113643198</v>
      </c>
      <c r="U60" s="40">
        <f>IF(D60 = 0,O60,Q60)</f>
        <v>1.00852955725438</v>
      </c>
      <c r="V60" s="59">
        <f>S60*T60^(1-N60)</f>
        <v>47.342903263158675</v>
      </c>
      <c r="W60" s="58">
        <f>S60*U60^(N60+1)</f>
        <v>48.147202756107475</v>
      </c>
      <c r="X60" s="66">
        <f>0.5 * (D60-MAX($D$3:$D$71))/(MIN($D$3:$D$71)-MAX($D$3:$D$71)) + 0.75</f>
        <v>1.2374375418884827</v>
      </c>
      <c r="Y60" s="66">
        <f>AVERAGE(D60, F60, G60, H60, I60, J60, K60)</f>
        <v>3.6189890875423E-2</v>
      </c>
      <c r="Z60" s="29">
        <f>1.2^N60</f>
        <v>1</v>
      </c>
      <c r="AA60" s="29">
        <f>1.6^N60</f>
        <v>1</v>
      </c>
      <c r="AB60" s="29">
        <f>IF(C60&gt;0, 1, 0.3)</f>
        <v>0.3</v>
      </c>
      <c r="AC60" s="29">
        <f>IF(C60&gt;0, 1, 0.2)</f>
        <v>0.2</v>
      </c>
      <c r="AD60" s="29">
        <f>PERCENTILE($L$2:$L$71, 0.05)</f>
        <v>-1.4951753639458739E-2</v>
      </c>
      <c r="AE60" s="29">
        <f>PERCENTILE($L$2:$L$71, 0.95)</f>
        <v>1.0450608148215921</v>
      </c>
      <c r="AF60" s="29">
        <f>MIN(MAX(L60,AD60), AE60)</f>
        <v>0.62085942654007098</v>
      </c>
      <c r="AG60" s="29">
        <f>AF60-$AF$72+1</f>
        <v>1.6358111801795299</v>
      </c>
      <c r="AH60" s="29">
        <f>PERCENTILE($M$2:$M$71, 0.02)</f>
        <v>-1.4404420295190774</v>
      </c>
      <c r="AI60" s="29">
        <f>PERCENTILE($M$2:$M$71, 0.98)</f>
        <v>0.2915920996770559</v>
      </c>
      <c r="AJ60" s="29">
        <f>MIN(MAX(M60,AH60), AI60)</f>
        <v>-1.2034743552871101</v>
      </c>
      <c r="AK60" s="29">
        <f>AJ60-$AJ$72 + 0.1</f>
        <v>0.33696767423196727</v>
      </c>
      <c r="AL60" s="74">
        <v>1</v>
      </c>
      <c r="AM60" s="74">
        <v>1</v>
      </c>
      <c r="AN60" s="28">
        <v>1</v>
      </c>
      <c r="AO60" s="21">
        <f>(AG60^4) *Z60*AB60*AL60</f>
        <v>2.1480972699861907</v>
      </c>
      <c r="AP60" s="21">
        <f>(AK60^5)*AA60*AM60*AN60</f>
        <v>4.344514009863556E-3</v>
      </c>
      <c r="AQ60" s="15">
        <f>AO60/$AO$72</f>
        <v>8.5883218135948836E-3</v>
      </c>
      <c r="AR60" s="15">
        <f>AP60/$AP$72</f>
        <v>2.7198451770027556E-5</v>
      </c>
      <c r="AS60" s="2">
        <v>1957</v>
      </c>
      <c r="AT60" s="16">
        <f>$D$78*AQ60</f>
        <v>1059.2801771600675</v>
      </c>
      <c r="AU60" s="24">
        <f>AT60-AS60</f>
        <v>-897.71982283993248</v>
      </c>
      <c r="AV60" s="2">
        <v>382</v>
      </c>
      <c r="AW60" s="2">
        <v>2482</v>
      </c>
      <c r="AX60" s="2">
        <v>0</v>
      </c>
      <c r="AY60" s="10">
        <f>SUM(AV60:AX60)</f>
        <v>2864</v>
      </c>
      <c r="AZ60" s="16">
        <f>AQ60*$D$77</f>
        <v>1625.1020067085954</v>
      </c>
      <c r="BA60" s="9">
        <f>AZ60-AY60</f>
        <v>-1238.8979932914046</v>
      </c>
      <c r="BB60" s="9">
        <f>BA60+AU60</f>
        <v>-2136.6178161313373</v>
      </c>
      <c r="BC60" s="18">
        <f>AS60+AY60</f>
        <v>4821</v>
      </c>
      <c r="BD60" s="27">
        <f>AT60+AZ60</f>
        <v>2684.3821838686627</v>
      </c>
      <c r="BE60" s="67">
        <f>BB60*(BB60&gt;0)</f>
        <v>0</v>
      </c>
      <c r="BF60">
        <f>BE60/$BE$72</f>
        <v>0</v>
      </c>
      <c r="BG60" s="57">
        <f>BF60*$BB$72</f>
        <v>0</v>
      </c>
      <c r="BH60" s="70">
        <f>IF(BG60&gt;0,V60,W60)</f>
        <v>48.147202756107475</v>
      </c>
      <c r="BI60" s="17">
        <f>BG60/BH60</f>
        <v>0</v>
      </c>
      <c r="BJ60" s="35">
        <f>BC60/BD60</f>
        <v>1.7959439713804457</v>
      </c>
      <c r="BK60" s="2">
        <v>0</v>
      </c>
      <c r="BL60" s="16">
        <f>AR60*$D$80</f>
        <v>0.12043474443768201</v>
      </c>
      <c r="BM60" s="54">
        <f>BL60-BK60</f>
        <v>0.12043474443768201</v>
      </c>
      <c r="BN60" s="75">
        <f>BM60*(BM60&lt;&gt;0)</f>
        <v>0.12043474443768201</v>
      </c>
      <c r="BO60" s="35">
        <f>BN60/$BN$72</f>
        <v>2.2680742831955166E-4</v>
      </c>
      <c r="BP60" s="76">
        <f>BO60 * $BM$72</f>
        <v>0.12043474443768201</v>
      </c>
      <c r="BQ60" s="77">
        <f>IF(BP60&gt;0, V60, W60)</f>
        <v>47.342903263158675</v>
      </c>
      <c r="BR60" s="17">
        <f>BP60/BQ60</f>
        <v>2.5438816831371215E-3</v>
      </c>
      <c r="BS60" s="39">
        <f>($AG60^$BS$74)*($BT$74^$N60)*(IF($C60&gt;0,1,$BU$74))</f>
        <v>0.79573697238983632</v>
      </c>
      <c r="BT60" s="39">
        <f>($AG60^$BS$75)*($BT$75^$N60)*(IF($C60&gt;0,1,$BU$75))</f>
        <v>1.1261670363628096</v>
      </c>
      <c r="BU60" s="39">
        <f>($AG60^$BS$76)*($BT$76^$N60)*(IF($C60&gt;0,1,$BU$76))</f>
        <v>2.189850221945468E-2</v>
      </c>
      <c r="BV60" s="39">
        <f>($AG60^$BS$77)*($BT$77^$N60)*(IF($C60&gt;0,1,$BU$77))</f>
        <v>2.0794128722061465</v>
      </c>
      <c r="BW60" s="39">
        <f>($AG60^$BS$78)*($BT$78^$N60)*(IF($C60&gt;0,1,$BU$78))</f>
        <v>0.68328203237951946</v>
      </c>
      <c r="BX60" s="39">
        <f>($AG60^$BS$79)*($BT$79^$N60)*(IF($C60&gt;0,1,$BU$79))</f>
        <v>1.3141038065122441</v>
      </c>
      <c r="BY60" s="39">
        <f>($AG60^$BS$80)*($BT$80^$N60)*(IF($C60&gt;0,1,$BU$80))</f>
        <v>9.7603016442940935E-2</v>
      </c>
      <c r="BZ60" s="37">
        <f>BS60/BS$72</f>
        <v>1.1254461529093207E-2</v>
      </c>
      <c r="CA60" s="37">
        <f>BT60/BT$72</f>
        <v>1.0273336001503926E-2</v>
      </c>
      <c r="CB60" s="37">
        <f>BU60/BU$72</f>
        <v>8.1960277737843528E-5</v>
      </c>
      <c r="CC60" s="37">
        <f>BV60/BV$72</f>
        <v>1.330621118363747E-2</v>
      </c>
      <c r="CD60" s="37">
        <f>BW60/BW$72</f>
        <v>1.2554318678152012E-2</v>
      </c>
      <c r="CE60" s="37">
        <f>BX60/BX$72</f>
        <v>6.8595181841372846E-3</v>
      </c>
      <c r="CF60" s="37">
        <f>BY60/BY$72</f>
        <v>1.8716795704134404E-3</v>
      </c>
      <c r="CG60" s="2">
        <v>250</v>
      </c>
      <c r="CH60" s="17">
        <f>CG$72*BZ60</f>
        <v>686.96107727432025</v>
      </c>
      <c r="CI60" s="1">
        <f>CH60-CG60</f>
        <v>436.96107727432025</v>
      </c>
      <c r="CJ60" s="2">
        <v>390</v>
      </c>
      <c r="CK60" s="17">
        <f>CJ$72*CA60</f>
        <v>614.68451297798447</v>
      </c>
      <c r="CL60" s="1">
        <f>CK60-CJ60</f>
        <v>224.68451297798447</v>
      </c>
      <c r="CM60" s="2">
        <v>296</v>
      </c>
      <c r="CN60" s="17">
        <f>CM$72*CB60</f>
        <v>5.6448502086384975</v>
      </c>
      <c r="CO60" s="1">
        <f>CN60-CM60</f>
        <v>-290.3551497913615</v>
      </c>
      <c r="CP60" s="2">
        <v>755</v>
      </c>
      <c r="CQ60" s="17">
        <f>CP$72*CC60</f>
        <v>859.22197476102235</v>
      </c>
      <c r="CR60" s="1">
        <f>CQ60-CP60</f>
        <v>104.22197476102235</v>
      </c>
      <c r="CS60" s="2">
        <v>859</v>
      </c>
      <c r="CT60" s="17">
        <f>CS$72*CD60</f>
        <v>845.13162477583717</v>
      </c>
      <c r="CU60" s="1">
        <f>CT60-CS60</f>
        <v>-13.868375224162833</v>
      </c>
      <c r="CV60" s="2">
        <v>1146</v>
      </c>
      <c r="CW60" s="17">
        <f>CV$72*CE60</f>
        <v>489.60496991098285</v>
      </c>
      <c r="CX60" s="1">
        <f>CW60-CV60</f>
        <v>-656.39503008901715</v>
      </c>
      <c r="CY60" s="2">
        <v>907</v>
      </c>
      <c r="CZ60" s="17">
        <f>CY$72*CF60</f>
        <v>128.36165661852417</v>
      </c>
      <c r="DA60" s="1">
        <f>CZ60-CY60</f>
        <v>-778.63834338147581</v>
      </c>
      <c r="DB60" s="9"/>
      <c r="DF60" s="37"/>
      <c r="DH60" s="17"/>
      <c r="DI60" s="1"/>
    </row>
    <row r="61" spans="1:113" x14ac:dyDescent="0.2">
      <c r="A61" s="44" t="s">
        <v>5</v>
      </c>
      <c r="B61">
        <v>1</v>
      </c>
      <c r="C61">
        <v>1</v>
      </c>
      <c r="D61">
        <v>0.52411575562700896</v>
      </c>
      <c r="E61">
        <v>0.47588424437298998</v>
      </c>
      <c r="F61">
        <v>0.34022257551669299</v>
      </c>
      <c r="G61">
        <v>0.34022257551669299</v>
      </c>
      <c r="H61">
        <v>0.303350970017636</v>
      </c>
      <c r="I61">
        <v>0.44444444444444398</v>
      </c>
      <c r="J61">
        <v>0.36718204387084502</v>
      </c>
      <c r="K61">
        <v>0.35344535737398303</v>
      </c>
      <c r="L61">
        <v>1.0325452530494099</v>
      </c>
      <c r="M61">
        <v>-0.22142087946066899</v>
      </c>
      <c r="N61" s="28">
        <v>0</v>
      </c>
      <c r="O61">
        <v>1.00828153730249</v>
      </c>
      <c r="P61">
        <v>0.98116538776642703</v>
      </c>
      <c r="Q61">
        <v>1.0151816553422699</v>
      </c>
      <c r="R61">
        <v>1.0266256121771</v>
      </c>
      <c r="S61">
        <v>63.409999847412102</v>
      </c>
      <c r="T61" s="40">
        <f>IF(C61,P61,R61)</f>
        <v>0.98116538776642703</v>
      </c>
      <c r="U61" s="40">
        <f>IF(D61 = 0,O61,Q61)</f>
        <v>1.0151816553422699</v>
      </c>
      <c r="V61" s="59">
        <f>S61*T61^(1-N61)</f>
        <v>62.215697088555174</v>
      </c>
      <c r="W61" s="58">
        <f>S61*U61^(N61+1)</f>
        <v>64.372668610348896</v>
      </c>
      <c r="X61" s="66">
        <f>0.5 * (D61-MAX($D$3:$D$71))/(MIN($D$3:$D$71)-MAX($D$3:$D$71)) + 0.75</f>
        <v>0.98272287397219982</v>
      </c>
      <c r="Y61" s="66">
        <f>AVERAGE(D61, F61, G61, H61, I61, J61, K61)</f>
        <v>0.38185481748104333</v>
      </c>
      <c r="Z61" s="29">
        <f>1.2^N61</f>
        <v>1</v>
      </c>
      <c r="AA61" s="29">
        <f>1.6^N61</f>
        <v>1</v>
      </c>
      <c r="AB61" s="29">
        <f>IF(C61&gt;0, 1, 0.3)</f>
        <v>1</v>
      </c>
      <c r="AC61" s="29">
        <f>IF(C61&gt;0, 1, 0.2)</f>
        <v>1</v>
      </c>
      <c r="AD61" s="29">
        <f>PERCENTILE($L$2:$L$71, 0.05)</f>
        <v>-1.4951753639458739E-2</v>
      </c>
      <c r="AE61" s="29">
        <f>PERCENTILE($L$2:$L$71, 0.95)</f>
        <v>1.0450608148215921</v>
      </c>
      <c r="AF61" s="29">
        <f>MIN(MAX(L61,AD61), AE61)</f>
        <v>1.0325452530494099</v>
      </c>
      <c r="AG61" s="29">
        <f>AF61-$AF$72+1</f>
        <v>2.0474970066888689</v>
      </c>
      <c r="AH61" s="29">
        <f>PERCENTILE($M$2:$M$71, 0.02)</f>
        <v>-1.4404420295190774</v>
      </c>
      <c r="AI61" s="29">
        <f>PERCENTILE($M$2:$M$71, 0.98)</f>
        <v>0.2915920996770559</v>
      </c>
      <c r="AJ61" s="29">
        <f>MIN(MAX(M61,AH61), AI61)</f>
        <v>-0.22142087946066899</v>
      </c>
      <c r="AK61" s="29">
        <f>AJ61-$AJ$72 + 0.1</f>
        <v>1.3190211500584086</v>
      </c>
      <c r="AL61" s="74">
        <v>1</v>
      </c>
      <c r="AM61" s="74">
        <v>1</v>
      </c>
      <c r="AN61" s="28">
        <v>2</v>
      </c>
      <c r="AO61" s="21">
        <f>(AG61^4) *Z61*AB61*AL61</f>
        <v>17.57490969181287</v>
      </c>
      <c r="AP61" s="21">
        <f>(AK61^5)*AA61*AM61*AN61</f>
        <v>7.9852550571266541</v>
      </c>
      <c r="AQ61" s="15">
        <f>AO61/$AO$72</f>
        <v>7.0266361950698325E-2</v>
      </c>
      <c r="AR61" s="15">
        <f>AP61/$AP$72</f>
        <v>4.9990994170933493E-2</v>
      </c>
      <c r="AS61" s="2">
        <v>6087</v>
      </c>
      <c r="AT61" s="16">
        <f>$D$78*AQ61</f>
        <v>8666.6249764543518</v>
      </c>
      <c r="AU61" s="24">
        <f>AT61-AS61</f>
        <v>2579.6249764543518</v>
      </c>
      <c r="AV61" s="2">
        <v>888</v>
      </c>
      <c r="AW61" s="2">
        <v>5897</v>
      </c>
      <c r="AX61" s="2">
        <v>0</v>
      </c>
      <c r="AY61" s="10">
        <f>SUM(AV61:AX61)</f>
        <v>6785</v>
      </c>
      <c r="AZ61" s="16">
        <f>AQ61*$D$77</f>
        <v>13295.962620943625</v>
      </c>
      <c r="BA61" s="9">
        <f>AZ61-AY61</f>
        <v>6510.9626209436246</v>
      </c>
      <c r="BB61" s="9">
        <f>BA61+AU61</f>
        <v>9090.5875973979764</v>
      </c>
      <c r="BC61" s="18">
        <f>AS61+AY61</f>
        <v>12872</v>
      </c>
      <c r="BD61" s="27">
        <f>AT61+AZ61</f>
        <v>21962.587597397978</v>
      </c>
      <c r="BE61" s="67">
        <f>BB61*(BB61&gt;0)</f>
        <v>9090.5875973979764</v>
      </c>
      <c r="BF61">
        <f>BE61/$BE$72</f>
        <v>9.0841047835463207E-2</v>
      </c>
      <c r="BG61" s="57">
        <f>BF61*$BB$72</f>
        <v>3089.6766348749807</v>
      </c>
      <c r="BH61" s="60">
        <f>IF(BG61&gt;0,V61,W61)</f>
        <v>62.215697088555174</v>
      </c>
      <c r="BI61" s="17">
        <f>BG61/BH61</f>
        <v>49.660725178040948</v>
      </c>
      <c r="BJ61" s="35">
        <f>BC61/BD61</f>
        <v>0.58608758840078623</v>
      </c>
      <c r="BK61" s="2">
        <v>442</v>
      </c>
      <c r="BL61" s="16">
        <f>AR61*$D$80</f>
        <v>221.36012218889351</v>
      </c>
      <c r="BM61" s="54">
        <f>BL61-BK61</f>
        <v>-220.63987781110649</v>
      </c>
      <c r="BN61" s="75">
        <f>BM61*(BM61&lt;&gt;0)</f>
        <v>-220.63987781110649</v>
      </c>
      <c r="BO61" s="35">
        <f>BN61/$BN$72</f>
        <v>-0.4155176606612172</v>
      </c>
      <c r="BP61" s="76">
        <f>BO61 * $BM$72</f>
        <v>-220.63987781110649</v>
      </c>
      <c r="BQ61" s="77">
        <f>IF(BP61&gt;0, V61, W61)</f>
        <v>64.372668610348896</v>
      </c>
      <c r="BR61" s="17">
        <f>BP61/BQ61</f>
        <v>-3.4275397086091166</v>
      </c>
      <c r="BS61" s="39">
        <f>($AG61^$BS$74)*($BT$74^$N61)*(IF($C61&gt;0,1,$BU$74))</f>
        <v>2.1933134910426446</v>
      </c>
      <c r="BT61" s="39">
        <f>($AG61^$BS$75)*($BT$75^$N61)*(IF($C61&gt;0,1,$BU$75))</f>
        <v>4.6147743490389681</v>
      </c>
      <c r="BU61" s="39">
        <f>($AG61^$BS$76)*($BT$76^$N61)*(IF($C61&gt;0,1,$BU$76))</f>
        <v>32.619611844052564</v>
      </c>
      <c r="BV61" s="39">
        <f>($AG61^$BS$77)*($BT$77^$N61)*(IF($C61&gt;0,1,$BU$77))</f>
        <v>4.6379817232251854</v>
      </c>
      <c r="BW61" s="39">
        <f>($AG61^$BS$78)*($BT$78^$N61)*(IF($C61&gt;0,1,$BU$78))</f>
        <v>1.065856827602198</v>
      </c>
      <c r="BX61" s="39">
        <f>($AG61^$BS$79)*($BT$79^$N61)*(IF($C61&gt;0,1,$BU$79))</f>
        <v>13.063112469806265</v>
      </c>
      <c r="BY61" s="39">
        <f>($AG61^$BS$80)*($BT$80^$N61)*(IF($C61&gt;0,1,$BU$80))</f>
        <v>3.8029462354622248</v>
      </c>
      <c r="BZ61" s="37">
        <f>BS61/BS$72</f>
        <v>3.1021007145169383E-2</v>
      </c>
      <c r="CA61" s="37">
        <f>BT61/BT$72</f>
        <v>4.209777584319685E-2</v>
      </c>
      <c r="CB61" s="37">
        <f>BU61/BU$72</f>
        <v>0.12208654362050586</v>
      </c>
      <c r="CC61" s="37">
        <f>BV61/BV$72</f>
        <v>2.9678552585668046E-2</v>
      </c>
      <c r="CD61" s="37">
        <f>BW61/BW$72</f>
        <v>1.9583576978312485E-2</v>
      </c>
      <c r="CE61" s="37">
        <f>BX61/BX$72</f>
        <v>6.8188416382333708E-2</v>
      </c>
      <c r="CF61" s="37">
        <f>BY61/BY$72</f>
        <v>7.2927016353603116E-2</v>
      </c>
      <c r="CG61" s="2">
        <v>1535</v>
      </c>
      <c r="CH61" s="17">
        <f>CG$72*BZ61</f>
        <v>1893.4912551339939</v>
      </c>
      <c r="CI61" s="1">
        <f>CH61-CG61</f>
        <v>358.49125513399395</v>
      </c>
      <c r="CJ61" s="2">
        <v>824</v>
      </c>
      <c r="CK61" s="17">
        <f>CJ$72*CA61</f>
        <v>2518.8362220259969</v>
      </c>
      <c r="CL61" s="1">
        <f>CK61-CJ61</f>
        <v>1694.8362220259969</v>
      </c>
      <c r="CM61" s="2">
        <v>3834</v>
      </c>
      <c r="CN61" s="17">
        <f>CM$72*CB61</f>
        <v>8408.4665187750998</v>
      </c>
      <c r="CO61" s="1">
        <f>CN61-CM61</f>
        <v>4574.4665187750998</v>
      </c>
      <c r="CP61" s="2">
        <v>729</v>
      </c>
      <c r="CQ61" s="17">
        <f>CP$72*CC61</f>
        <v>1916.4331761143428</v>
      </c>
      <c r="CR61" s="1">
        <f>CQ61-CP61</f>
        <v>1187.4331761143428</v>
      </c>
      <c r="CS61" s="2">
        <v>634</v>
      </c>
      <c r="CT61" s="17">
        <f>CS$72*CD61</f>
        <v>1318.3272350260399</v>
      </c>
      <c r="CU61" s="1">
        <f>CT61-CS61</f>
        <v>684.32723502603994</v>
      </c>
      <c r="CV61" s="2">
        <v>3234</v>
      </c>
      <c r="CW61" s="17">
        <f>CV$72*CE61</f>
        <v>4867.0164077054505</v>
      </c>
      <c r="CX61" s="1">
        <f>CW61-CV61</f>
        <v>1633.0164077054505</v>
      </c>
      <c r="CY61" s="2">
        <v>2727</v>
      </c>
      <c r="CZ61" s="17">
        <f>CY$72*CF61</f>
        <v>5001.4077085464551</v>
      </c>
      <c r="DA61" s="1">
        <f>CZ61-CY61</f>
        <v>2274.4077085464551</v>
      </c>
      <c r="DB61" s="9"/>
      <c r="DF61" s="37"/>
      <c r="DH61" s="17"/>
      <c r="DI61" s="1"/>
    </row>
    <row r="62" spans="1:113" x14ac:dyDescent="0.2">
      <c r="A62" s="44" t="s">
        <v>7</v>
      </c>
      <c r="B62">
        <v>0</v>
      </c>
      <c r="C62">
        <v>1</v>
      </c>
      <c r="D62">
        <v>0.47829581993569098</v>
      </c>
      <c r="E62">
        <v>0.52170418006430797</v>
      </c>
      <c r="F62">
        <v>0.45230524642289299</v>
      </c>
      <c r="G62">
        <v>0.45230524642289299</v>
      </c>
      <c r="H62">
        <v>0.23985890652557301</v>
      </c>
      <c r="I62">
        <v>0.59611992945326198</v>
      </c>
      <c r="J62">
        <v>0.37813314379562302</v>
      </c>
      <c r="K62">
        <v>0.413559674998835</v>
      </c>
      <c r="L62">
        <v>0.34146773363907201</v>
      </c>
      <c r="M62">
        <v>-1.28607128703945</v>
      </c>
      <c r="N62" s="28">
        <v>0</v>
      </c>
      <c r="O62">
        <v>0.99670193033115395</v>
      </c>
      <c r="P62">
        <v>0.99569869001367295</v>
      </c>
      <c r="Q62">
        <v>1.01025286586648</v>
      </c>
      <c r="R62">
        <v>0.99888836722149299</v>
      </c>
      <c r="S62">
        <v>127.470001220703</v>
      </c>
      <c r="T62" s="40">
        <f>IF(C62,P62,R62)</f>
        <v>0.99569869001367295</v>
      </c>
      <c r="U62" s="40">
        <f>IF(D62 = 0,O62,Q62)</f>
        <v>1.01025286586648</v>
      </c>
      <c r="V62" s="59">
        <f>S62*T62^(1-N62)</f>
        <v>126.92171323149526</v>
      </c>
      <c r="W62" s="58">
        <f>S62*U62^(N62+1)</f>
        <v>128.77693404521889</v>
      </c>
      <c r="X62" s="66">
        <f>0.5 * (D62-MAX($D$3:$D$71))/(MIN($D$3:$D$71)-MAX($D$3:$D$71)) + 0.75</f>
        <v>1.0074146019844925</v>
      </c>
      <c r="Y62" s="66">
        <f>AVERAGE(D62, F62, G62, H62, I62, J62, K62)</f>
        <v>0.43008256679353851</v>
      </c>
      <c r="Z62" s="29">
        <f>1.2^N62</f>
        <v>1</v>
      </c>
      <c r="AA62" s="29">
        <f>1.6^N62</f>
        <v>1</v>
      </c>
      <c r="AB62" s="29">
        <f>IF(C62&gt;0, 1, 0.3)</f>
        <v>1</v>
      </c>
      <c r="AC62" s="29">
        <f>IF(C62&gt;0, 1, 0.2)</f>
        <v>1</v>
      </c>
      <c r="AD62" s="29">
        <f>PERCENTILE($L$2:$L$71, 0.05)</f>
        <v>-1.4951753639458739E-2</v>
      </c>
      <c r="AE62" s="29">
        <f>PERCENTILE($L$2:$L$71, 0.95)</f>
        <v>1.0450608148215921</v>
      </c>
      <c r="AF62" s="29">
        <f>MIN(MAX(L62,AD62), AE62)</f>
        <v>0.34146773363907201</v>
      </c>
      <c r="AG62" s="29">
        <f>AF62-$AF$72+1</f>
        <v>1.3564194872785307</v>
      </c>
      <c r="AH62" s="29">
        <f>PERCENTILE($M$2:$M$71, 0.02)</f>
        <v>-1.4404420295190774</v>
      </c>
      <c r="AI62" s="29">
        <f>PERCENTILE($M$2:$M$71, 0.98)</f>
        <v>0.2915920996770559</v>
      </c>
      <c r="AJ62" s="29">
        <f>MIN(MAX(M62,AH62), AI62)</f>
        <v>-1.28607128703945</v>
      </c>
      <c r="AK62" s="29">
        <f>AJ62-$AJ$72 + 0.1</f>
        <v>0.25437074247962743</v>
      </c>
      <c r="AL62" s="74">
        <v>1</v>
      </c>
      <c r="AM62" s="74">
        <v>1</v>
      </c>
      <c r="AN62" s="28">
        <v>1</v>
      </c>
      <c r="AO62" s="21">
        <f>(AG62^4) *Z62*AB62*AL62</f>
        <v>3.3851356936457555</v>
      </c>
      <c r="AP62" s="21">
        <f>(AK62^5)*AA62*AM62*AN62</f>
        <v>1.0649661114829148E-3</v>
      </c>
      <c r="AQ62" s="15">
        <f>AO62/$AO$72</f>
        <v>1.353413326571724E-2</v>
      </c>
      <c r="AR62" s="15">
        <f>AP62/$AP$72</f>
        <v>6.6671276359381649E-6</v>
      </c>
      <c r="AS62" s="2">
        <v>0</v>
      </c>
      <c r="AT62" s="16">
        <f>$D$78*AQ62</f>
        <v>1669.2945833402582</v>
      </c>
      <c r="AU62" s="24">
        <f>AT62-AS62</f>
        <v>1669.2945833402582</v>
      </c>
      <c r="AV62" s="2">
        <v>1657</v>
      </c>
      <c r="AW62" s="2">
        <v>1275</v>
      </c>
      <c r="AX62" s="2">
        <v>127</v>
      </c>
      <c r="AY62" s="10">
        <f>SUM(AV62:AX62)</f>
        <v>3059</v>
      </c>
      <c r="AZ62" s="16">
        <f>AQ62*$D$77</f>
        <v>2560.9598250455274</v>
      </c>
      <c r="BA62" s="9">
        <f>AZ62-AY62</f>
        <v>-498.0401749544726</v>
      </c>
      <c r="BB62" s="9">
        <f>BA62+AU62</f>
        <v>1171.2544083857856</v>
      </c>
      <c r="BC62" s="18">
        <f>AS62+AY62</f>
        <v>3059</v>
      </c>
      <c r="BD62" s="27">
        <f>AT62+AZ62</f>
        <v>4230.2544083857856</v>
      </c>
      <c r="BE62" s="67">
        <f>BB62*(BB62&gt;0)</f>
        <v>1171.2544083857856</v>
      </c>
      <c r="BF62">
        <f>BE62/$BE$72</f>
        <v>1.1704191461740591E-2</v>
      </c>
      <c r="BG62" s="57">
        <f>BF62*$BB$72</f>
        <v>398.08178957757349</v>
      </c>
      <c r="BH62" s="70">
        <f>IF(BG62&gt;0,V62,W62)</f>
        <v>126.92171323149526</v>
      </c>
      <c r="BI62" s="17">
        <f>BG62/BH62</f>
        <v>3.1364356770972948</v>
      </c>
      <c r="BJ62" s="35">
        <f>BC62/BD62</f>
        <v>0.72312435723393709</v>
      </c>
      <c r="BK62" s="2">
        <v>0</v>
      </c>
      <c r="BL62" s="16">
        <f>AR62*$D$80</f>
        <v>2.9522041171934195E-2</v>
      </c>
      <c r="BM62" s="54">
        <f>BL62-BK62</f>
        <v>2.9522041171934195E-2</v>
      </c>
      <c r="BN62" s="75">
        <f>BM62*(BM62&lt;&gt;0)</f>
        <v>2.9522041171934195E-2</v>
      </c>
      <c r="BO62" s="35">
        <f>BN62/$BN$72</f>
        <v>5.5597064353925004E-5</v>
      </c>
      <c r="BP62" s="76">
        <f>BO62 * $BM$72</f>
        <v>2.9522041171934195E-2</v>
      </c>
      <c r="BQ62" s="77">
        <f>IF(BP62&gt;0, V62, W62)</f>
        <v>126.92171323149526</v>
      </c>
      <c r="BR62" s="17">
        <f>BP62/BQ62</f>
        <v>2.326003992562589E-4</v>
      </c>
      <c r="BS62" s="39">
        <f>($AG62^$BS$74)*($BT$74^$N62)*(IF($C62&gt;0,1,$BU$74))</f>
        <v>1.3967022941700795</v>
      </c>
      <c r="BT62" s="39">
        <f>($AG62^$BS$75)*($BT$75^$N62)*(IF($C62&gt;0,1,$BU$75))</f>
        <v>1.9165883317168517</v>
      </c>
      <c r="BU62" s="39">
        <f>($AG62^$BS$76)*($BT$76^$N62)*(IF($C62&gt;0,1,$BU$76))</f>
        <v>4.4038459828798242</v>
      </c>
      <c r="BV62" s="39">
        <f>($AG62^$BS$77)*($BT$77^$N62)*(IF($C62&gt;0,1,$BU$77))</f>
        <v>1.9206825821249909</v>
      </c>
      <c r="BW62" s="39">
        <f>($AG62^$BS$78)*($BT$78^$N62)*(IF($C62&gt;0,1,$BU$78))</f>
        <v>1.0275029272906802</v>
      </c>
      <c r="BX62" s="39">
        <f>($AG62^$BS$79)*($BT$79^$N62)*(IF($C62&gt;0,1,$BU$79))</f>
        <v>2.9837673518544086</v>
      </c>
      <c r="BY62" s="39">
        <f>($AG62^$BS$80)*($BT$80^$N62)*(IF($C62&gt;0,1,$BU$80))</f>
        <v>1.7651534028710145</v>
      </c>
      <c r="BZ62" s="37">
        <f>BS62/BS$72</f>
        <v>1.9754181070818069E-2</v>
      </c>
      <c r="CA62" s="37">
        <f>BT62/BT$72</f>
        <v>1.748386808752744E-2</v>
      </c>
      <c r="CB62" s="37">
        <f>BU62/BU$72</f>
        <v>1.6482425887139284E-2</v>
      </c>
      <c r="CC62" s="37">
        <f>BV62/BV$72</f>
        <v>1.2290492377001888E-2</v>
      </c>
      <c r="CD62" s="37">
        <f>BW62/BW$72</f>
        <v>1.8878879555808886E-2</v>
      </c>
      <c r="CE62" s="37">
        <f>BX62/BX$72</f>
        <v>1.5575030150473707E-2</v>
      </c>
      <c r="CF62" s="37">
        <f>BY62/BY$72</f>
        <v>3.3849379693412007E-2</v>
      </c>
      <c r="CG62" s="2">
        <v>752</v>
      </c>
      <c r="CH62" s="17">
        <f>CG$72*BZ62</f>
        <v>1205.7754583816641</v>
      </c>
      <c r="CI62" s="1">
        <f>CH62-CG62</f>
        <v>453.77545838166407</v>
      </c>
      <c r="CJ62" s="2">
        <v>1244</v>
      </c>
      <c r="CK62" s="17">
        <f>CJ$72*CA62</f>
        <v>1046.1122792810293</v>
      </c>
      <c r="CL62" s="1">
        <f>CK62-CJ62</f>
        <v>-197.88772071897074</v>
      </c>
      <c r="CM62" s="2">
        <v>0</v>
      </c>
      <c r="CN62" s="17">
        <f>CM$72*CB62</f>
        <v>1135.194118124944</v>
      </c>
      <c r="CO62" s="1">
        <f>CN62-CM62</f>
        <v>1135.194118124944</v>
      </c>
      <c r="CP62" s="2">
        <v>627</v>
      </c>
      <c r="CQ62" s="17">
        <f>CP$72*CC62</f>
        <v>793.63396426014287</v>
      </c>
      <c r="CR62" s="1">
        <f>CQ62-CP62</f>
        <v>166.63396426014287</v>
      </c>
      <c r="CS62" s="2">
        <v>892</v>
      </c>
      <c r="CT62" s="17">
        <f>CS$72*CD62</f>
        <v>1270.8884139379427</v>
      </c>
      <c r="CU62" s="1">
        <f>CT62-CS62</f>
        <v>378.88841393794269</v>
      </c>
      <c r="CV62" s="2">
        <v>510</v>
      </c>
      <c r="CW62" s="17">
        <f>CV$72*CE62</f>
        <v>1111.6833520202113</v>
      </c>
      <c r="CX62" s="1">
        <f>CW62-CV62</f>
        <v>601.68335202021126</v>
      </c>
      <c r="CY62" s="2">
        <v>765</v>
      </c>
      <c r="CZ62" s="17">
        <f>CY$72*CF62</f>
        <v>2321.4243087538889</v>
      </c>
      <c r="DA62" s="1">
        <f>CZ62-CY62</f>
        <v>1556.4243087538889</v>
      </c>
      <c r="DB62" s="9"/>
      <c r="DF62" s="37"/>
      <c r="DH62" s="17"/>
      <c r="DI62" s="1"/>
    </row>
    <row r="63" spans="1:113" x14ac:dyDescent="0.2">
      <c r="A63" s="44" t="s">
        <v>63</v>
      </c>
      <c r="B63">
        <v>0</v>
      </c>
      <c r="C63">
        <v>0</v>
      </c>
      <c r="D63">
        <v>0.12781350482315099</v>
      </c>
      <c r="E63">
        <v>0.87218649517684799</v>
      </c>
      <c r="F63">
        <v>5.1669316375198698E-2</v>
      </c>
      <c r="G63">
        <v>5.1669316375198698E-2</v>
      </c>
      <c r="H63">
        <v>7.6719576719576701E-2</v>
      </c>
      <c r="I63">
        <v>2.7336860670193999E-2</v>
      </c>
      <c r="J63">
        <v>4.5795986499466597E-2</v>
      </c>
      <c r="K63">
        <v>4.8644088182997799E-2</v>
      </c>
      <c r="L63">
        <v>0.59668571444489704</v>
      </c>
      <c r="M63">
        <v>-0.84506887113443796</v>
      </c>
      <c r="N63" s="28">
        <v>0</v>
      </c>
      <c r="O63">
        <v>1.0109837993990201</v>
      </c>
      <c r="P63">
        <v>0.93670082776698604</v>
      </c>
      <c r="Q63">
        <v>1.01284668160375</v>
      </c>
      <c r="R63">
        <v>0.98423428867101204</v>
      </c>
      <c r="S63">
        <v>72.339996337890597</v>
      </c>
      <c r="T63" s="40">
        <f>IF(C63,P63,R63)</f>
        <v>0.98423428867101204</v>
      </c>
      <c r="U63" s="40">
        <f>IF(D63 = 0,O63,Q63)</f>
        <v>1.01284668160375</v>
      </c>
      <c r="V63" s="59">
        <f>S63*T63^(1-N63)</f>
        <v>71.199504838087364</v>
      </c>
      <c r="W63" s="58">
        <f>S63*U63^(N63+1)</f>
        <v>73.26932523805992</v>
      </c>
      <c r="X63" s="66">
        <f>0.5 * (D63-MAX($D$3:$D$71))/(MIN($D$3:$D$71)-MAX($D$3:$D$71)) + 0.75</f>
        <v>1.1962846618679948</v>
      </c>
      <c r="Y63" s="66">
        <f>AVERAGE(D63, F63, G63, H63, I63, J63, K63)</f>
        <v>6.1378378520826213E-2</v>
      </c>
      <c r="Z63" s="29">
        <f>1.2^N63</f>
        <v>1</v>
      </c>
      <c r="AA63" s="29">
        <f>1.6^N63</f>
        <v>1</v>
      </c>
      <c r="AB63" s="29">
        <f>IF(C63&gt;0, 1, 0.3)</f>
        <v>0.3</v>
      </c>
      <c r="AC63" s="29">
        <f>IF(C63&gt;0, 1, 0.2)</f>
        <v>0.2</v>
      </c>
      <c r="AD63" s="29">
        <f>PERCENTILE($L$2:$L$71, 0.05)</f>
        <v>-1.4951753639458739E-2</v>
      </c>
      <c r="AE63" s="29">
        <f>PERCENTILE($L$2:$L$71, 0.95)</f>
        <v>1.0450608148215921</v>
      </c>
      <c r="AF63" s="29">
        <f>MIN(MAX(L63,AD63), AE63)</f>
        <v>0.59668571444489704</v>
      </c>
      <c r="AG63" s="29">
        <f>AF63-$AF$72+1</f>
        <v>1.6116374680843557</v>
      </c>
      <c r="AH63" s="29">
        <f>PERCENTILE($M$2:$M$71, 0.02)</f>
        <v>-1.4404420295190774</v>
      </c>
      <c r="AI63" s="29">
        <f>PERCENTILE($M$2:$M$71, 0.98)</f>
        <v>0.2915920996770559</v>
      </c>
      <c r="AJ63" s="29">
        <f>MIN(MAX(M63,AH63), AI63)</f>
        <v>-0.84506887113443796</v>
      </c>
      <c r="AK63" s="29">
        <f>AJ63-$AJ$72 + 0.1</f>
        <v>0.69537315838463942</v>
      </c>
      <c r="AL63" s="74">
        <v>1</v>
      </c>
      <c r="AM63" s="74">
        <v>1</v>
      </c>
      <c r="AN63" s="28">
        <v>1</v>
      </c>
      <c r="AO63" s="21">
        <f>(AG63^4) *Z63*AB63*AL63</f>
        <v>2.0239075791821222</v>
      </c>
      <c r="AP63" s="21">
        <f>(AK63^5)*AA63*AM63*AN63</f>
        <v>0.16258842118353051</v>
      </c>
      <c r="AQ63" s="15">
        <f>AO63/$AO$72</f>
        <v>8.0917981945489732E-3</v>
      </c>
      <c r="AR63" s="15">
        <f>AP63/$AP$72</f>
        <v>1.0178706575431353E-3</v>
      </c>
      <c r="AS63" s="2">
        <v>2460</v>
      </c>
      <c r="AT63" s="16">
        <f>$D$78*AQ63</f>
        <v>998.03915259639257</v>
      </c>
      <c r="AU63" s="24">
        <f>AT63-AS63</f>
        <v>-1461.9608474036074</v>
      </c>
      <c r="AV63" s="2">
        <v>0</v>
      </c>
      <c r="AW63" s="2">
        <v>2026</v>
      </c>
      <c r="AX63" s="2">
        <v>72</v>
      </c>
      <c r="AY63" s="10">
        <f>SUM(AV63:AX63)</f>
        <v>2098</v>
      </c>
      <c r="AZ63" s="16">
        <f>AQ63*$D$77</f>
        <v>1531.1486655084043</v>
      </c>
      <c r="BA63" s="9">
        <f>AZ63-AY63</f>
        <v>-566.85133449159571</v>
      </c>
      <c r="BB63" s="9">
        <f>BA63+AU63</f>
        <v>-2028.8121818952031</v>
      </c>
      <c r="BC63" s="18">
        <f>AS63+AY63</f>
        <v>4558</v>
      </c>
      <c r="BD63" s="27">
        <f>AT63+AZ63</f>
        <v>2529.1878181047969</v>
      </c>
      <c r="BE63" s="67">
        <f>BB63*(BB63&gt;0)</f>
        <v>0</v>
      </c>
      <c r="BF63">
        <f>BE63/$BE$72</f>
        <v>0</v>
      </c>
      <c r="BG63" s="57">
        <f>BF63*$BB$72</f>
        <v>0</v>
      </c>
      <c r="BH63" s="60">
        <f>IF(BG63&gt;0,V63,W63)</f>
        <v>73.26932523805992</v>
      </c>
      <c r="BI63" s="17">
        <f>BG63/BH63</f>
        <v>0</v>
      </c>
      <c r="BJ63" s="35">
        <f>BC63/BD63</f>
        <v>1.8021595578518397</v>
      </c>
      <c r="BK63" s="2">
        <v>0</v>
      </c>
      <c r="BL63" s="16">
        <f>AR63*$D$80</f>
        <v>4.5071312716010032</v>
      </c>
      <c r="BM63" s="54">
        <f>BL63-BK63</f>
        <v>4.5071312716010032</v>
      </c>
      <c r="BN63" s="75">
        <f>BM63*(BM63&lt;&gt;0)</f>
        <v>4.5071312716010032</v>
      </c>
      <c r="BO63" s="35">
        <f>BN63/$BN$72</f>
        <v>8.4880061612071563E-3</v>
      </c>
      <c r="BP63" s="76">
        <f>BO63 * $BM$72</f>
        <v>4.5071312716010032</v>
      </c>
      <c r="BQ63" s="77">
        <f>IF(BP63&gt;0, V63, W63)</f>
        <v>71.199504838087364</v>
      </c>
      <c r="BR63" s="17">
        <f>BP63/BQ63</f>
        <v>6.3302845740999661E-2</v>
      </c>
      <c r="BS63" s="39">
        <f>($AG63^$BS$74)*($BT$74^$N63)*(IF($C63&gt;0,1,$BU$74))</f>
        <v>0.78285801481626716</v>
      </c>
      <c r="BT63" s="39">
        <f>($AG63^$BS$75)*($BT$75^$N63)*(IF($C63&gt;0,1,$BU$75))</f>
        <v>1.0909497785853981</v>
      </c>
      <c r="BU63" s="39">
        <f>($AG63^$BS$76)*($BT$76^$N63)*(IF($C63&gt;0,1,$BU$76))</f>
        <v>2.0369067412943875E-2</v>
      </c>
      <c r="BV63" s="39">
        <f>($AG63^$BS$77)*($BT$77^$N63)*(IF($C63&gt;0,1,$BU$77))</f>
        <v>2.0141759903090777</v>
      </c>
      <c r="BW63" s="39">
        <f>($AG63^$BS$78)*($BT$78^$N63)*(IF($C63&gt;0,1,$BU$78))</f>
        <v>0.68237725573610275</v>
      </c>
      <c r="BX63" s="39">
        <f>($AG63^$BS$79)*($BT$79^$N63)*(IF($C63&gt;0,1,$BU$79))</f>
        <v>1.2457854519885359</v>
      </c>
      <c r="BY63" s="39">
        <f>($AG63^$BS$80)*($BT$80^$N63)*(IF($C63&gt;0,1,$BU$80))</f>
        <v>9.4931634331231501E-2</v>
      </c>
      <c r="BZ63" s="37">
        <f>BS63/BS$72</f>
        <v>1.1072308710290227E-2</v>
      </c>
      <c r="CA63" s="37">
        <f>BT63/BT$72</f>
        <v>9.9520704072210125E-3</v>
      </c>
      <c r="CB63" s="37">
        <f>BU63/BU$72</f>
        <v>7.6236009462902473E-5</v>
      </c>
      <c r="CC63" s="37">
        <f>BV63/BV$72</f>
        <v>1.2888758863760535E-2</v>
      </c>
      <c r="CD63" s="37">
        <f>BW63/BW$72</f>
        <v>1.2537694716485049E-2</v>
      </c>
      <c r="CE63" s="37">
        <f>BX63/BX$72</f>
        <v>6.5029017640011117E-3</v>
      </c>
      <c r="CF63" s="37">
        <f>BY63/BY$72</f>
        <v>1.8204519392861027E-3</v>
      </c>
      <c r="CG63" s="2">
        <v>220</v>
      </c>
      <c r="CH63" s="17">
        <f>CG$72*BZ63</f>
        <v>675.84265136740521</v>
      </c>
      <c r="CI63" s="1">
        <f>CH63-CG63</f>
        <v>455.84265136740521</v>
      </c>
      <c r="CJ63" s="2">
        <v>656</v>
      </c>
      <c r="CK63" s="17">
        <f>CJ$72*CA63</f>
        <v>595.46222867525489</v>
      </c>
      <c r="CL63" s="1">
        <f>CK63-CJ63</f>
        <v>-60.537771324745108</v>
      </c>
      <c r="CM63" s="2">
        <v>0</v>
      </c>
      <c r="CN63" s="17">
        <f>CM$72*CB63</f>
        <v>5.2506026797384822</v>
      </c>
      <c r="CO63" s="1">
        <f>CN63-CM63</f>
        <v>5.2506026797384822</v>
      </c>
      <c r="CP63" s="2">
        <v>379</v>
      </c>
      <c r="CQ63" s="17">
        <f>CP$72*CC63</f>
        <v>832.26582610960907</v>
      </c>
      <c r="CR63" s="1">
        <f>CQ63-CP63</f>
        <v>453.26582610960907</v>
      </c>
      <c r="CS63" s="2">
        <v>868</v>
      </c>
      <c r="CT63" s="17">
        <f>CS$72*CD63</f>
        <v>844.01253292434046</v>
      </c>
      <c r="CU63" s="1">
        <f>CT63-CS63</f>
        <v>-23.987467075659538</v>
      </c>
      <c r="CV63" s="2">
        <v>1013</v>
      </c>
      <c r="CW63" s="17">
        <f>CV$72*CE63</f>
        <v>464.15111630734333</v>
      </c>
      <c r="CX63" s="1">
        <f>CW63-CV63</f>
        <v>-548.84888369265673</v>
      </c>
      <c r="CY63" s="2">
        <v>723</v>
      </c>
      <c r="CZ63" s="17">
        <f>CY$72*CF63</f>
        <v>124.84841444818021</v>
      </c>
      <c r="DA63" s="1">
        <f>CZ63-CY63</f>
        <v>-598.15158555181984</v>
      </c>
      <c r="DB63" s="9"/>
      <c r="DF63" s="37"/>
      <c r="DH63" s="17"/>
      <c r="DI63" s="1"/>
    </row>
    <row r="64" spans="1:113" x14ac:dyDescent="0.2">
      <c r="A64" s="44" t="s">
        <v>64</v>
      </c>
      <c r="B64">
        <v>0</v>
      </c>
      <c r="C64">
        <v>0</v>
      </c>
      <c r="D64">
        <v>0.258842443729903</v>
      </c>
      <c r="E64">
        <v>0.74115755627009605</v>
      </c>
      <c r="F64">
        <v>0.33147853736089</v>
      </c>
      <c r="G64">
        <v>0.33147853736089</v>
      </c>
      <c r="H64">
        <v>0.41622574955908198</v>
      </c>
      <c r="I64">
        <v>0.407407407407407</v>
      </c>
      <c r="J64">
        <v>0.41179297410722099</v>
      </c>
      <c r="K64">
        <v>0.369459785027481</v>
      </c>
      <c r="L64">
        <v>0.59604319816783002</v>
      </c>
      <c r="M64">
        <v>-0.47473217918642702</v>
      </c>
      <c r="N64" s="28">
        <v>0</v>
      </c>
      <c r="O64">
        <v>1.0058760882356399</v>
      </c>
      <c r="P64">
        <v>0.98207254394802002</v>
      </c>
      <c r="Q64">
        <v>1.01324494551179</v>
      </c>
      <c r="R64">
        <v>0.97310591563648396</v>
      </c>
      <c r="S64">
        <v>40.459999084472599</v>
      </c>
      <c r="T64" s="40">
        <f>IF(C64,P64,R64)</f>
        <v>0.97310591563648396</v>
      </c>
      <c r="U64" s="40">
        <f>IF(D64 = 0,O64,Q64)</f>
        <v>1.01324494551179</v>
      </c>
      <c r="V64" s="59">
        <f>S64*T64^(1-N64)</f>
        <v>39.371864455747009</v>
      </c>
      <c r="W64" s="58">
        <f>S64*U64^(N64+1)</f>
        <v>40.995889567753515</v>
      </c>
      <c r="X64" s="66">
        <f>0.5 * (D64-MAX($D$3:$D$71))/(MIN($D$3:$D$71)-MAX($D$3:$D$71)) + 0.75</f>
        <v>1.1256749835170525</v>
      </c>
      <c r="Y64" s="66">
        <f>AVERAGE(D64, F64, G64, H64, I64, J64, K64)</f>
        <v>0.36095506207898204</v>
      </c>
      <c r="Z64" s="29">
        <f>1.2^N64</f>
        <v>1</v>
      </c>
      <c r="AA64" s="29">
        <f>1.6^N64</f>
        <v>1</v>
      </c>
      <c r="AB64" s="29">
        <f>IF(C64&gt;0, 1, 0.3)</f>
        <v>0.3</v>
      </c>
      <c r="AC64" s="29">
        <f>IF(C64&gt;0, 1, 0.2)</f>
        <v>0.2</v>
      </c>
      <c r="AD64" s="29">
        <f>PERCENTILE($L$2:$L$71, 0.05)</f>
        <v>-1.4951753639458739E-2</v>
      </c>
      <c r="AE64" s="29">
        <f>PERCENTILE($L$2:$L$71, 0.95)</f>
        <v>1.0450608148215921</v>
      </c>
      <c r="AF64" s="29">
        <f>MIN(MAX(L64,AD64), AE64)</f>
        <v>0.59604319816783002</v>
      </c>
      <c r="AG64" s="29">
        <f>AF64-$AF$72+1</f>
        <v>1.6109949518072888</v>
      </c>
      <c r="AH64" s="29">
        <f>PERCENTILE($M$2:$M$71, 0.02)</f>
        <v>-1.4404420295190774</v>
      </c>
      <c r="AI64" s="29">
        <f>PERCENTILE($M$2:$M$71, 0.98)</f>
        <v>0.2915920996770559</v>
      </c>
      <c r="AJ64" s="29">
        <f>MIN(MAX(M64,AH64), AI64)</f>
        <v>-0.47473217918642702</v>
      </c>
      <c r="AK64" s="29">
        <f>AJ64-$AJ$72 + 0.1</f>
        <v>1.0657098503326505</v>
      </c>
      <c r="AL64" s="74">
        <v>1</v>
      </c>
      <c r="AM64" s="74">
        <v>1</v>
      </c>
      <c r="AN64" s="28">
        <v>1</v>
      </c>
      <c r="AO64" s="21">
        <f>(AG64^4) *Z64*AB64*AL64</f>
        <v>2.0206819998625014</v>
      </c>
      <c r="AP64" s="21">
        <f>(AK64^5)*AA64*AM64*AN64</f>
        <v>1.3746587470157043</v>
      </c>
      <c r="AQ64" s="15">
        <f>AO64/$AO$72</f>
        <v>8.0789019846709362E-3</v>
      </c>
      <c r="AR64" s="15">
        <f>AP64/$AP$72</f>
        <v>8.6059314220343318E-3</v>
      </c>
      <c r="AS64" s="2">
        <v>283</v>
      </c>
      <c r="AT64" s="16">
        <f>$D$78*AQ64</f>
        <v>996.44853922851951</v>
      </c>
      <c r="AU64" s="24">
        <f>AT64-AS64</f>
        <v>713.44853922851951</v>
      </c>
      <c r="AV64" s="2">
        <v>364</v>
      </c>
      <c r="AW64" s="2">
        <v>1497</v>
      </c>
      <c r="AX64" s="2">
        <v>0</v>
      </c>
      <c r="AY64" s="10">
        <f>SUM(AV64:AX64)</f>
        <v>1861</v>
      </c>
      <c r="AZ64" s="16">
        <f>AQ64*$D$77</f>
        <v>1528.7084150139995</v>
      </c>
      <c r="BA64" s="9">
        <f>AZ64-AY64</f>
        <v>-332.29158498600054</v>
      </c>
      <c r="BB64" s="9">
        <f>BA64+AU64</f>
        <v>381.15695424251896</v>
      </c>
      <c r="BC64" s="18">
        <f>AS64+AY64</f>
        <v>2144</v>
      </c>
      <c r="BD64" s="27">
        <f>AT64+AZ64</f>
        <v>2525.1569542425191</v>
      </c>
      <c r="BE64" s="67">
        <f>BB64*(BB64&gt;0)</f>
        <v>381.15695424251896</v>
      </c>
      <c r="BF64">
        <f>BE64/$BE$72</f>
        <v>3.8088513797584272E-3</v>
      </c>
      <c r="BG64" s="57">
        <f>BF64*$BB$72</f>
        <v>129.54627224320521</v>
      </c>
      <c r="BH64" s="60">
        <f>IF(BG64&gt;0,V64,W64)</f>
        <v>39.371864455747009</v>
      </c>
      <c r="BI64" s="17">
        <f>BG64/BH64</f>
        <v>3.290326075078613</v>
      </c>
      <c r="BJ64" s="35">
        <f>BC64/BD64</f>
        <v>0.84905613348028253</v>
      </c>
      <c r="BK64" s="2">
        <v>0</v>
      </c>
      <c r="BL64" s="16">
        <f>AR64*$D$80</f>
        <v>38.107064336768019</v>
      </c>
      <c r="BM64" s="54">
        <f>BL64-BK64</f>
        <v>38.107064336768019</v>
      </c>
      <c r="BN64" s="75">
        <f>BM64*(BM64&lt;&gt;0)</f>
        <v>38.107064336768019</v>
      </c>
      <c r="BO64" s="35">
        <f>BN64/$BN$72</f>
        <v>7.1764716265099796E-2</v>
      </c>
      <c r="BP64" s="76">
        <f>BO64 * $BM$72</f>
        <v>38.107064336768019</v>
      </c>
      <c r="BQ64" s="77">
        <f>IF(BP64&gt;0, V64, W64)</f>
        <v>39.371864455747009</v>
      </c>
      <c r="BR64" s="17">
        <f>BP64/BQ64</f>
        <v>0.96787553405298865</v>
      </c>
      <c r="BS64" s="39">
        <f>($AG64^$BS$74)*($BT$74^$N64)*(IF($C64&gt;0,1,$BU$74))</f>
        <v>0.78251595502747795</v>
      </c>
      <c r="BT64" s="39">
        <f>($AG64^$BS$75)*($BT$75^$N64)*(IF($C64&gt;0,1,$BU$75))</f>
        <v>1.0900218431240014</v>
      </c>
      <c r="BU64" s="39">
        <f>($AG64^$BS$76)*($BT$76^$N64)*(IF($C64&gt;0,1,$BU$76))</f>
        <v>2.0329607350372321E-2</v>
      </c>
      <c r="BV64" s="39">
        <f>($AG64^$BS$77)*($BT$77^$N64)*(IF($C64&gt;0,1,$BU$77))</f>
        <v>2.0124571636769777</v>
      </c>
      <c r="BW64" s="39">
        <f>($AG64^$BS$78)*($BT$78^$N64)*(IF($C64&gt;0,1,$BU$78))</f>
        <v>0.68235303930121904</v>
      </c>
      <c r="BX64" s="39">
        <f>($AG64^$BS$79)*($BT$79^$N64)*(IF($C64&gt;0,1,$BU$79))</f>
        <v>1.2440053436419503</v>
      </c>
      <c r="BY64" s="39">
        <f>($AG64^$BS$80)*($BT$80^$N64)*(IF($C64&gt;0,1,$BU$80))</f>
        <v>9.4861100278273852E-2</v>
      </c>
      <c r="BZ64" s="37">
        <f>BS64/BS$72</f>
        <v>1.1067470806727677E-2</v>
      </c>
      <c r="CA64" s="37">
        <f>BT64/BT$72</f>
        <v>9.9436054171486449E-3</v>
      </c>
      <c r="CB64" s="37">
        <f>BU64/BU$72</f>
        <v>7.6088320928978726E-5</v>
      </c>
      <c r="CC64" s="37">
        <f>BV64/BV$72</f>
        <v>1.2877760052288086E-2</v>
      </c>
      <c r="CD64" s="37">
        <f>BW64/BW$72</f>
        <v>1.2537249774533745E-2</v>
      </c>
      <c r="CE64" s="37">
        <f>BX64/BX$72</f>
        <v>6.4936097388866377E-3</v>
      </c>
      <c r="CF64" s="37">
        <f>BY64/BY$72</f>
        <v>1.819099346397578E-3</v>
      </c>
      <c r="CG64" s="2">
        <v>430</v>
      </c>
      <c r="CH64" s="17">
        <f>CG$72*BZ64</f>
        <v>675.54735057185064</v>
      </c>
      <c r="CI64" s="1">
        <f>CH64-CG64</f>
        <v>245.54735057185064</v>
      </c>
      <c r="CJ64" s="2">
        <v>319</v>
      </c>
      <c r="CK64" s="17">
        <f>CJ$72*CA64</f>
        <v>594.95574292425488</v>
      </c>
      <c r="CL64" s="1">
        <f>CK64-CJ64</f>
        <v>275.95574292425488</v>
      </c>
      <c r="CM64" s="2">
        <v>0</v>
      </c>
      <c r="CN64" s="17">
        <f>CM$72*CB64</f>
        <v>5.2404309273415519</v>
      </c>
      <c r="CO64" s="1">
        <f>CN64-CM64</f>
        <v>5.2404309273415519</v>
      </c>
      <c r="CP64" s="2">
        <v>1108</v>
      </c>
      <c r="CQ64" s="17">
        <f>CP$72*CC64</f>
        <v>831.55559985639854</v>
      </c>
      <c r="CR64" s="1">
        <f>CQ64-CP64</f>
        <v>-276.44440014360146</v>
      </c>
      <c r="CS64" s="2">
        <v>1214</v>
      </c>
      <c r="CT64" s="17">
        <f>CS$72*CD64</f>
        <v>843.98258032206263</v>
      </c>
      <c r="CU64" s="1">
        <f>CT64-CS64</f>
        <v>-370.01741967793737</v>
      </c>
      <c r="CV64" s="2">
        <v>202</v>
      </c>
      <c r="CW64" s="17">
        <f>CV$72*CE64</f>
        <v>463.48788872277265</v>
      </c>
      <c r="CX64" s="1">
        <f>CW64-CV64</f>
        <v>261.48788872277265</v>
      </c>
      <c r="CY64" s="2">
        <v>81</v>
      </c>
      <c r="CZ64" s="17">
        <f>CY$72*CF64</f>
        <v>124.75565227529229</v>
      </c>
      <c r="DA64" s="1">
        <f>CZ64-CY64</f>
        <v>43.755652275292292</v>
      </c>
      <c r="DB64" s="9"/>
      <c r="DF64" s="37"/>
      <c r="DH64" s="17"/>
      <c r="DI64" s="1"/>
    </row>
    <row r="65" spans="1:113" x14ac:dyDescent="0.2">
      <c r="A65" s="44" t="s">
        <v>225</v>
      </c>
      <c r="B65">
        <v>1</v>
      </c>
      <c r="C65">
        <v>0</v>
      </c>
      <c r="D65">
        <v>0.184887459807073</v>
      </c>
      <c r="E65">
        <v>0.81511254019292601</v>
      </c>
      <c r="F65">
        <v>9.3004769475357699E-2</v>
      </c>
      <c r="G65">
        <v>9.3004769475357699E-2</v>
      </c>
      <c r="H65">
        <v>0.214285714285714</v>
      </c>
      <c r="I65">
        <v>0.51234567901234496</v>
      </c>
      <c r="J65">
        <v>0.33134326579600099</v>
      </c>
      <c r="K65">
        <v>0.17554630173424099</v>
      </c>
      <c r="L65">
        <v>0.69454775815817404</v>
      </c>
      <c r="M65">
        <v>-1.1120172116267</v>
      </c>
      <c r="N65" s="28">
        <v>0</v>
      </c>
      <c r="O65">
        <v>1.01019287978804</v>
      </c>
      <c r="P65">
        <v>0.99185084208945795</v>
      </c>
      <c r="Q65">
        <v>1.0055867162338801</v>
      </c>
      <c r="R65">
        <v>0.98837108236502602</v>
      </c>
      <c r="S65">
        <v>378.260009765625</v>
      </c>
      <c r="T65" s="40">
        <f>IF(C65,P65,R65)</f>
        <v>0.98837108236502602</v>
      </c>
      <c r="U65" s="40">
        <f>IF(D65 = 0,O65,Q65)</f>
        <v>1.0055867162338801</v>
      </c>
      <c r="V65" s="59">
        <f>S65*T65^(1-N65)</f>
        <v>373.8612552674561</v>
      </c>
      <c r="W65" s="58">
        <f>S65*U65^(N65+1)</f>
        <v>380.37324110281025</v>
      </c>
      <c r="X65" s="66">
        <f>0.5 * (D65-MAX($D$3:$D$71))/(MIN($D$3:$D$71)-MAX($D$3:$D$71)) + 0.75</f>
        <v>1.1655282989053148</v>
      </c>
      <c r="Y65" s="66">
        <f>AVERAGE(D65, F65, G65, H65, I65, J65, K65)</f>
        <v>0.22920256565515559</v>
      </c>
      <c r="Z65" s="29">
        <f>1.2^N65</f>
        <v>1</v>
      </c>
      <c r="AA65" s="29">
        <f>1.6^N65</f>
        <v>1</v>
      </c>
      <c r="AB65" s="29">
        <f>IF(C65&gt;0, 1, 0.3)</f>
        <v>0.3</v>
      </c>
      <c r="AC65" s="29">
        <f>IF(C65&gt;0, 1, 0.2)</f>
        <v>0.2</v>
      </c>
      <c r="AD65" s="29">
        <f>PERCENTILE($L$2:$L$71, 0.05)</f>
        <v>-1.4951753639458739E-2</v>
      </c>
      <c r="AE65" s="29">
        <f>PERCENTILE($L$2:$L$71, 0.95)</f>
        <v>1.0450608148215921</v>
      </c>
      <c r="AF65" s="29">
        <f>MIN(MAX(L65,AD65), AE65)</f>
        <v>0.69454775815817404</v>
      </c>
      <c r="AG65" s="29">
        <f>AF65-$AF$72+1</f>
        <v>1.7094995117976328</v>
      </c>
      <c r="AH65" s="29">
        <f>PERCENTILE($M$2:$M$71, 0.02)</f>
        <v>-1.4404420295190774</v>
      </c>
      <c r="AI65" s="29">
        <f>PERCENTILE($M$2:$M$71, 0.98)</f>
        <v>0.2915920996770559</v>
      </c>
      <c r="AJ65" s="29">
        <f>MIN(MAX(M65,AH65), AI65)</f>
        <v>-1.1120172116267</v>
      </c>
      <c r="AK65" s="29">
        <f>AJ65-$AJ$72 + 0.1</f>
        <v>0.42842481789237741</v>
      </c>
      <c r="AL65" s="74">
        <v>1</v>
      </c>
      <c r="AM65" s="74">
        <v>1</v>
      </c>
      <c r="AN65" s="28">
        <v>2</v>
      </c>
      <c r="AO65" s="21">
        <f>(AG65^4) *Z65*AB65*AL65</f>
        <v>2.5621065052207999</v>
      </c>
      <c r="AP65" s="21">
        <f>(AK65^5)*AA65*AM65*AN65</f>
        <v>2.8867096210196831E-2</v>
      </c>
      <c r="AQ65" s="15">
        <f>AO65/$AO$72</f>
        <v>1.0243574858080149E-2</v>
      </c>
      <c r="AR65" s="15">
        <f>AP65/$AP$72</f>
        <v>1.8071994295132724E-4</v>
      </c>
      <c r="AS65" s="2">
        <v>378</v>
      </c>
      <c r="AT65" s="16">
        <f>$D$78*AQ65</f>
        <v>1263.4384255656623</v>
      </c>
      <c r="AU65" s="24">
        <f>AT65-AS65</f>
        <v>885.43842556566233</v>
      </c>
      <c r="AV65" s="2">
        <v>378</v>
      </c>
      <c r="AW65" s="2">
        <v>0</v>
      </c>
      <c r="AX65" s="2">
        <v>0</v>
      </c>
      <c r="AY65" s="10">
        <f>SUM(AV65:AX65)</f>
        <v>378</v>
      </c>
      <c r="AZ65" s="16">
        <f>AQ65*$D$77</f>
        <v>1938.3127948680994</v>
      </c>
      <c r="BA65" s="9">
        <f>AZ65-AY65</f>
        <v>1560.3127948680994</v>
      </c>
      <c r="BB65" s="9">
        <f>BA65+AU65</f>
        <v>2445.7512204337618</v>
      </c>
      <c r="BC65" s="18">
        <f>AS65+AY65</f>
        <v>756</v>
      </c>
      <c r="BD65" s="27">
        <f>AT65+AZ65</f>
        <v>3201.7512204337618</v>
      </c>
      <c r="BE65" s="67">
        <f>BB65*(BB65&gt;0)</f>
        <v>2445.7512204337618</v>
      </c>
      <c r="BF65">
        <f>BE65/$BE$72</f>
        <v>2.4440070702652878E-2</v>
      </c>
      <c r="BG65" s="57">
        <f>BF65*$BB$72</f>
        <v>831.25324073155662</v>
      </c>
      <c r="BH65" s="60">
        <f>IF(BG65&gt;0,V65,W65)</f>
        <v>373.8612552674561</v>
      </c>
      <c r="BI65" s="17">
        <f>BG65/BH65</f>
        <v>2.2234270842986592</v>
      </c>
      <c r="BJ65" s="35">
        <f>BC65/BD65</f>
        <v>0.23612078139462062</v>
      </c>
      <c r="BK65" s="2">
        <v>0</v>
      </c>
      <c r="BL65" s="16">
        <f>AR65*$D$80</f>
        <v>0.80022790738847704</v>
      </c>
      <c r="BM65" s="54">
        <f>BL65-BK65</f>
        <v>0.80022790738847704</v>
      </c>
      <c r="BN65" s="75">
        <f>BM65*(BM65&lt;&gt;0)</f>
        <v>0.80022790738847704</v>
      </c>
      <c r="BO65" s="35">
        <f>BN65/$BN$72</f>
        <v>1.5070205412212364E-3</v>
      </c>
      <c r="BP65" s="76">
        <f>BO65 * $BM$72</f>
        <v>0.80022790738847704</v>
      </c>
      <c r="BQ65" s="77">
        <f>IF(BP65&gt;0, V65, W65)</f>
        <v>373.8612552674561</v>
      </c>
      <c r="BR65" s="17">
        <f>BP65/BQ65</f>
        <v>2.1404408617202203E-3</v>
      </c>
      <c r="BS65" s="39">
        <f>($AG65^$BS$74)*($BT$74^$N65)*(IF($C65&gt;0,1,$BU$74))</f>
        <v>0.83510749961226893</v>
      </c>
      <c r="BT65" s="39">
        <f>($AG65^$BS$75)*($BT$75^$N65)*(IF($C65&gt;0,1,$BU$75))</f>
        <v>1.2371963426968182</v>
      </c>
      <c r="BU65" s="39">
        <f>($AG65^$BS$76)*($BT$76^$N65)*(IF($C65&gt;0,1,$BU$76))</f>
        <v>2.7131377917950318E-2</v>
      </c>
      <c r="BV65" s="39">
        <f>($AG65^$BS$77)*($BT$77^$N65)*(IF($C65&gt;0,1,$BU$77))</f>
        <v>2.2851278068995966</v>
      </c>
      <c r="BW65" s="39">
        <f>($AG65^$BS$78)*($BT$78^$N65)*(IF($C65&gt;0,1,$BU$78))</f>
        <v>0.68596678543402589</v>
      </c>
      <c r="BX65" s="39">
        <f>($AG65^$BS$79)*($BT$79^$N65)*(IF($C65&gt;0,1,$BU$79))</f>
        <v>1.5390427533937694</v>
      </c>
      <c r="BY65" s="39">
        <f>($AG65^$BS$80)*($BT$80^$N65)*(IF($C65&gt;0,1,$BU$80))</f>
        <v>0.10595766711518398</v>
      </c>
      <c r="BZ65" s="37">
        <f>BS65/BS$72</f>
        <v>1.1811296387066742E-2</v>
      </c>
      <c r="CA65" s="37">
        <f>BT65/BT$72</f>
        <v>1.1286188742840698E-2</v>
      </c>
      <c r="CB65" s="37">
        <f>BU65/BU$72</f>
        <v>1.0154554166677513E-4</v>
      </c>
      <c r="CC65" s="37">
        <f>BV65/BV$72</f>
        <v>1.4622585820558478E-2</v>
      </c>
      <c r="CD65" s="37">
        <f>BW65/BW$72</f>
        <v>1.2603647130857022E-2</v>
      </c>
      <c r="CE65" s="37">
        <f>BX65/BX$72</f>
        <v>8.0336817386510717E-3</v>
      </c>
      <c r="CF65" s="37">
        <f>BY65/BY$72</f>
        <v>2.0318921289086979E-3</v>
      </c>
      <c r="CG65" s="2">
        <v>0</v>
      </c>
      <c r="CH65" s="17">
        <f>CG$72*BZ65</f>
        <v>720.94972017016687</v>
      </c>
      <c r="CI65" s="1">
        <f>CH65-CG65</f>
        <v>720.94972017016687</v>
      </c>
      <c r="CJ65" s="2">
        <v>0</v>
      </c>
      <c r="CK65" s="17">
        <f>CJ$72*CA65</f>
        <v>675.28653105038745</v>
      </c>
      <c r="CL65" s="1">
        <f>CK65-CJ65</f>
        <v>675.28653105038745</v>
      </c>
      <c r="CM65" s="2">
        <v>0</v>
      </c>
      <c r="CN65" s="17">
        <f>CM$72*CB65</f>
        <v>6.9937460912158036</v>
      </c>
      <c r="CO65" s="1">
        <f>CN65-CM65</f>
        <v>6.9937460912158036</v>
      </c>
      <c r="CP65" s="2">
        <v>0</v>
      </c>
      <c r="CQ65" s="17">
        <f>CP$72*CC65</f>
        <v>944.22423419092252</v>
      </c>
      <c r="CR65" s="1">
        <f>CQ65-CP65</f>
        <v>944.22423419092252</v>
      </c>
      <c r="CS65" s="2">
        <v>1513</v>
      </c>
      <c r="CT65" s="17">
        <f>CS$72*CD65</f>
        <v>848.45231755503301</v>
      </c>
      <c r="CU65" s="1">
        <f>CT65-CS65</f>
        <v>-664.54768244496699</v>
      </c>
      <c r="CV65" s="2">
        <v>1891</v>
      </c>
      <c r="CW65" s="17">
        <f>CV$72*CE65</f>
        <v>573.4120677779589</v>
      </c>
      <c r="CX65" s="1">
        <f>CW65-CV65</f>
        <v>-1317.5879322220412</v>
      </c>
      <c r="CY65" s="2">
        <v>0</v>
      </c>
      <c r="CZ65" s="17">
        <f>CY$72*CF65</f>
        <v>139.34919409268741</v>
      </c>
      <c r="DA65" s="1">
        <f>CZ65-CY65</f>
        <v>139.34919409268741</v>
      </c>
      <c r="DB65" s="9"/>
      <c r="DF65" s="37"/>
      <c r="DH65" s="17"/>
      <c r="DI65" s="1"/>
    </row>
    <row r="66" spans="1:113" x14ac:dyDescent="0.2">
      <c r="A66" s="44" t="s">
        <v>68</v>
      </c>
      <c r="B66">
        <v>1</v>
      </c>
      <c r="C66">
        <v>1</v>
      </c>
      <c r="D66">
        <v>0.33414043583535102</v>
      </c>
      <c r="E66">
        <v>0.66585956416464898</v>
      </c>
      <c r="F66">
        <v>0.201405152224824</v>
      </c>
      <c r="G66">
        <v>0.201405152224824</v>
      </c>
      <c r="H66">
        <v>4.2904290429042903E-2</v>
      </c>
      <c r="I66">
        <v>0.198019801980198</v>
      </c>
      <c r="J66">
        <v>9.2173201609035901E-2</v>
      </c>
      <c r="K66">
        <v>0.13625034936145</v>
      </c>
      <c r="L66">
        <v>0.64022525398937802</v>
      </c>
      <c r="M66">
        <v>-1.4527852565631501</v>
      </c>
      <c r="N66" s="28">
        <v>0</v>
      </c>
      <c r="O66">
        <v>1.01627354881295</v>
      </c>
      <c r="P66">
        <v>0.92120970036456495</v>
      </c>
      <c r="Q66">
        <v>1.0124819306936399</v>
      </c>
      <c r="R66">
        <v>0.98198543360257196</v>
      </c>
      <c r="S66">
        <v>25.209999084472599</v>
      </c>
      <c r="T66" s="40">
        <f>IF(C66,P66,R66)</f>
        <v>0.92120970036456495</v>
      </c>
      <c r="U66" s="40">
        <f>IF(D66 = 0,O66,Q66)</f>
        <v>1.0124819306936399</v>
      </c>
      <c r="V66" s="59">
        <f>S66*T66^(1-N66)</f>
        <v>23.223695702797961</v>
      </c>
      <c r="W66" s="58">
        <f>S66*U66^(N66+1)</f>
        <v>25.524668545831712</v>
      </c>
      <c r="X66" s="66">
        <f>0.5 * (D66-MAX($D$3:$D$71))/(MIN($D$3:$D$71)-MAX($D$3:$D$71)) + 0.75</f>
        <v>1.08509793964111</v>
      </c>
      <c r="Y66" s="66">
        <f>AVERAGE(D66, F66, G66, H66, I66, J66, K66)</f>
        <v>0.17232834052353227</v>
      </c>
      <c r="Z66" s="29">
        <f>1.2^N66</f>
        <v>1</v>
      </c>
      <c r="AA66" s="29">
        <f>1.6^N66</f>
        <v>1</v>
      </c>
      <c r="AB66" s="29">
        <f>IF(C66&gt;0, 1, 0.3)</f>
        <v>1</v>
      </c>
      <c r="AC66" s="29">
        <f>IF(C66&gt;0, 1, 0.2)</f>
        <v>1</v>
      </c>
      <c r="AD66" s="29">
        <f>PERCENTILE($L$2:$L$71, 0.05)</f>
        <v>-1.4951753639458739E-2</v>
      </c>
      <c r="AE66" s="29">
        <f>PERCENTILE($L$2:$L$71, 0.95)</f>
        <v>1.0450608148215921</v>
      </c>
      <c r="AF66" s="29">
        <f>MIN(MAX(L66,AD66), AE66)</f>
        <v>0.64022525398937802</v>
      </c>
      <c r="AG66" s="29">
        <f>AF66-$AF$72+1</f>
        <v>1.6551770076288368</v>
      </c>
      <c r="AH66" s="29">
        <f>PERCENTILE($M$2:$M$71, 0.02)</f>
        <v>-1.4404420295190774</v>
      </c>
      <c r="AI66" s="29">
        <f>PERCENTILE($M$2:$M$71, 0.98)</f>
        <v>0.2915920996770559</v>
      </c>
      <c r="AJ66" s="29">
        <f>MIN(MAX(M66,AH66), AI66)</f>
        <v>-1.4404420295190774</v>
      </c>
      <c r="AK66" s="29">
        <f>AJ66-$AJ$72 + 0.1</f>
        <v>0.1</v>
      </c>
      <c r="AL66" s="74">
        <v>1</v>
      </c>
      <c r="AM66" s="74">
        <v>1</v>
      </c>
      <c r="AN66" s="28">
        <v>1</v>
      </c>
      <c r="AO66" s="21">
        <f>(AG66^4) *Z66*AB66*AL66</f>
        <v>7.5054680290537883</v>
      </c>
      <c r="AP66" s="21">
        <f>(AK66^5)*AA66*AM66*AN66</f>
        <v>1.0000000000000006E-5</v>
      </c>
      <c r="AQ66" s="15">
        <f>AO66/$AO$72</f>
        <v>3.0007661056976265E-2</v>
      </c>
      <c r="AR66" s="15">
        <f>AP66/$AP$72</f>
        <v>6.2604129502811225E-8</v>
      </c>
      <c r="AS66" s="2">
        <v>1588</v>
      </c>
      <c r="AT66" s="16">
        <f>$D$78*AQ66</f>
        <v>3701.13291170303</v>
      </c>
      <c r="AU66" s="24">
        <f>AT66-AS66</f>
        <v>2113.13291170303</v>
      </c>
      <c r="AV66" s="2">
        <v>50</v>
      </c>
      <c r="AW66" s="2">
        <v>2597</v>
      </c>
      <c r="AX66" s="2">
        <v>0</v>
      </c>
      <c r="AY66" s="10">
        <f>SUM(AV66:AX66)</f>
        <v>2647</v>
      </c>
      <c r="AZ66" s="16">
        <f>AQ66*$D$77</f>
        <v>5678.1186428214805</v>
      </c>
      <c r="BA66" s="9">
        <f>AZ66-AY66</f>
        <v>3031.1186428214805</v>
      </c>
      <c r="BB66" s="9">
        <f>BA66+AU66</f>
        <v>5144.2515545245105</v>
      </c>
      <c r="BC66" s="18">
        <f>AS66+AY66</f>
        <v>4235</v>
      </c>
      <c r="BD66" s="27">
        <f>AT66+AZ66</f>
        <v>9379.2515545245114</v>
      </c>
      <c r="BE66" s="67">
        <f>BB66*(BB66&gt;0)</f>
        <v>5144.2515545245105</v>
      </c>
      <c r="BF66">
        <f>BE66/$BE$72</f>
        <v>5.1405830100133047E-2</v>
      </c>
      <c r="BG66" s="57">
        <f>BF66*$BB$72</f>
        <v>1748.4099527827093</v>
      </c>
      <c r="BH66" s="60">
        <f>IF(BG66&gt;0,V66,W66)</f>
        <v>23.223695702797961</v>
      </c>
      <c r="BI66" s="17">
        <f>BG66/BH66</f>
        <v>75.285603771154442</v>
      </c>
      <c r="BJ66" s="35">
        <f>BC66/BD66</f>
        <v>0.45152856551299703</v>
      </c>
      <c r="BK66" s="2">
        <v>0</v>
      </c>
      <c r="BL66" s="16">
        <f>AR66*$D$80</f>
        <v>2.7721108543844812E-4</v>
      </c>
      <c r="BM66" s="54">
        <f>BL66-BK66</f>
        <v>2.7721108543844812E-4</v>
      </c>
      <c r="BN66" s="75">
        <f>BM66*(BM66&lt;&gt;0)</f>
        <v>2.7721108543844812E-4</v>
      </c>
      <c r="BO66" s="35">
        <f>BN66/$BN$72</f>
        <v>5.2205477483700175E-7</v>
      </c>
      <c r="BP66" s="76">
        <f>BO66 * $BM$72</f>
        <v>2.7721108543844812E-4</v>
      </c>
      <c r="BQ66" s="77">
        <f>IF(BP66&gt;0, V66, W66)</f>
        <v>23.223695702797961</v>
      </c>
      <c r="BR66" s="17">
        <f>BP66/BQ66</f>
        <v>1.1936562078061075E-5</v>
      </c>
      <c r="BS66" s="39">
        <f>($AG66^$BS$74)*($BT$74^$N66)*(IF($C66&gt;0,1,$BU$74))</f>
        <v>1.7372147636430657</v>
      </c>
      <c r="BT66" s="39">
        <f>($AG66^$BS$75)*($BT$75^$N66)*(IF($C66&gt;0,1,$BU$75))</f>
        <v>2.9309880331719054</v>
      </c>
      <c r="BU66" s="39">
        <f>($AG66^$BS$76)*($BT$76^$N66)*(IF($C66&gt;0,1,$BU$76))</f>
        <v>11.594193260386062</v>
      </c>
      <c r="BV66" s="39">
        <f>($AG66^$BS$77)*($BT$77^$N66)*(IF($C66&gt;0,1,$BU$77))</f>
        <v>2.9413449259851299</v>
      </c>
      <c r="BW66" s="39">
        <f>($AG66^$BS$78)*($BT$78^$N66)*(IF($C66&gt;0,1,$BU$78))</f>
        <v>1.045868675071669</v>
      </c>
      <c r="BX66" s="39">
        <f>($AG66^$BS$79)*($BT$79^$N66)*(IF($C66&gt;0,1,$BU$79))</f>
        <v>6.0922284328022949</v>
      </c>
      <c r="BY66" s="39">
        <f>($AG66^$BS$80)*($BT$80^$N66)*(IF($C66&gt;0,1,$BU$80))</f>
        <v>2.5581502293520741</v>
      </c>
      <c r="BZ66" s="37">
        <f>BS66/BS$72</f>
        <v>2.4570200208838953E-2</v>
      </c>
      <c r="CA66" s="37">
        <f>BT66/BT$72</f>
        <v>2.6737618762498971E-2</v>
      </c>
      <c r="CB66" s="37">
        <f>BU66/BU$72</f>
        <v>4.3393986047285872E-2</v>
      </c>
      <c r="CC66" s="37">
        <f>BV66/BV$72</f>
        <v>1.8821734380991474E-2</v>
      </c>
      <c r="CD66" s="37">
        <f>BW66/BW$72</f>
        <v>1.9216323597183928E-2</v>
      </c>
      <c r="CE66" s="37">
        <f>BX66/BX$72</f>
        <v>3.1800951728189183E-2</v>
      </c>
      <c r="CF66" s="37">
        <f>BY66/BY$72</f>
        <v>4.905624535821429E-2</v>
      </c>
      <c r="CG66" s="2">
        <v>778</v>
      </c>
      <c r="CH66" s="17">
        <f>CG$72*BZ66</f>
        <v>1499.740450547321</v>
      </c>
      <c r="CI66" s="1">
        <f>CH66-CG66</f>
        <v>721.74045054732096</v>
      </c>
      <c r="CJ66" s="2">
        <v>773</v>
      </c>
      <c r="CK66" s="17">
        <f>CJ$72*CA66</f>
        <v>1599.791943416601</v>
      </c>
      <c r="CL66" s="1">
        <f>CK66-CJ66</f>
        <v>826.79194341660104</v>
      </c>
      <c r="CM66" s="2">
        <v>0</v>
      </c>
      <c r="CN66" s="17">
        <f>CM$72*CB66</f>
        <v>2988.6740010347198</v>
      </c>
      <c r="CO66" s="1">
        <f>CN66-CM66</f>
        <v>2988.6740010347198</v>
      </c>
      <c r="CP66" s="2">
        <v>1574</v>
      </c>
      <c r="CQ66" s="17">
        <f>CP$72*CC66</f>
        <v>1215.3758541837624</v>
      </c>
      <c r="CR66" s="1">
        <f>CQ66-CP66</f>
        <v>-358.62414581623761</v>
      </c>
      <c r="CS66" s="2">
        <v>958</v>
      </c>
      <c r="CT66" s="17">
        <f>CS$72*CD66</f>
        <v>1293.6044719152276</v>
      </c>
      <c r="CU66" s="1">
        <f>CT66-CS66</f>
        <v>335.60447191522758</v>
      </c>
      <c r="CV66" s="2">
        <v>731</v>
      </c>
      <c r="CW66" s="17">
        <f>CV$72*CE66</f>
        <v>2269.8247305512314</v>
      </c>
      <c r="CX66" s="1">
        <f>CW66-CV66</f>
        <v>1538.8247305512314</v>
      </c>
      <c r="CY66" s="2">
        <v>655</v>
      </c>
      <c r="CZ66" s="17">
        <f>CY$72*CF66</f>
        <v>3364.3263629116941</v>
      </c>
      <c r="DA66" s="1">
        <f>CZ66-CY66</f>
        <v>2709.3263629116941</v>
      </c>
      <c r="DB66" s="9"/>
      <c r="DF66" s="37"/>
      <c r="DH66" s="17"/>
      <c r="DI66" s="1"/>
    </row>
    <row r="67" spans="1:113" x14ac:dyDescent="0.2">
      <c r="A67" s="44" t="s">
        <v>57</v>
      </c>
      <c r="B67">
        <v>0</v>
      </c>
      <c r="C67">
        <v>0</v>
      </c>
      <c r="D67">
        <v>0.143086816720257</v>
      </c>
      <c r="E67">
        <v>0.85691318327974197</v>
      </c>
      <c r="F67">
        <v>7.7901430842607297E-2</v>
      </c>
      <c r="G67">
        <v>7.7901430842607297E-2</v>
      </c>
      <c r="H67">
        <v>0.41269841269841201</v>
      </c>
      <c r="I67">
        <v>0.55555555555555503</v>
      </c>
      <c r="J67">
        <v>0.47882867076185198</v>
      </c>
      <c r="K67">
        <v>0.193135803466918</v>
      </c>
      <c r="L67">
        <v>0.83795896814630799</v>
      </c>
      <c r="M67">
        <v>-1.0318628401151999</v>
      </c>
      <c r="N67" s="28">
        <v>0</v>
      </c>
      <c r="O67">
        <v>1.0114486764894699</v>
      </c>
      <c r="P67">
        <v>0.99443627386071898</v>
      </c>
      <c r="Q67">
        <v>1.0053706795098301</v>
      </c>
      <c r="R67">
        <v>0.99434572741996496</v>
      </c>
      <c r="S67">
        <v>206.49000549316401</v>
      </c>
      <c r="T67" s="40">
        <f>IF(C67,P67,R67)</f>
        <v>0.99434572741996496</v>
      </c>
      <c r="U67" s="40">
        <f>IF(D67 = 0,O67,Q67)</f>
        <v>1.0053706795098301</v>
      </c>
      <c r="V67" s="59">
        <f>S67*T67^(1-N67)</f>
        <v>205.32245471705272</v>
      </c>
      <c r="W67" s="58">
        <f>S67*U67^(N67+1)</f>
        <v>207.59899713465083</v>
      </c>
      <c r="X67" s="66">
        <f>0.5 * (D67-MAX($D$3:$D$71))/(MIN($D$3:$D$71)-MAX($D$3:$D$71)) + 0.75</f>
        <v>1.1880540858638973</v>
      </c>
      <c r="Y67" s="66">
        <f>AVERAGE(D67, F67, G67, H67, I67, J67, K67)</f>
        <v>0.27701544584117266</v>
      </c>
      <c r="Z67" s="29">
        <f>1.2^N67</f>
        <v>1</v>
      </c>
      <c r="AA67" s="29">
        <f>1.6^N67</f>
        <v>1</v>
      </c>
      <c r="AB67" s="29">
        <f>IF(C67&gt;0, 1, 0.3)</f>
        <v>0.3</v>
      </c>
      <c r="AC67" s="29">
        <f>IF(C67&gt;0, 1, 0.2)</f>
        <v>0.2</v>
      </c>
      <c r="AD67" s="29">
        <f>PERCENTILE($L$2:$L$71, 0.05)</f>
        <v>-1.4951753639458739E-2</v>
      </c>
      <c r="AE67" s="29">
        <f>PERCENTILE($L$2:$L$71, 0.95)</f>
        <v>1.0450608148215921</v>
      </c>
      <c r="AF67" s="29">
        <f>MIN(MAX(L67,AD67), AE67)</f>
        <v>0.83795896814630799</v>
      </c>
      <c r="AG67" s="29">
        <f>AF67-$AF$72+1</f>
        <v>1.8529107217857668</v>
      </c>
      <c r="AH67" s="29">
        <f>PERCENTILE($M$2:$M$71, 0.02)</f>
        <v>-1.4404420295190774</v>
      </c>
      <c r="AI67" s="29">
        <f>PERCENTILE($M$2:$M$71, 0.98)</f>
        <v>0.2915920996770559</v>
      </c>
      <c r="AJ67" s="29">
        <f>MIN(MAX(M67,AH67), AI67)</f>
        <v>-1.0318628401151999</v>
      </c>
      <c r="AK67" s="29">
        <f>AJ67-$AJ$72 + 0.1</f>
        <v>0.50857918940387747</v>
      </c>
      <c r="AL67" s="74">
        <v>1</v>
      </c>
      <c r="AM67" s="74">
        <v>1</v>
      </c>
      <c r="AN67" s="28">
        <v>1</v>
      </c>
      <c r="AO67" s="21">
        <f>(AG67^4) *Z67*AB67*AL67</f>
        <v>3.5362196419722829</v>
      </c>
      <c r="AP67" s="21">
        <f>(AK67^5)*AA67*AM67*AN67</f>
        <v>3.4024592016312645E-2</v>
      </c>
      <c r="AQ67" s="15">
        <f>AO67/$AO$72</f>
        <v>1.4138182992527375E-2</v>
      </c>
      <c r="AR67" s="15">
        <f>AP67/$AP$72</f>
        <v>2.1300799648695524E-4</v>
      </c>
      <c r="AS67" s="2">
        <v>3097</v>
      </c>
      <c r="AT67" s="16">
        <f>$D$78*AQ67</f>
        <v>1743.7978350251296</v>
      </c>
      <c r="AU67" s="24">
        <f>AT67-AS67</f>
        <v>-1353.2021649748704</v>
      </c>
      <c r="AV67" s="2">
        <v>0</v>
      </c>
      <c r="AW67" s="2">
        <v>4336</v>
      </c>
      <c r="AX67" s="2">
        <v>0</v>
      </c>
      <c r="AY67" s="10">
        <f>SUM(AV67:AX67)</f>
        <v>4336</v>
      </c>
      <c r="AZ67" s="16">
        <f>AQ67*$D$77</f>
        <v>2675.2595036669131</v>
      </c>
      <c r="BA67" s="9">
        <f>AZ67-AY67</f>
        <v>-1660.7404963330869</v>
      </c>
      <c r="BB67" s="9">
        <f>BA67+AU67</f>
        <v>-3013.9426613079572</v>
      </c>
      <c r="BC67" s="18">
        <f>AS67+AY67</f>
        <v>7433</v>
      </c>
      <c r="BD67" s="27">
        <f>AT67+AZ67</f>
        <v>4419.0573386920423</v>
      </c>
      <c r="BE67" s="67">
        <f>BB67*(BB67&gt;0)</f>
        <v>0</v>
      </c>
      <c r="BF67">
        <f>BE67/$BE$72</f>
        <v>0</v>
      </c>
      <c r="BG67" s="57">
        <f>BF67*$BB$72</f>
        <v>0</v>
      </c>
      <c r="BH67" s="70">
        <f>IF(BG67&gt;0,V67,W67)</f>
        <v>207.59899713465083</v>
      </c>
      <c r="BI67" s="17">
        <f>BG67/BH67</f>
        <v>0</v>
      </c>
      <c r="BJ67" s="35">
        <f>BC67/BD67</f>
        <v>1.6820329383189285</v>
      </c>
      <c r="BK67" s="2">
        <v>413</v>
      </c>
      <c r="BL67" s="16">
        <f>AR67*$D$80</f>
        <v>0.94319940844423777</v>
      </c>
      <c r="BM67" s="54">
        <f>BL67-BK67</f>
        <v>-412.05680059155577</v>
      </c>
      <c r="BN67" s="75">
        <f>BM67*(BM67&lt;&gt;0)</f>
        <v>-412.05680059155577</v>
      </c>
      <c r="BO67" s="35">
        <f>BN67/$BN$72</f>
        <v>-0.77600150770537757</v>
      </c>
      <c r="BP67" s="76">
        <f>BO67 * $BM$72</f>
        <v>-412.05680059155577</v>
      </c>
      <c r="BQ67" s="77">
        <f>IF(BP67&gt;0, V67, W67)</f>
        <v>207.59899713465083</v>
      </c>
      <c r="BR67" s="17">
        <f>BP67/BQ67</f>
        <v>-1.9848689361649061</v>
      </c>
      <c r="BS67" s="39">
        <f>($AG67^$BS$74)*($BT$74^$N67)*(IF($C67&gt;0,1,$BU$74))</f>
        <v>0.91219251929927836</v>
      </c>
      <c r="BT67" s="39">
        <f>($AG67^$BS$75)*($BT$75^$N67)*(IF($C67&gt;0,1,$BU$75))</f>
        <v>1.4692568114247255</v>
      </c>
      <c r="BU67" s="39">
        <f>($AG67^$BS$76)*($BT$76^$N67)*(IF($C67&gt;0,1,$BU$76))</f>
        <v>4.0142683535936786E-2</v>
      </c>
      <c r="BV67" s="39">
        <f>($AG67^$BS$77)*($BT$77^$N67)*(IF($C67&gt;0,1,$BU$77))</f>
        <v>2.715279113681917</v>
      </c>
      <c r="BW67" s="39">
        <f>($AG67^$BS$78)*($BT$78^$N67)*(IF($C67&gt;0,1,$BU$78))</f>
        <v>0.69090255434268399</v>
      </c>
      <c r="BX67" s="39">
        <f>($AG67^$BS$79)*($BT$79^$N67)*(IF($C67&gt;0,1,$BU$79))</f>
        <v>2.0545122488899072</v>
      </c>
      <c r="BY67" s="39">
        <f>($AG67^$BS$80)*($BT$80^$N67)*(IF($C67&gt;0,1,$BU$80))</f>
        <v>0.1231247564649993</v>
      </c>
      <c r="BZ67" s="37">
        <f>BS67/BS$72</f>
        <v>1.2901544067693328E-2</v>
      </c>
      <c r="CA67" s="37">
        <f>BT67/BT$72</f>
        <v>1.340313506690291E-2</v>
      </c>
      <c r="CB67" s="37">
        <f>BU67/BU$72</f>
        <v>1.5024340289468749E-4</v>
      </c>
      <c r="CC67" s="37">
        <f>BV67/BV$72</f>
        <v>1.7375134006379151E-2</v>
      </c>
      <c r="CD67" s="37">
        <f>BW67/BW$72</f>
        <v>1.2694334742801412E-2</v>
      </c>
      <c r="CE67" s="37">
        <f>BX67/BX$72</f>
        <v>1.0724391833394933E-2</v>
      </c>
      <c r="CF67" s="37">
        <f>BY67/BY$72</f>
        <v>2.3610959956590206E-3</v>
      </c>
      <c r="CG67" s="2">
        <v>1499</v>
      </c>
      <c r="CH67" s="17">
        <f>CG$72*BZ67</f>
        <v>787.49734834793298</v>
      </c>
      <c r="CI67" s="1">
        <f>CH67-CG67</f>
        <v>-711.50265165206702</v>
      </c>
      <c r="CJ67" s="2">
        <v>2115</v>
      </c>
      <c r="CK67" s="17">
        <f>CJ$72*CA67</f>
        <v>801.94978045800178</v>
      </c>
      <c r="CL67" s="1">
        <f>CK67-CJ67</f>
        <v>-1313.0502195419981</v>
      </c>
      <c r="CM67" s="2">
        <v>2566</v>
      </c>
      <c r="CN67" s="17">
        <f>CM$72*CB67</f>
        <v>10.347713887565812</v>
      </c>
      <c r="CO67" s="1">
        <f>CN67-CM67</f>
        <v>-2555.652286112434</v>
      </c>
      <c r="CP67" s="2">
        <v>1309</v>
      </c>
      <c r="CQ67" s="17">
        <f>CP$72*CC67</f>
        <v>1121.9645281939208</v>
      </c>
      <c r="CR67" s="1">
        <f>CQ67-CP67</f>
        <v>-187.03547180607916</v>
      </c>
      <c r="CS67" s="2">
        <v>619</v>
      </c>
      <c r="CT67" s="17">
        <f>CS$72*CD67</f>
        <v>854.55722621590542</v>
      </c>
      <c r="CU67" s="1">
        <f>CT67-CS67</f>
        <v>235.55722621590542</v>
      </c>
      <c r="CV67" s="2">
        <v>413</v>
      </c>
      <c r="CW67" s="17">
        <f>CV$72*CE67</f>
        <v>765.46419150039674</v>
      </c>
      <c r="CX67" s="1">
        <f>CW67-CV67</f>
        <v>352.46419150039674</v>
      </c>
      <c r="CY67" s="2">
        <v>1858</v>
      </c>
      <c r="CZ67" s="17">
        <f>CY$72*CF67</f>
        <v>161.92632447829129</v>
      </c>
      <c r="DA67" s="1">
        <f>CZ67-CY67</f>
        <v>-1696.0736755217088</v>
      </c>
      <c r="DB67" s="9"/>
      <c r="DF67" s="37"/>
      <c r="DH67" s="17"/>
      <c r="DI67" s="1"/>
    </row>
    <row r="68" spans="1:113" x14ac:dyDescent="0.2">
      <c r="A68" s="44" t="s">
        <v>205</v>
      </c>
      <c r="B68">
        <v>1</v>
      </c>
      <c r="C68">
        <v>1</v>
      </c>
      <c r="D68">
        <v>0.63659793814432897</v>
      </c>
      <c r="E68">
        <v>0.36340206185566998</v>
      </c>
      <c r="F68">
        <v>0.28606965174129301</v>
      </c>
      <c r="G68">
        <v>0.28606965174129301</v>
      </c>
      <c r="H68">
        <v>0.28776978417266103</v>
      </c>
      <c r="I68">
        <v>0.96043165467625902</v>
      </c>
      <c r="J68">
        <v>0.525721608818564</v>
      </c>
      <c r="K68">
        <v>0.38780536039049102</v>
      </c>
      <c r="L68">
        <v>-0.34633362475678198</v>
      </c>
      <c r="M68">
        <v>-0.78854755840783597</v>
      </c>
      <c r="N68" s="28">
        <v>0</v>
      </c>
      <c r="O68">
        <v>1.02565540532556</v>
      </c>
      <c r="P68">
        <v>0.99149696265135301</v>
      </c>
      <c r="Q68">
        <v>1.00783279526735</v>
      </c>
      <c r="R68">
        <v>0.97854910380258497</v>
      </c>
      <c r="S68">
        <v>3.9700000286102202</v>
      </c>
      <c r="T68" s="40">
        <f>IF(C68,P68,R68)</f>
        <v>0.99149696265135301</v>
      </c>
      <c r="U68" s="40">
        <f>IF(D68 = 0,O68,Q68)</f>
        <v>1.00783279526735</v>
      </c>
      <c r="V68" s="59">
        <f>S68*T68^(1-N68)</f>
        <v>3.9362429700928177</v>
      </c>
      <c r="W68" s="58">
        <f>S68*U68^(N68+1)</f>
        <v>4.0010962260456981</v>
      </c>
      <c r="X68" s="66">
        <f>0.5 * (D68-MAX($D$3:$D$71))/(MIN($D$3:$D$71)-MAX($D$3:$D$71)) + 0.75</f>
        <v>0.92210778547322203</v>
      </c>
      <c r="Y68" s="66">
        <f>AVERAGE(D68, F68, G68, H68, I68, J68, K68)</f>
        <v>0.4814950928121271</v>
      </c>
      <c r="Z68" s="29">
        <f>1.2^N68</f>
        <v>1</v>
      </c>
      <c r="AA68" s="29">
        <f>1.6^N68</f>
        <v>1</v>
      </c>
      <c r="AB68" s="29">
        <f>IF(C68&gt;0, 1, 0.3)</f>
        <v>1</v>
      </c>
      <c r="AC68" s="29">
        <f>IF(C68&gt;0, 1, 0.2)</f>
        <v>1</v>
      </c>
      <c r="AD68" s="29">
        <f>PERCENTILE($L$2:$L$71, 0.05)</f>
        <v>-1.4951753639458739E-2</v>
      </c>
      <c r="AE68" s="29">
        <f>PERCENTILE($L$2:$L$71, 0.95)</f>
        <v>1.0450608148215921</v>
      </c>
      <c r="AF68" s="29">
        <f>MIN(MAX(L68,AD68), AE68)</f>
        <v>-1.4951753639458739E-2</v>
      </c>
      <c r="AG68" s="29">
        <f>AF68-$AF$72+1</f>
        <v>1</v>
      </c>
      <c r="AH68" s="29">
        <f>PERCENTILE($M$2:$M$71, 0.02)</f>
        <v>-1.4404420295190774</v>
      </c>
      <c r="AI68" s="29">
        <f>PERCENTILE($M$2:$M$71, 0.98)</f>
        <v>0.2915920996770559</v>
      </c>
      <c r="AJ68" s="29">
        <f>MIN(MAX(M68,AH68), AI68)</f>
        <v>-0.78854755840783597</v>
      </c>
      <c r="AK68" s="29">
        <f>AJ68-$AJ$72 + 0.1</f>
        <v>0.75189447111124141</v>
      </c>
      <c r="AL68" s="74">
        <v>1</v>
      </c>
      <c r="AM68" s="74">
        <v>1</v>
      </c>
      <c r="AN68" s="28">
        <v>1</v>
      </c>
      <c r="AO68" s="21">
        <f>(AG68^4) *Z68*AB68*AL68</f>
        <v>1</v>
      </c>
      <c r="AP68" s="21">
        <f>(AK68^5)*AA68*AM68*AN68</f>
        <v>0.24031697947603917</v>
      </c>
      <c r="AQ68" s="15">
        <f>AO68/$AO$72</f>
        <v>3.9981065725436605E-3</v>
      </c>
      <c r="AR68" s="15">
        <f>AP68/$AP$72</f>
        <v>1.5044835304842373E-3</v>
      </c>
      <c r="AS68" s="2">
        <v>40</v>
      </c>
      <c r="AT68" s="16">
        <f>$D$78*AQ68</f>
        <v>493.12486541490608</v>
      </c>
      <c r="AU68" s="24">
        <f>AT68-AS68</f>
        <v>453.12486541490608</v>
      </c>
      <c r="AV68" s="2">
        <v>40</v>
      </c>
      <c r="AW68" s="2">
        <v>302</v>
      </c>
      <c r="AX68" s="2">
        <v>4</v>
      </c>
      <c r="AY68" s="10">
        <f>SUM(AV68:AX68)</f>
        <v>346</v>
      </c>
      <c r="AZ68" s="16">
        <f>AQ68*$D$77</f>
        <v>756.53092130182836</v>
      </c>
      <c r="BA68" s="9">
        <f>AZ68-AY68</f>
        <v>410.53092130182836</v>
      </c>
      <c r="BB68" s="9">
        <f>BA68+AU68</f>
        <v>863.65578671673438</v>
      </c>
      <c r="BC68" s="18">
        <f>AS68+AY68</f>
        <v>386</v>
      </c>
      <c r="BD68" s="27">
        <f>AT68+AZ68</f>
        <v>1249.6557867167344</v>
      </c>
      <c r="BE68" s="67">
        <f>BB68*(BB68&gt;0)</f>
        <v>863.65578671673438</v>
      </c>
      <c r="BF68">
        <f>BE68/$BE$72</f>
        <v>8.6303988376907545E-3</v>
      </c>
      <c r="BG68" s="57">
        <f>BF68*$BB$72</f>
        <v>293.5362622276532</v>
      </c>
      <c r="BH68" s="70">
        <f>IF(BG68&gt;0,V68,W68)</f>
        <v>3.9362429700928177</v>
      </c>
      <c r="BI68" s="17">
        <f>BG68/BH68</f>
        <v>74.572699007127483</v>
      </c>
      <c r="BJ68" s="35">
        <f>BC68/BD68</f>
        <v>0.30888505787193743</v>
      </c>
      <c r="BK68" s="2">
        <v>0</v>
      </c>
      <c r="BL68" s="16">
        <f>AR68*$D$80</f>
        <v>6.6618530729842025</v>
      </c>
      <c r="BM68" s="54">
        <f>BL68-BK68</f>
        <v>6.6618530729842025</v>
      </c>
      <c r="BN68" s="75">
        <f>BM68*(BM68&lt;&gt;0)</f>
        <v>6.6618530729842025</v>
      </c>
      <c r="BO68" s="35">
        <f>BN68/$BN$72</f>
        <v>1.254586266098719E-2</v>
      </c>
      <c r="BP68" s="76">
        <f>BO68 * $BM$72</f>
        <v>6.6618530729842025</v>
      </c>
      <c r="BQ68" s="77">
        <f>IF(BP68&gt;0, V68, W68)</f>
        <v>3.9362429700928177</v>
      </c>
      <c r="BR68" s="17">
        <f>BP68/BQ68</f>
        <v>1.6924394971551042</v>
      </c>
      <c r="BS68" s="39">
        <f>($AG68^$BS$74)*($BT$74^$N68)*(IF($C68&gt;0,1,$BU$74))</f>
        <v>1</v>
      </c>
      <c r="BT68" s="39">
        <f>($AG68^$BS$75)*($BT$75^$N68)*(IF($C68&gt;0,1,$BU$75))</f>
        <v>1</v>
      </c>
      <c r="BU68" s="39">
        <f>($AG68^$BS$76)*($BT$76^$N68)*(IF($C68&gt;0,1,$BU$76))</f>
        <v>1</v>
      </c>
      <c r="BV68" s="39">
        <f>($AG68^$BS$77)*($BT$77^$N68)*(IF($C68&gt;0,1,$BU$77))</f>
        <v>1</v>
      </c>
      <c r="BW68" s="39">
        <f>($AG68^$BS$78)*($BT$78^$N68)*(IF($C68&gt;0,1,$BU$78))</f>
        <v>1</v>
      </c>
      <c r="BX68" s="39">
        <f>($AG68^$BS$79)*($BT$79^$N68)*(IF($C68&gt;0,1,$BU$79))</f>
        <v>1</v>
      </c>
      <c r="BY68" s="39">
        <f>($AG68^$BS$80)*($BT$80^$N68)*(IF($C68&gt;0,1,$BU$80))</f>
        <v>1</v>
      </c>
      <c r="BZ68" s="37">
        <f>BS68/BS$72</f>
        <v>1.4143444278192443E-2</v>
      </c>
      <c r="CA68" s="37">
        <f>BT68/BT$72</f>
        <v>9.1223909684692954E-3</v>
      </c>
      <c r="CB68" s="37">
        <f>BU68/BU$72</f>
        <v>3.7427344078824632E-3</v>
      </c>
      <c r="CC68" s="37">
        <f>BV68/BV$72</f>
        <v>6.3990231865402886E-3</v>
      </c>
      <c r="CD68" s="37">
        <f>BW68/BW$72</f>
        <v>1.837355306187664E-2</v>
      </c>
      <c r="CE68" s="37">
        <f>BX68/BX$72</f>
        <v>5.2199210976666263E-3</v>
      </c>
      <c r="CF68" s="37">
        <f>BY68/BY$72</f>
        <v>1.9176452107990238E-2</v>
      </c>
      <c r="CG68" s="2">
        <v>863</v>
      </c>
      <c r="CH68" s="17">
        <f>CG$72*BZ68</f>
        <v>863.30169529658849</v>
      </c>
      <c r="CI68" s="1">
        <f>CH68-CG68</f>
        <v>0.30169529658849115</v>
      </c>
      <c r="CJ68" s="2">
        <v>0</v>
      </c>
      <c r="CK68" s="17">
        <f>CJ$72*CA68</f>
        <v>545.82001881642339</v>
      </c>
      <c r="CL68" s="1">
        <f>CK68-CJ68</f>
        <v>545.82001881642339</v>
      </c>
      <c r="CM68" s="2">
        <v>0</v>
      </c>
      <c r="CN68" s="17">
        <f>CM$72*CB68</f>
        <v>257.77334687408887</v>
      </c>
      <c r="CO68" s="1">
        <f>CN68-CM68</f>
        <v>257.77334687408887</v>
      </c>
      <c r="CP68" s="2">
        <v>344</v>
      </c>
      <c r="CQ68" s="17">
        <f>CP$72*CC68</f>
        <v>413.20412422446606</v>
      </c>
      <c r="CR68" s="1">
        <f>CQ68-CP68</f>
        <v>69.204124224466057</v>
      </c>
      <c r="CS68" s="2">
        <v>1143</v>
      </c>
      <c r="CT68" s="17">
        <f>CS$72*CD68</f>
        <v>1236.8708450194117</v>
      </c>
      <c r="CU68" s="1">
        <f>CT68-CS68</f>
        <v>93.870845019411718</v>
      </c>
      <c r="CV68" s="2">
        <v>0</v>
      </c>
      <c r="CW68" s="17">
        <f>CV$72*CE68</f>
        <v>372.57708826705311</v>
      </c>
      <c r="CX68" s="1">
        <f>CW68-CV68</f>
        <v>372.57708826705311</v>
      </c>
      <c r="CY68" s="2">
        <v>0</v>
      </c>
      <c r="CZ68" s="17">
        <f>CY$72*CF68</f>
        <v>1315.1402620180786</v>
      </c>
      <c r="DA68" s="1">
        <f>CZ68-CY68</f>
        <v>1315.1402620180786</v>
      </c>
      <c r="DB68" s="9"/>
      <c r="DF68" s="37"/>
      <c r="DH68" s="17"/>
      <c r="DI68" s="1"/>
    </row>
    <row r="69" spans="1:113" x14ac:dyDescent="0.2">
      <c r="A69" s="44" t="s">
        <v>120</v>
      </c>
      <c r="B69">
        <v>0</v>
      </c>
      <c r="C69">
        <v>0</v>
      </c>
      <c r="D69">
        <v>3.4693877551020401E-2</v>
      </c>
      <c r="E69">
        <v>0.96530612244897895</v>
      </c>
      <c r="F69">
        <v>0.113095238095238</v>
      </c>
      <c r="G69">
        <v>0.113095238095238</v>
      </c>
      <c r="H69">
        <v>0.36315789473684201</v>
      </c>
      <c r="I69">
        <v>4.4736842105263103E-2</v>
      </c>
      <c r="J69">
        <v>0.127461905666445</v>
      </c>
      <c r="K69">
        <v>0.120063877038097</v>
      </c>
      <c r="L69">
        <v>0.380564489035773</v>
      </c>
      <c r="M69">
        <v>-0.50488077801378894</v>
      </c>
      <c r="N69" s="28">
        <v>0</v>
      </c>
      <c r="O69">
        <v>1.0243155818585099</v>
      </c>
      <c r="P69">
        <v>0.96626201353558505</v>
      </c>
      <c r="Q69">
        <v>0.99283959601750604</v>
      </c>
      <c r="R69">
        <v>0.97712452796867899</v>
      </c>
      <c r="S69">
        <v>18.920000076293899</v>
      </c>
      <c r="T69" s="40">
        <f>IF(C69,P69,R69)</f>
        <v>0.97712452796867899</v>
      </c>
      <c r="U69" s="40">
        <f>IF(D69 = 0,O69,Q69)</f>
        <v>0.99283959601750604</v>
      </c>
      <c r="V69" s="59">
        <f>S69*T69^(1-N69)</f>
        <v>18.487196143716048</v>
      </c>
      <c r="W69" s="58">
        <f>S69*U69^(N69+1)</f>
        <v>18.784525232398817</v>
      </c>
      <c r="X69" s="66">
        <f>0.5 * (D69-MAX($D$3:$D$71))/(MIN($D$3:$D$71)-MAX($D$3:$D$71)) + 0.75</f>
        <v>1.2464655378233747</v>
      </c>
      <c r="Y69" s="66">
        <f>AVERAGE(D69, F69, G69, H69, I69, J69, K69)</f>
        <v>0.1309006961840205</v>
      </c>
      <c r="Z69" s="29">
        <f>1.2^N69</f>
        <v>1</v>
      </c>
      <c r="AA69" s="29">
        <f>1.6^N69</f>
        <v>1</v>
      </c>
      <c r="AB69" s="29">
        <f>IF(C69&gt;0, 1, 0.3)</f>
        <v>0.3</v>
      </c>
      <c r="AC69" s="29">
        <f>IF(C69&gt;0, 1, 0.2)</f>
        <v>0.2</v>
      </c>
      <c r="AD69" s="29">
        <f>PERCENTILE($L$2:$L$71, 0.05)</f>
        <v>-1.4951753639458739E-2</v>
      </c>
      <c r="AE69" s="29">
        <f>PERCENTILE($L$2:$L$71, 0.95)</f>
        <v>1.0450608148215921</v>
      </c>
      <c r="AF69" s="29">
        <f>MIN(MAX(L69,AD69), AE69)</f>
        <v>0.380564489035773</v>
      </c>
      <c r="AG69" s="29">
        <f>AF69-$AF$72+1</f>
        <v>1.3955162426752317</v>
      </c>
      <c r="AH69" s="29">
        <f>PERCENTILE($M$2:$M$71, 0.02)</f>
        <v>-1.4404420295190774</v>
      </c>
      <c r="AI69" s="29">
        <f>PERCENTILE($M$2:$M$71, 0.98)</f>
        <v>0.2915920996770559</v>
      </c>
      <c r="AJ69" s="29">
        <f>MIN(MAX(M69,AH69), AI69)</f>
        <v>-0.50488077801378894</v>
      </c>
      <c r="AK69" s="29">
        <f>AJ69-$AJ$72 + 0.1</f>
        <v>1.0355612515052885</v>
      </c>
      <c r="AL69" s="74">
        <v>1</v>
      </c>
      <c r="AM69" s="74">
        <v>1</v>
      </c>
      <c r="AN69" s="28">
        <v>1</v>
      </c>
      <c r="AO69" s="21">
        <f>(AG69^4) *Z69*AB69*AL69</f>
        <v>1.1377866597573549</v>
      </c>
      <c r="AP69" s="21">
        <f>(AK69^5)*AA69*AM69*AN69</f>
        <v>1.190910045095906</v>
      </c>
      <c r="AQ69" s="15">
        <f>AO69/$AO$72</f>
        <v>4.548992322528379E-3</v>
      </c>
      <c r="AR69" s="15">
        <f>AP69/$AP$72</f>
        <v>7.4555886689382806E-3</v>
      </c>
      <c r="AS69" s="2">
        <v>946</v>
      </c>
      <c r="AT69" s="16">
        <f>$D$78*AQ69</f>
        <v>561.07089346372129</v>
      </c>
      <c r="AU69" s="24">
        <f>AT69-AS69</f>
        <v>-384.92910653627871</v>
      </c>
      <c r="AV69" s="2">
        <v>303</v>
      </c>
      <c r="AW69" s="2">
        <v>341</v>
      </c>
      <c r="AX69" s="2">
        <v>151</v>
      </c>
      <c r="AY69" s="10">
        <f>SUM(AV69:AX69)</f>
        <v>795</v>
      </c>
      <c r="AZ69" s="16">
        <f>AQ69*$D$77</f>
        <v>860.77078995116176</v>
      </c>
      <c r="BA69" s="9">
        <f>AZ69-AY69</f>
        <v>65.77078995116176</v>
      </c>
      <c r="BB69" s="9">
        <f>BA69+AU69</f>
        <v>-319.15831658511695</v>
      </c>
      <c r="BC69" s="18">
        <f>AS69+AY69</f>
        <v>1741</v>
      </c>
      <c r="BD69" s="27">
        <f>AT69+AZ69</f>
        <v>1421.8416834148829</v>
      </c>
      <c r="BE69" s="67">
        <f>BB69*(BB69&gt;0)</f>
        <v>0</v>
      </c>
      <c r="BF69">
        <f>BE69/$BE$72</f>
        <v>0</v>
      </c>
      <c r="BG69" s="57">
        <f>BF69*$BB$72</f>
        <v>0</v>
      </c>
      <c r="BH69" s="60">
        <f>IF(BG69&gt;0,V69,W69)</f>
        <v>18.784525232398817</v>
      </c>
      <c r="BI69" s="17">
        <f>BG69/BH69</f>
        <v>0</v>
      </c>
      <c r="BJ69" s="35">
        <f>BC69/BD69</f>
        <v>1.2244682514994105</v>
      </c>
      <c r="BK69" s="2">
        <v>0</v>
      </c>
      <c r="BL69" s="16">
        <f>AR69*$D$80</f>
        <v>33.013346626058706</v>
      </c>
      <c r="BM69" s="54">
        <f>BL69-BK69</f>
        <v>33.013346626058706</v>
      </c>
      <c r="BN69" s="75">
        <f>BM69*(BM69&lt;&gt;0)</f>
        <v>33.013346626058706</v>
      </c>
      <c r="BO69" s="35">
        <f>BN69/$BN$72</f>
        <v>6.217202754436664E-2</v>
      </c>
      <c r="BP69" s="76">
        <f>BO69 * $BM$72</f>
        <v>33.013346626058706</v>
      </c>
      <c r="BQ69" s="77">
        <f>IF(BP69&gt;0, V69, W69)</f>
        <v>18.487196143716048</v>
      </c>
      <c r="BR69" s="17">
        <f>BP69/BQ69</f>
        <v>1.7857411350763548</v>
      </c>
      <c r="BS69" s="39">
        <f>($AG69^$BS$74)*($BT$74^$N69)*(IF($C69&gt;0,1,$BU$74))</f>
        <v>0.6685708330693193</v>
      </c>
      <c r="BT69" s="39">
        <f>($AG69^$BS$75)*($BT$75^$N69)*(IF($C69&gt;0,1,$BU$75))</f>
        <v>0.80234377822269798</v>
      </c>
      <c r="BU69" s="39">
        <f>($AG69^$BS$76)*($BT$76^$N69)*(IF($C69&gt;0,1,$BU$76))</f>
        <v>1.0112901876789746E-2</v>
      </c>
      <c r="BV69" s="39">
        <f>($AG69^$BS$77)*($BT$77^$N69)*(IF($C69&gt;0,1,$BU$77))</f>
        <v>1.4798422357674739</v>
      </c>
      <c r="BW69" s="39">
        <f>($AG69^$BS$78)*($BT$78^$N69)*(IF($C69&gt;0,1,$BU$78))</f>
        <v>0.67368853121057815</v>
      </c>
      <c r="BX69" s="39">
        <f>($AG69^$BS$79)*($BT$79^$N69)*(IF($C69&gt;0,1,$BU$79))</f>
        <v>0.74336456315542543</v>
      </c>
      <c r="BY69" s="39">
        <f>($AG69^$BS$80)*($BT$80^$N69)*(IF($C69&gt;0,1,$BU$80))</f>
        <v>7.2585596906167893E-2</v>
      </c>
      <c r="BZ69" s="37">
        <f>BS69/BS$72</f>
        <v>9.4558943235406191E-3</v>
      </c>
      <c r="CA69" s="37">
        <f>BT69/BT$72</f>
        <v>7.319293636066271E-3</v>
      </c>
      <c r="CB69" s="37">
        <f>BU69/BU$72</f>
        <v>3.7849905817800118E-5</v>
      </c>
      <c r="CC69" s="37">
        <f>BV69/BV$72</f>
        <v>9.4695447790976855E-3</v>
      </c>
      <c r="CD69" s="37">
        <f>BW69/BW$72</f>
        <v>1.2378051975375294E-2</v>
      </c>
      <c r="CE69" s="37">
        <f>BX69/BX$72</f>
        <v>3.8803043664727404E-3</v>
      </c>
      <c r="CF69" s="37">
        <f>BY69/BY$72</f>
        <v>1.3919342228010129E-3</v>
      </c>
      <c r="CG69" s="2">
        <v>378</v>
      </c>
      <c r="CH69" s="17">
        <f>CG$72*BZ69</f>
        <v>577.17833361459589</v>
      </c>
      <c r="CI69" s="1">
        <f>CH69-CG69</f>
        <v>199.17833361459589</v>
      </c>
      <c r="CJ69" s="2">
        <v>693</v>
      </c>
      <c r="CK69" s="17">
        <f>CJ$72*CA69</f>
        <v>437.9352961267532</v>
      </c>
      <c r="CL69" s="1">
        <f>CK69-CJ69</f>
        <v>-255.0647038732468</v>
      </c>
      <c r="CM69" s="2">
        <v>553</v>
      </c>
      <c r="CN69" s="17">
        <f>CM$72*CB69</f>
        <v>2.6068365633893475</v>
      </c>
      <c r="CO69" s="1">
        <f>CN69-CM69</f>
        <v>-550.39316343661062</v>
      </c>
      <c r="CP69" s="2">
        <v>991</v>
      </c>
      <c r="CQ69" s="17">
        <f>CP$72*CC69</f>
        <v>611.47691502067482</v>
      </c>
      <c r="CR69" s="1">
        <f>CQ69-CP69</f>
        <v>-379.52308497932518</v>
      </c>
      <c r="CS69" s="2">
        <v>549</v>
      </c>
      <c r="CT69" s="17">
        <f>CS$72*CD69</f>
        <v>833.26570287831407</v>
      </c>
      <c r="CU69" s="1">
        <f>CT69-CS69</f>
        <v>284.26570287831407</v>
      </c>
      <c r="CV69" s="2">
        <v>624</v>
      </c>
      <c r="CW69" s="17">
        <f>CV$72*CE69</f>
        <v>276.96060446135834</v>
      </c>
      <c r="CX69" s="1">
        <f>CW69-CV69</f>
        <v>-347.03939553864166</v>
      </c>
      <c r="CY69" s="2">
        <v>662</v>
      </c>
      <c r="CZ69" s="17">
        <f>CY$72*CF69</f>
        <v>95.460240933916268</v>
      </c>
      <c r="DA69" s="1">
        <f>CZ69-CY69</f>
        <v>-566.53975906608377</v>
      </c>
      <c r="DB69" s="9"/>
      <c r="DF69" s="37"/>
      <c r="DH69" s="17"/>
      <c r="DI69" s="1"/>
    </row>
    <row r="70" spans="1:113" x14ac:dyDescent="0.2">
      <c r="A70" s="44" t="s">
        <v>56</v>
      </c>
      <c r="B70">
        <v>1</v>
      </c>
      <c r="C70">
        <v>1</v>
      </c>
      <c r="D70">
        <v>0.51366559485530505</v>
      </c>
      <c r="E70">
        <v>0.486334405144694</v>
      </c>
      <c r="F70">
        <v>0.40858505564387898</v>
      </c>
      <c r="G70">
        <v>0.40858505564387898</v>
      </c>
      <c r="H70">
        <v>4.4091710758377402E-2</v>
      </c>
      <c r="I70">
        <v>0.55291005291005202</v>
      </c>
      <c r="J70">
        <v>0.15613695952050899</v>
      </c>
      <c r="K70">
        <v>0.252577172946712</v>
      </c>
      <c r="L70">
        <v>0.68139603086857803</v>
      </c>
      <c r="M70">
        <v>-0.73911528713185204</v>
      </c>
      <c r="N70" s="28">
        <v>0</v>
      </c>
      <c r="O70">
        <v>1.0008550804954901</v>
      </c>
      <c r="P70">
        <v>0.999199054395982</v>
      </c>
      <c r="Q70">
        <v>1.0002686718305001</v>
      </c>
      <c r="R70">
        <v>1.0015805523698</v>
      </c>
      <c r="S70">
        <v>76.529998779296804</v>
      </c>
      <c r="T70" s="40">
        <f>IF(C70,P70,R70)</f>
        <v>0.999199054395982</v>
      </c>
      <c r="U70" s="40">
        <f>IF(D70 = 0,O70,Q70)</f>
        <v>1.0002686718305001</v>
      </c>
      <c r="V70" s="59">
        <f>S70*T70^(1-N70)</f>
        <v>76.468702413199026</v>
      </c>
      <c r="W70" s="58">
        <f>S70*U70^(N70+1)</f>
        <v>76.550560234157004</v>
      </c>
      <c r="X70" s="66">
        <f>0.5 * (D70-MAX($D$3:$D$71))/(MIN($D$3:$D$71)-MAX($D$3:$D$71)) + 0.75</f>
        <v>0.98835432071184548</v>
      </c>
      <c r="Y70" s="66">
        <f>AVERAGE(D70, F70, G70, H70, I70, J70, K70)</f>
        <v>0.33379308603981622</v>
      </c>
      <c r="Z70" s="29">
        <f>1.2^N70</f>
        <v>1</v>
      </c>
      <c r="AA70" s="29">
        <f>1.6^N70</f>
        <v>1</v>
      </c>
      <c r="AB70" s="29">
        <f>IF(C70&gt;0, 1, 0.3)</f>
        <v>1</v>
      </c>
      <c r="AC70" s="29">
        <f>IF(C70&gt;0, 1, 0.2)</f>
        <v>1</v>
      </c>
      <c r="AD70" s="29">
        <f>PERCENTILE($L$2:$L$71, 0.05)</f>
        <v>-1.4951753639458739E-2</v>
      </c>
      <c r="AE70" s="29">
        <f>PERCENTILE($L$2:$L$71, 0.95)</f>
        <v>1.0450608148215921</v>
      </c>
      <c r="AF70" s="29">
        <f>MIN(MAX(L70,AD70), AE70)</f>
        <v>0.68139603086857803</v>
      </c>
      <c r="AG70" s="29">
        <f>AF70-$AF$72+1</f>
        <v>1.6963477845080368</v>
      </c>
      <c r="AH70" s="29">
        <f>PERCENTILE($M$2:$M$71, 0.02)</f>
        <v>-1.4404420295190774</v>
      </c>
      <c r="AI70" s="29">
        <f>PERCENTILE($M$2:$M$71, 0.98)</f>
        <v>0.2915920996770559</v>
      </c>
      <c r="AJ70" s="29">
        <f>MIN(MAX(M70,AH70), AI70)</f>
        <v>-0.73911528713185204</v>
      </c>
      <c r="AK70" s="29">
        <f>AJ70-$AJ$72 + 0.1</f>
        <v>0.80132674238722534</v>
      </c>
      <c r="AL70" s="74">
        <v>1</v>
      </c>
      <c r="AM70" s="74">
        <v>1</v>
      </c>
      <c r="AN70" s="28">
        <v>1</v>
      </c>
      <c r="AO70" s="21">
        <f>(AG70^4) *Z70*AB70*AL70</f>
        <v>8.2805576227394369</v>
      </c>
      <c r="AP70" s="21">
        <f>(AK70^5)*AA70*AM70*AN70</f>
        <v>0.33040619582419889</v>
      </c>
      <c r="AQ70" s="15">
        <f>AO70/$AO$72</f>
        <v>3.3106551855801053E-2</v>
      </c>
      <c r="AR70" s="15">
        <f>AP70/$AP$72</f>
        <v>2.0684792271909338E-3</v>
      </c>
      <c r="AS70" s="2">
        <v>1990</v>
      </c>
      <c r="AT70" s="16">
        <f>$D$78*AQ70</f>
        <v>4083.3488632737599</v>
      </c>
      <c r="AU70" s="24">
        <f>AT70-AS70</f>
        <v>2093.3488632737599</v>
      </c>
      <c r="AV70" s="2">
        <v>1607</v>
      </c>
      <c r="AW70" s="2">
        <v>2679</v>
      </c>
      <c r="AX70" s="2">
        <v>0</v>
      </c>
      <c r="AY70" s="10">
        <f>SUM(AV70:AX70)</f>
        <v>4286</v>
      </c>
      <c r="AZ70" s="16">
        <f>AQ70*$D$77</f>
        <v>6264.4978872239444</v>
      </c>
      <c r="BA70" s="9">
        <f>AZ70-AY70</f>
        <v>1978.4978872239444</v>
      </c>
      <c r="BB70" s="9">
        <f>BA70+AU70</f>
        <v>4071.8467504977043</v>
      </c>
      <c r="BC70" s="18">
        <f>AS70+AY70</f>
        <v>6276</v>
      </c>
      <c r="BD70" s="27">
        <f>AT70+AZ70</f>
        <v>10347.846750497705</v>
      </c>
      <c r="BE70" s="67">
        <f>BB70*(BB70&gt;0)</f>
        <v>4071.8467504977043</v>
      </c>
      <c r="BF70">
        <f>BE70/$BE$72</f>
        <v>4.0689429751110069E-2</v>
      </c>
      <c r="BG70" s="57">
        <f>BF70*$BB$72</f>
        <v>1383.9248157517759</v>
      </c>
      <c r="BH70" s="70">
        <f>IF(BG70&gt;0,V70,W70)</f>
        <v>76.468702413199026</v>
      </c>
      <c r="BI70" s="17">
        <f>BG70/BH70</f>
        <v>18.097924668235262</v>
      </c>
      <c r="BJ70" s="35">
        <f>BC70/BD70</f>
        <v>0.60650299055676871</v>
      </c>
      <c r="BK70" s="2">
        <v>0</v>
      </c>
      <c r="BL70" s="16">
        <f>AR70*$D$80</f>
        <v>9.1592260180014549</v>
      </c>
      <c r="BM70" s="54">
        <f>BL70-BK70</f>
        <v>9.1592260180014549</v>
      </c>
      <c r="BN70" s="75">
        <f>BM70*(BM70&lt;&gt;0)</f>
        <v>9.1592260180014549</v>
      </c>
      <c r="BO70" s="35">
        <f>BN70/$BN$72</f>
        <v>1.7249013216575234E-2</v>
      </c>
      <c r="BP70" s="76">
        <f>BO70 * $BM$72</f>
        <v>9.1592260180014549</v>
      </c>
      <c r="BQ70" s="77">
        <f>IF(BP70&gt;0, V70, W70)</f>
        <v>76.468702413199026</v>
      </c>
      <c r="BR70" s="17">
        <f>BP70/BQ70</f>
        <v>0.11977744788331218</v>
      </c>
      <c r="BS70" s="39">
        <f>($AG70^$BS$74)*($BT$74^$N70)*(IF($C70&gt;0,1,$BU$74))</f>
        <v>1.7846305614809064</v>
      </c>
      <c r="BT70" s="39">
        <f>($AG70^$BS$75)*($BT$75^$N70)*(IF($C70&gt;0,1,$BU$75))</f>
        <v>3.0887644339555473</v>
      </c>
      <c r="BU70" s="39">
        <f>($AG70^$BS$76)*($BT$76^$N70)*(IF($C70&gt;0,1,$BU$76))</f>
        <v>13.065647552521664</v>
      </c>
      <c r="BV70" s="39">
        <f>($AG70^$BS$77)*($BT$77^$N70)*(IF($C70&gt;0,1,$BU$77))</f>
        <v>3.1002119943556967</v>
      </c>
      <c r="BW70" s="39">
        <f>($AG70^$BS$78)*($BT$78^$N70)*(IF($C70&gt;0,1,$BU$78))</f>
        <v>1.0481581745656503</v>
      </c>
      <c r="BX70" s="39">
        <f>($AG70^$BS$79)*($BT$79^$N70)*(IF($C70&gt;0,1,$BU$79))</f>
        <v>6.6533507143721016</v>
      </c>
      <c r="BY70" s="39">
        <f>($AG70^$BS$80)*($BT$80^$N70)*(IF($C70&gt;0,1,$BU$80))</f>
        <v>2.678032023883961</v>
      </c>
      <c r="BZ70" s="37">
        <f>BS70/BS$72</f>
        <v>2.524082290346449E-2</v>
      </c>
      <c r="CA70" s="37">
        <f>BT70/BT$72</f>
        <v>2.8176916776045259E-2</v>
      </c>
      <c r="CB70" s="37">
        <f>BU70/BU$72</f>
        <v>4.890124865608813E-2</v>
      </c>
      <c r="CC70" s="37">
        <f>BV70/BV$72</f>
        <v>1.9838328435072414E-2</v>
      </c>
      <c r="CD70" s="37">
        <f>BW70/BW$72</f>
        <v>1.9258389837621733E-2</v>
      </c>
      <c r="CE70" s="37">
        <f>BX70/BX$72</f>
        <v>3.472996576412625E-2</v>
      </c>
      <c r="CF70" s="37">
        <f>BY70/BY$72</f>
        <v>5.135515284967495E-2</v>
      </c>
      <c r="CG70" s="2">
        <v>459</v>
      </c>
      <c r="CH70" s="17">
        <f>CG$72*BZ70</f>
        <v>1540.674589204569</v>
      </c>
      <c r="CI70" s="1">
        <f>CH70-CG70</f>
        <v>1081.674589204569</v>
      </c>
      <c r="CJ70" s="2">
        <v>382</v>
      </c>
      <c r="CK70" s="17">
        <f>CJ$72*CA70</f>
        <v>1685.9094614611161</v>
      </c>
      <c r="CL70" s="1">
        <f>CK70-CJ70</f>
        <v>1303.9094614611161</v>
      </c>
      <c r="CM70" s="2">
        <v>0</v>
      </c>
      <c r="CN70" s="17">
        <f>CM$72*CB70</f>
        <v>3367.9756986907578</v>
      </c>
      <c r="CO70" s="1">
        <f>CN70-CM70</f>
        <v>3367.9756986907578</v>
      </c>
      <c r="CP70" s="2">
        <v>0</v>
      </c>
      <c r="CQ70" s="17">
        <f>CP$72*CC70</f>
        <v>1281.0203820379311</v>
      </c>
      <c r="CR70" s="1">
        <f>CQ70-CP70</f>
        <v>1281.0203820379311</v>
      </c>
      <c r="CS70" s="2">
        <v>1301</v>
      </c>
      <c r="CT70" s="17">
        <f>CS$72*CD70</f>
        <v>1296.4362870890197</v>
      </c>
      <c r="CU70" s="1">
        <f>CT70-CS70</f>
        <v>-4.5637129109802572</v>
      </c>
      <c r="CV70" s="2">
        <v>918</v>
      </c>
      <c r="CW70" s="17">
        <f>CV$72*CE70</f>
        <v>2478.8860363802751</v>
      </c>
      <c r="CX70" s="1">
        <f>CW70-CV70</f>
        <v>1560.8860363802751</v>
      </c>
      <c r="CY70" s="2">
        <v>77</v>
      </c>
      <c r="CZ70" s="17">
        <f>CY$72*CF70</f>
        <v>3521.9877375835576</v>
      </c>
      <c r="DA70" s="1">
        <f>CZ70-CY70</f>
        <v>3444.9877375835576</v>
      </c>
      <c r="DB70" s="9"/>
      <c r="DF70" s="37"/>
      <c r="DH70" s="17"/>
      <c r="DI70" s="1"/>
    </row>
    <row r="71" spans="1:113" ht="17" thickBot="1" x14ac:dyDescent="0.25">
      <c r="A71" s="44" t="s">
        <v>209</v>
      </c>
      <c r="B71">
        <v>0</v>
      </c>
      <c r="C71">
        <v>0</v>
      </c>
      <c r="D71">
        <v>0.108043217286914</v>
      </c>
      <c r="E71">
        <v>0.89195678271308498</v>
      </c>
      <c r="F71">
        <v>4.3683589138134499E-2</v>
      </c>
      <c r="G71">
        <v>4.3683589138134499E-2</v>
      </c>
      <c r="H71">
        <v>0.35131396957123001</v>
      </c>
      <c r="I71">
        <v>8.0221300138312496E-2</v>
      </c>
      <c r="J71">
        <v>0.16787752498698399</v>
      </c>
      <c r="K71">
        <v>8.5635815095428197E-2</v>
      </c>
      <c r="L71">
        <v>0.45357538705700501</v>
      </c>
      <c r="M71">
        <v>-0.14747045997470101</v>
      </c>
      <c r="N71" s="28">
        <v>0</v>
      </c>
      <c r="O71">
        <v>1.0032588245035501</v>
      </c>
      <c r="P71">
        <v>0.97753739917980598</v>
      </c>
      <c r="Q71">
        <v>1.01058744349052</v>
      </c>
      <c r="R71">
        <v>0.97881655641431098</v>
      </c>
      <c r="S71">
        <v>81.410003662109304</v>
      </c>
      <c r="T71" s="40">
        <f>IF(C71,P71,R71)</f>
        <v>0.97881655641431098</v>
      </c>
      <c r="U71" s="40">
        <f>IF(D71 = 0,O71,Q71)</f>
        <v>1.01058744349052</v>
      </c>
      <c r="V71" s="59">
        <f>S71*T71^(1-N71)</f>
        <v>79.685459442222282</v>
      </c>
      <c r="W71" s="58">
        <f>S71*U71^(N71+1)</f>
        <v>82.271927475444912</v>
      </c>
      <c r="X71" s="66">
        <f>0.5 * (D71-MAX($D$3:$D$71))/(MIN($D$3:$D$71)-MAX($D$3:$D$71)) + 0.75</f>
        <v>1.2069385956896888</v>
      </c>
      <c r="Y71" s="66">
        <f>AVERAGE(D71, F71, G71, H71, I71, J71, K71)</f>
        <v>0.12577985790787682</v>
      </c>
      <c r="Z71" s="29">
        <f>1.2^N71</f>
        <v>1</v>
      </c>
      <c r="AA71" s="29">
        <f>1.6^N71</f>
        <v>1</v>
      </c>
      <c r="AB71" s="29">
        <f>IF(C71&gt;0, 1, 0.3)</f>
        <v>0.3</v>
      </c>
      <c r="AC71" s="29">
        <f>IF(C71&gt;0, 1, 0.2)</f>
        <v>0.2</v>
      </c>
      <c r="AD71" s="29">
        <f>PERCENTILE($L$2:$L$71, 0.05)</f>
        <v>-1.4951753639458739E-2</v>
      </c>
      <c r="AE71" s="29">
        <f>PERCENTILE($L$2:$L$71, 0.95)</f>
        <v>1.0450608148215921</v>
      </c>
      <c r="AF71" s="29">
        <f>MIN(MAX(L71,AD71), AE71)</f>
        <v>0.45357538705700501</v>
      </c>
      <c r="AG71" s="29">
        <f>AF71-$AF$72+1</f>
        <v>1.4685271406964637</v>
      </c>
      <c r="AH71" s="29">
        <f>PERCENTILE($M$2:$M$71, 0.02)</f>
        <v>-1.4404420295190774</v>
      </c>
      <c r="AI71" s="29">
        <f>PERCENTILE($M$2:$M$71, 0.98)</f>
        <v>0.2915920996770559</v>
      </c>
      <c r="AJ71" s="29">
        <f>MIN(MAX(M71,AH71), AI71)</f>
        <v>-0.14747045997470101</v>
      </c>
      <c r="AK71" s="29">
        <f>AJ71-$AJ$72 + 0.1</f>
        <v>1.3929715695443765</v>
      </c>
      <c r="AL71" s="74">
        <v>0</v>
      </c>
      <c r="AM71" s="74">
        <v>1</v>
      </c>
      <c r="AN71" s="28">
        <v>2</v>
      </c>
      <c r="AO71" s="21">
        <f>(AG71^4) *Z71*AB71*AL71</f>
        <v>0</v>
      </c>
      <c r="AP71" s="21">
        <f>(AK71^5)*AA71*AM71*AN71</f>
        <v>10.489173247698615</v>
      </c>
      <c r="AQ71" s="15">
        <f>AO71/$AO$72</f>
        <v>0</v>
      </c>
      <c r="AR71" s="15">
        <f>AP71/$AP$72</f>
        <v>6.566655603763466E-2</v>
      </c>
      <c r="AS71" s="2">
        <v>0</v>
      </c>
      <c r="AT71" s="16">
        <f>$D$78*AQ71</f>
        <v>0</v>
      </c>
      <c r="AU71" s="24">
        <f>AT71-AS71</f>
        <v>0</v>
      </c>
      <c r="AV71" s="2">
        <v>0</v>
      </c>
      <c r="AW71" s="2">
        <v>0</v>
      </c>
      <c r="AX71" s="2">
        <v>0</v>
      </c>
      <c r="AY71" s="10">
        <f>SUM(AV71:AX71)</f>
        <v>0</v>
      </c>
      <c r="AZ71" s="16">
        <f>AQ71*$D$77</f>
        <v>0</v>
      </c>
      <c r="BA71" s="9">
        <f>AZ71-AY71</f>
        <v>0</v>
      </c>
      <c r="BB71" s="9">
        <f>BA71+AU71</f>
        <v>0</v>
      </c>
      <c r="BC71" s="18">
        <f>AS71+AY71</f>
        <v>0</v>
      </c>
      <c r="BD71" s="27">
        <f>AT71+AZ71</f>
        <v>0</v>
      </c>
      <c r="BE71" s="67">
        <f>BB71*(BB71&gt;0)</f>
        <v>0</v>
      </c>
      <c r="BF71">
        <f>BE71/$BE$72</f>
        <v>0</v>
      </c>
      <c r="BG71" s="57">
        <f>BF71*$BB$72</f>
        <v>0</v>
      </c>
      <c r="BH71" s="70">
        <f>IF(BG71&gt;0,V71,W71)</f>
        <v>82.271927475444912</v>
      </c>
      <c r="BI71" s="17">
        <f>BG71/BH71</f>
        <v>0</v>
      </c>
      <c r="BJ71" s="35" t="e">
        <f>BC71/BD71</f>
        <v>#DIV/0!</v>
      </c>
      <c r="BK71" s="2">
        <v>81</v>
      </c>
      <c r="BL71" s="16">
        <f>AR71*$D$80</f>
        <v>290.77151013464629</v>
      </c>
      <c r="BM71" s="54">
        <f>BL71-BK71</f>
        <v>209.77151013464629</v>
      </c>
      <c r="BN71" s="75">
        <f>BM71*(BM71&lt;&gt;0)</f>
        <v>209.77151013464629</v>
      </c>
      <c r="BO71" s="35">
        <f>BN71/$BN$72</f>
        <v>0.39504992492400404</v>
      </c>
      <c r="BP71" s="76">
        <f>BO71 * $BM$72</f>
        <v>209.77151013464629</v>
      </c>
      <c r="BQ71" s="77">
        <f>IF(BP71&gt;0, V71, W71)</f>
        <v>79.685459442222282</v>
      </c>
      <c r="BR71" s="17">
        <f>BP71/BQ71</f>
        <v>2.6324942041244777</v>
      </c>
      <c r="BS71" s="39">
        <f>($AG71^$BS$74)*($BT$74^$N71)*(IF($C71&gt;0,1,$BU$74))</f>
        <v>0.70700197625165462</v>
      </c>
      <c r="BT71" s="39">
        <f>($AG71^$BS$75)*($BT$75^$N71)*(IF($C71&gt;0,1,$BU$75))</f>
        <v>0.89458654429968887</v>
      </c>
      <c r="BU71" s="39">
        <f>($AG71^$BS$76)*($BT$76^$N71)*(IF($C71&gt;0,1,$BU$76))</f>
        <v>1.2959165960609E-2</v>
      </c>
      <c r="BV71" s="39">
        <f>($AG71^$BS$77)*($BT$77^$N71)*(IF($C71&gt;0,1,$BU$77))</f>
        <v>1.6505638158333948</v>
      </c>
      <c r="BW71" s="39">
        <f>($AG71^$BS$78)*($BT$78^$N71)*(IF($C71&gt;0,1,$BU$78))</f>
        <v>0.67675308518556732</v>
      </c>
      <c r="BX71" s="39">
        <f>($AG71^$BS$79)*($BT$79^$N71)*(IF($C71&gt;0,1,$BU$79))</f>
        <v>0.89252684810345295</v>
      </c>
      <c r="BY71" s="39">
        <f>($AG71^$BS$80)*($BT$80^$N71)*(IF($C71&gt;0,1,$BU$80))</f>
        <v>7.9823839406678351E-2</v>
      </c>
      <c r="BZ71" s="37">
        <f>BS71/BS$72</f>
        <v>9.9994430556872137E-3</v>
      </c>
      <c r="CA71" s="37">
        <f>BT71/BT$72</f>
        <v>8.1607682122336392E-3</v>
      </c>
      <c r="CB71" s="37">
        <f>BU71/BU$72</f>
        <v>4.8502716338230504E-5</v>
      </c>
      <c r="CC71" s="37">
        <f>BV71/BV$72</f>
        <v>1.0561996128382309E-2</v>
      </c>
      <c r="CD71" s="37">
        <f>BW71/BW$72</f>
        <v>1.2434358720445743E-2</v>
      </c>
      <c r="CE71" s="37">
        <f>BX71/BX$72</f>
        <v>4.6589197246491099E-3</v>
      </c>
      <c r="CF71" s="37">
        <f>BY71/BY$72</f>
        <v>1.5307380334580714E-3</v>
      </c>
      <c r="CG71" s="2">
        <v>0</v>
      </c>
      <c r="CH71" s="17">
        <f>CG$72*BZ71</f>
        <v>610.35600467609186</v>
      </c>
      <c r="CI71" s="1">
        <f>CH71-CG71</f>
        <v>610.35600467609186</v>
      </c>
      <c r="CJ71" s="2">
        <v>0</v>
      </c>
      <c r="CK71" s="17">
        <f>CJ$72*CA71</f>
        <v>488.28324444257532</v>
      </c>
      <c r="CL71" s="1">
        <f>CK71-CJ71</f>
        <v>488.28324444257532</v>
      </c>
      <c r="CM71" s="2">
        <v>0</v>
      </c>
      <c r="CN71" s="17">
        <f>CM$72*CB71</f>
        <v>3.3405275823629497</v>
      </c>
      <c r="CO71" s="1">
        <f>CN71-CM71</f>
        <v>3.3405275823629497</v>
      </c>
      <c r="CP71" s="2">
        <v>0</v>
      </c>
      <c r="CQ71" s="17">
        <f>CP$72*CC71</f>
        <v>682.01977599803081</v>
      </c>
      <c r="CR71" s="1">
        <f>CQ71-CP71</f>
        <v>682.01977599803081</v>
      </c>
      <c r="CS71" s="2">
        <v>814</v>
      </c>
      <c r="CT71" s="17">
        <f>CS$72*CD71</f>
        <v>837.05616034296645</v>
      </c>
      <c r="CU71" s="1">
        <f>CT71-CS71</f>
        <v>23.05616034296645</v>
      </c>
      <c r="CV71" s="2">
        <v>0</v>
      </c>
      <c r="CW71" s="17">
        <f>CV$72*CE71</f>
        <v>332.53505426655488</v>
      </c>
      <c r="CX71" s="1">
        <f>CW71-CV71</f>
        <v>332.53505426655488</v>
      </c>
      <c r="CY71" s="2">
        <v>0</v>
      </c>
      <c r="CZ71" s="17">
        <f>CY$72*CF71</f>
        <v>104.979545072588</v>
      </c>
      <c r="DA71" s="1">
        <f>CZ71-CY71</f>
        <v>104.979545072588</v>
      </c>
      <c r="DB71" s="9"/>
      <c r="DF71" s="37"/>
      <c r="DH71" s="17"/>
      <c r="DI71" s="1"/>
    </row>
    <row r="72" spans="1:113" ht="17" thickBot="1" x14ac:dyDescent="0.25">
      <c r="A72" s="4" t="s">
        <v>27</v>
      </c>
      <c r="B72" s="13">
        <f>AVERAGE(B2:B71)</f>
        <v>0.51428571428571423</v>
      </c>
      <c r="C72" s="13">
        <f>AVERAGE(C2:C71)</f>
        <v>0.27142857142857141</v>
      </c>
      <c r="D72" s="6">
        <f>SUM(D2:D71)</f>
        <v>21.367231854230965</v>
      </c>
      <c r="E72" s="6">
        <f>SUM(E3:E71)</f>
        <v>47.939842100752898</v>
      </c>
      <c r="F72" s="4"/>
      <c r="G72" s="4"/>
      <c r="H72" s="4"/>
      <c r="I72" s="4"/>
      <c r="J72" s="4"/>
      <c r="K72" s="4"/>
      <c r="L72" s="4">
        <f>MIN(L2:L71)</f>
        <v>-0.93409045379107203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30">
        <f>SUM(X2:X71)</f>
        <v>77.046806144626373</v>
      </c>
      <c r="Y72" s="30"/>
      <c r="Z72" s="13"/>
      <c r="AA72" s="13"/>
      <c r="AB72" s="13"/>
      <c r="AC72" s="13"/>
      <c r="AD72" s="13"/>
      <c r="AE72" s="13"/>
      <c r="AF72" s="30">
        <f>MIN(AF2:AF71)</f>
        <v>-1.4951753639458739E-2</v>
      </c>
      <c r="AG72" s="13"/>
      <c r="AH72" s="13"/>
      <c r="AI72" s="13"/>
      <c r="AJ72" s="30">
        <f>MIN(AJ2:AJ71)</f>
        <v>-1.4404420295190774</v>
      </c>
      <c r="AK72" s="13"/>
      <c r="AL72" s="13"/>
      <c r="AM72" s="13"/>
      <c r="AN72" s="13"/>
      <c r="AO72" s="22">
        <f t="shared" ref="AO72:BG72" si="0">SUM(AO2:AO71)</f>
        <v>250.11839525922983</v>
      </c>
      <c r="AP72" s="22">
        <f t="shared" si="0"/>
        <v>159.73387186145538</v>
      </c>
      <c r="AQ72" s="4">
        <f t="shared" si="0"/>
        <v>0.99999999999999967</v>
      </c>
      <c r="AR72" s="4">
        <f t="shared" si="0"/>
        <v>1.0000000000000004</v>
      </c>
      <c r="AS72" s="6">
        <f t="shared" si="0"/>
        <v>112951</v>
      </c>
      <c r="AT72" s="6">
        <f t="shared" si="0"/>
        <v>123339.59999999996</v>
      </c>
      <c r="AU72" s="6">
        <f t="shared" si="0"/>
        <v>10388.599999999948</v>
      </c>
      <c r="AV72" s="6">
        <f t="shared" si="0"/>
        <v>27558</v>
      </c>
      <c r="AW72" s="6">
        <f t="shared" si="0"/>
        <v>135567</v>
      </c>
      <c r="AX72" s="6">
        <f t="shared" si="0"/>
        <v>2474</v>
      </c>
      <c r="AY72" s="6">
        <f t="shared" si="0"/>
        <v>165599</v>
      </c>
      <c r="AZ72" s="6">
        <f t="shared" si="0"/>
        <v>189222.3</v>
      </c>
      <c r="BA72" s="6">
        <f t="shared" si="0"/>
        <v>23623.299999999934</v>
      </c>
      <c r="BB72" s="69">
        <f t="shared" si="0"/>
        <v>34011.899999999885</v>
      </c>
      <c r="BC72" s="6">
        <f t="shared" si="0"/>
        <v>278550</v>
      </c>
      <c r="BD72" s="6">
        <f t="shared" si="0"/>
        <v>312561.89999999979</v>
      </c>
      <c r="BE72" s="6">
        <f t="shared" si="0"/>
        <v>100071.36436672766</v>
      </c>
      <c r="BF72" s="6">
        <f t="shared" si="0"/>
        <v>1.0000000000000002</v>
      </c>
      <c r="BG72" s="6">
        <f t="shared" si="0"/>
        <v>34011.899999999892</v>
      </c>
      <c r="BH72" s="6"/>
      <c r="BI72" s="6"/>
      <c r="BJ72" s="6"/>
      <c r="BK72" s="6">
        <f>SUM(BK2:BK71)</f>
        <v>3897</v>
      </c>
      <c r="BL72" s="6">
        <f>SUM(BL2:BL71)</f>
        <v>4428.0000000000018</v>
      </c>
      <c r="BM72" s="78">
        <f>SUM(BM2:BM71)</f>
        <v>531.00000000000034</v>
      </c>
      <c r="BN72" s="6">
        <f>SUM(BN2:BN71)</f>
        <v>531.00000000000034</v>
      </c>
      <c r="BO72" s="6"/>
      <c r="BP72" s="6">
        <f>SUM(BP2:BP71)</f>
        <v>531.00000000000034</v>
      </c>
      <c r="BQ72" s="6"/>
      <c r="BR72" s="6"/>
      <c r="BS72" s="55">
        <f t="shared" ref="BS72:BY72" si="1">SUM(BS2:BS71)</f>
        <v>70.704135451778498</v>
      </c>
      <c r="BT72" s="55">
        <f t="shared" si="1"/>
        <v>109.62038389457413</v>
      </c>
      <c r="BU72" s="55">
        <f t="shared" si="1"/>
        <v>267.18433397088751</v>
      </c>
      <c r="BV72" s="55">
        <f t="shared" si="1"/>
        <v>156.2738516252607</v>
      </c>
      <c r="BW72" s="55">
        <f t="shared" si="1"/>
        <v>54.426054483435983</v>
      </c>
      <c r="BX72" s="55">
        <f t="shared" si="1"/>
        <v>191.5737769383168</v>
      </c>
      <c r="BY72" s="55">
        <f t="shared" si="1"/>
        <v>52.147289517821221</v>
      </c>
      <c r="BZ72" s="56">
        <f t="shared" ref="BZ72" si="2">BS72/BS$72</f>
        <v>1</v>
      </c>
      <c r="CA72" s="56">
        <f t="shared" ref="CA72" si="3">BT72/BT$72</f>
        <v>1</v>
      </c>
      <c r="CB72" s="56">
        <f t="shared" ref="CB72" si="4">BU72/BU$72</f>
        <v>1</v>
      </c>
      <c r="CC72" s="56">
        <f t="shared" ref="CC72" si="5">BV72/BV$72</f>
        <v>1</v>
      </c>
      <c r="CD72" s="56">
        <f t="shared" ref="CD72" si="6">BW72/BW$72</f>
        <v>1</v>
      </c>
      <c r="CE72" s="56">
        <f t="shared" ref="CE72" si="7">BX72/BX$72</f>
        <v>1</v>
      </c>
      <c r="CF72" s="56">
        <f t="shared" ref="CF72" si="8">BY72/BY$72</f>
        <v>1</v>
      </c>
      <c r="CG72" s="13">
        <v>61039</v>
      </c>
      <c r="CH72" s="56"/>
      <c r="CI72" s="4"/>
      <c r="CJ72" s="13">
        <v>59833</v>
      </c>
      <c r="CK72" s="4"/>
      <c r="CL72" s="4"/>
      <c r="CM72" s="13">
        <v>68873</v>
      </c>
      <c r="CN72" s="4"/>
      <c r="CO72" s="4"/>
      <c r="CP72" s="13">
        <v>64573</v>
      </c>
      <c r="CQ72" s="4"/>
      <c r="CR72" s="4"/>
      <c r="CS72" s="13">
        <v>67318</v>
      </c>
      <c r="CT72" s="4"/>
      <c r="CU72" s="4"/>
      <c r="CV72" s="13">
        <v>71376</v>
      </c>
      <c r="CW72" s="4"/>
      <c r="CX72" s="4"/>
      <c r="CY72" s="13">
        <v>68581</v>
      </c>
      <c r="CZ72" s="4"/>
      <c r="DA72" s="4"/>
      <c r="DB72" s="9"/>
      <c r="DF72" s="23"/>
      <c r="DG72" s="23"/>
      <c r="DH72" s="17"/>
    </row>
    <row r="73" spans="1:113" x14ac:dyDescent="0.2">
      <c r="A73" s="11" t="s">
        <v>37</v>
      </c>
      <c r="B73" s="8"/>
      <c r="C73" s="8"/>
      <c r="D73" s="1"/>
      <c r="E73" s="1">
        <f>MEDIAN(E2:E71)</f>
        <v>0.73291171842616754</v>
      </c>
      <c r="L73">
        <f>PERCENTILE(L2:L71, 0.99)</f>
        <v>1.0720078124145644</v>
      </c>
      <c r="BK73">
        <f>BK72/BL72</f>
        <v>0.88008130081300773</v>
      </c>
      <c r="BS73" s="3" t="s">
        <v>121</v>
      </c>
      <c r="BT73" s="26" t="s">
        <v>122</v>
      </c>
      <c r="BU73" s="3" t="s">
        <v>123</v>
      </c>
      <c r="BV73" s="3"/>
      <c r="BW73" s="3"/>
      <c r="BX73" s="3"/>
      <c r="BY73" s="38"/>
      <c r="BZ73" s="37"/>
      <c r="CA73" s="38"/>
      <c r="CB73" s="3"/>
      <c r="CC73" s="37"/>
      <c r="CH73" s="37"/>
    </row>
    <row r="74" spans="1:113" x14ac:dyDescent="0.2">
      <c r="A74" s="12" t="s">
        <v>36</v>
      </c>
      <c r="B74" s="8"/>
      <c r="C74" s="8"/>
      <c r="D74" s="7"/>
      <c r="E74" s="7"/>
      <c r="F74" s="7"/>
      <c r="G74" s="7"/>
      <c r="H74" s="7"/>
      <c r="I74" s="50"/>
      <c r="J74" s="7"/>
      <c r="K74" s="7"/>
      <c r="N74" t="s">
        <v>191</v>
      </c>
      <c r="T74" s="7"/>
      <c r="U74" s="7"/>
      <c r="V74" s="7"/>
      <c r="Y74" s="7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21"/>
      <c r="AP74" s="21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 t="s">
        <v>44</v>
      </c>
      <c r="BF74" s="7" t="s">
        <v>42</v>
      </c>
      <c r="BG74" t="s">
        <v>203</v>
      </c>
      <c r="BH74" s="7"/>
      <c r="BI74" s="7"/>
      <c r="BJ74" s="7"/>
      <c r="BR74">
        <v>1</v>
      </c>
      <c r="BS74" s="3">
        <v>1.0960000000000001</v>
      </c>
      <c r="BT74" s="39">
        <v>0.73099999999999998</v>
      </c>
      <c r="BU74" s="3">
        <v>0.46400000000000002</v>
      </c>
      <c r="BV74" s="3"/>
      <c r="BW74" s="3"/>
      <c r="BX74" s="3"/>
      <c r="BY74" s="3"/>
      <c r="BZ74" s="37"/>
      <c r="CA74" s="37"/>
      <c r="CB74" s="37"/>
      <c r="CC74" s="37"/>
      <c r="CD74" s="37"/>
      <c r="CE74" s="37"/>
      <c r="CF74" s="37"/>
      <c r="CH74" s="37"/>
    </row>
    <row r="75" spans="1:113" x14ac:dyDescent="0.2">
      <c r="A75" t="s">
        <v>55</v>
      </c>
      <c r="B75" s="3"/>
      <c r="C75" s="2" t="s">
        <v>65</v>
      </c>
      <c r="H75" s="7" t="s">
        <v>87</v>
      </c>
      <c r="I75">
        <v>0.99</v>
      </c>
      <c r="K75">
        <v>0.01</v>
      </c>
      <c r="N75" s="68">
        <v>0.9</v>
      </c>
      <c r="AY75" t="s">
        <v>110</v>
      </c>
      <c r="BE75">
        <v>1411</v>
      </c>
      <c r="BF75">
        <v>307</v>
      </c>
      <c r="BG75">
        <v>601</v>
      </c>
      <c r="BR75">
        <v>2</v>
      </c>
      <c r="BS75">
        <v>2.1339999999999999</v>
      </c>
      <c r="BT75">
        <v>0.78900000000000003</v>
      </c>
      <c r="BU75">
        <v>0.39400000000000002</v>
      </c>
      <c r="BZ75" s="23"/>
      <c r="CA75" s="23"/>
      <c r="CB75" s="23"/>
      <c r="CC75" s="23"/>
      <c r="CD75" s="23"/>
      <c r="CE75" s="23"/>
      <c r="CF75" s="23"/>
      <c r="CH75" s="37"/>
    </row>
    <row r="76" spans="1:113" x14ac:dyDescent="0.2">
      <c r="A76" s="5" t="s">
        <v>22</v>
      </c>
      <c r="B76" s="3"/>
      <c r="C76" t="s">
        <v>24</v>
      </c>
      <c r="D76" t="s">
        <v>31</v>
      </c>
      <c r="F76" t="s">
        <v>43</v>
      </c>
      <c r="H76" t="s">
        <v>89</v>
      </c>
      <c r="I76">
        <v>0.99</v>
      </c>
      <c r="J76" t="s">
        <v>90</v>
      </c>
      <c r="K76">
        <v>0.01</v>
      </c>
      <c r="AY76" t="s">
        <v>111</v>
      </c>
      <c r="BE76">
        <f>BE75-90</f>
        <v>1321</v>
      </c>
      <c r="BF76">
        <f>BF75-57</f>
        <v>250</v>
      </c>
      <c r="BG76">
        <f>BG75-34</f>
        <v>567</v>
      </c>
      <c r="BR76">
        <v>3</v>
      </c>
      <c r="BS76">
        <v>4.8630000000000004</v>
      </c>
      <c r="BT76">
        <v>0.48099999999999998</v>
      </c>
      <c r="BU76">
        <v>2E-3</v>
      </c>
      <c r="BZ76" s="23"/>
      <c r="CA76" s="23"/>
      <c r="CB76" s="23"/>
      <c r="CC76" s="23"/>
      <c r="CH76" s="37"/>
    </row>
    <row r="77" spans="1:113" x14ac:dyDescent="0.2">
      <c r="A77" s="5" t="s">
        <v>1</v>
      </c>
      <c r="B77" s="3"/>
      <c r="C77" s="3">
        <v>210247</v>
      </c>
      <c r="D77" s="1">
        <f>C77*$N$75</f>
        <v>189222.30000000002</v>
      </c>
      <c r="F77">
        <f>D77/C77</f>
        <v>0.90000000000000013</v>
      </c>
      <c r="H77" t="s">
        <v>91</v>
      </c>
      <c r="I77">
        <v>0.99</v>
      </c>
      <c r="J77" t="s">
        <v>92</v>
      </c>
      <c r="K77">
        <v>0.01</v>
      </c>
      <c r="AY77" t="s">
        <v>167</v>
      </c>
      <c r="AZ77" t="s">
        <v>199</v>
      </c>
      <c r="BE77">
        <f>BE76-292</f>
        <v>1029</v>
      </c>
      <c r="BF77">
        <v>240</v>
      </c>
      <c r="BG77">
        <f>BG76-182</f>
        <v>385</v>
      </c>
      <c r="BR77">
        <v>4</v>
      </c>
      <c r="BS77">
        <v>2.141</v>
      </c>
      <c r="BT77">
        <v>0.35199999999999998</v>
      </c>
      <c r="BU77">
        <v>0.72499999999999998</v>
      </c>
      <c r="BZ77" s="23"/>
      <c r="CA77" s="23"/>
      <c r="CB77" s="23"/>
      <c r="CC77" s="23"/>
      <c r="CH77" s="37"/>
    </row>
    <row r="78" spans="1:113" x14ac:dyDescent="0.2">
      <c r="A78" s="5" t="s">
        <v>23</v>
      </c>
      <c r="B78" s="3"/>
      <c r="C78" s="3">
        <v>137044</v>
      </c>
      <c r="D78" s="1">
        <f>C78*$N$75</f>
        <v>123339.6</v>
      </c>
      <c r="F78">
        <f>D78/C78</f>
        <v>0.9</v>
      </c>
      <c r="H78" t="s">
        <v>93</v>
      </c>
      <c r="I78">
        <v>0.98</v>
      </c>
      <c r="J78" t="s">
        <v>88</v>
      </c>
      <c r="K78">
        <v>0.02</v>
      </c>
      <c r="AY78" s="51" t="s">
        <v>168</v>
      </c>
      <c r="AZ78" t="s">
        <v>200</v>
      </c>
      <c r="BE78">
        <f>BE77-306</f>
        <v>723</v>
      </c>
      <c r="BF78">
        <f>BF77-85</f>
        <v>155</v>
      </c>
      <c r="BG78">
        <f>BG77-203</f>
        <v>182</v>
      </c>
      <c r="BR78">
        <v>5</v>
      </c>
      <c r="BS78">
        <v>8.8999999999999996E-2</v>
      </c>
      <c r="BT78">
        <v>1.3540000000000001</v>
      </c>
      <c r="BU78">
        <v>0.65400000000000003</v>
      </c>
      <c r="BZ78" s="23"/>
      <c r="CA78" s="23"/>
      <c r="CB78" s="23"/>
      <c r="CC78" s="23"/>
      <c r="CH78" s="37"/>
    </row>
    <row r="79" spans="1:113" x14ac:dyDescent="0.2">
      <c r="A79" s="5" t="s">
        <v>164</v>
      </c>
      <c r="B79" s="3"/>
      <c r="C79">
        <v>12317</v>
      </c>
      <c r="D79" s="1">
        <f>C79*$N$75</f>
        <v>11085.300000000001</v>
      </c>
      <c r="F79">
        <f>D79/C79</f>
        <v>0.90000000000000013</v>
      </c>
      <c r="H79" t="s">
        <v>94</v>
      </c>
      <c r="I79">
        <v>0.99</v>
      </c>
      <c r="J79" t="s">
        <v>88</v>
      </c>
      <c r="K79">
        <v>0.01</v>
      </c>
      <c r="AY79" t="s">
        <v>165</v>
      </c>
      <c r="AZ79" t="s">
        <v>196</v>
      </c>
      <c r="BE79">
        <f>BE78-287</f>
        <v>436</v>
      </c>
      <c r="BG79">
        <f>BG78-111</f>
        <v>71</v>
      </c>
      <c r="BR79">
        <v>6</v>
      </c>
      <c r="BS79">
        <v>3.5859999999999999</v>
      </c>
      <c r="BT79">
        <v>1.5529999999999999</v>
      </c>
      <c r="BU79">
        <v>0.22500000000000001</v>
      </c>
      <c r="BZ79" s="23"/>
      <c r="CA79" s="23"/>
      <c r="CB79" s="23"/>
      <c r="CC79" s="23"/>
      <c r="CH79" s="37"/>
    </row>
    <row r="80" spans="1:113" x14ac:dyDescent="0.2">
      <c r="A80" s="5" t="s">
        <v>216</v>
      </c>
      <c r="B80" s="3"/>
      <c r="C80">
        <v>4920</v>
      </c>
      <c r="D80" s="1">
        <f>C80*$N$75</f>
        <v>4428</v>
      </c>
      <c r="F80">
        <f>D80/C80</f>
        <v>0.9</v>
      </c>
      <c r="H80" t="s">
        <v>95</v>
      </c>
      <c r="I80">
        <v>0.99</v>
      </c>
      <c r="J80" t="s">
        <v>88</v>
      </c>
      <c r="K80">
        <v>0.01</v>
      </c>
      <c r="AY80">
        <v>0</v>
      </c>
      <c r="AZ80" s="52"/>
      <c r="BR80">
        <v>7</v>
      </c>
      <c r="BS80">
        <v>1.8640000000000001</v>
      </c>
      <c r="BT80">
        <v>0.432</v>
      </c>
      <c r="BU80">
        <v>3.9E-2</v>
      </c>
      <c r="BZ80" s="23"/>
      <c r="CA80" s="23"/>
      <c r="CB80" s="23"/>
      <c r="CC80" s="23"/>
      <c r="CH80" s="37"/>
    </row>
    <row r="81" spans="1:86" x14ac:dyDescent="0.2">
      <c r="A81" s="5" t="s">
        <v>24</v>
      </c>
      <c r="B81" s="3"/>
      <c r="C81">
        <f>SUM(C77:C79)</f>
        <v>359608</v>
      </c>
      <c r="D81">
        <f>SUM(D77:D79)</f>
        <v>323647.2</v>
      </c>
      <c r="F81">
        <f>D81/C81</f>
        <v>0.9</v>
      </c>
      <c r="AY81" s="52" t="s">
        <v>166</v>
      </c>
      <c r="AZ81" t="s">
        <v>197</v>
      </c>
      <c r="BE81">
        <f>BE79-376</f>
        <v>60</v>
      </c>
      <c r="BG81">
        <f>BG79-34</f>
        <v>37</v>
      </c>
      <c r="BZ81" s="23"/>
      <c r="CA81" s="23"/>
      <c r="CB81" s="23"/>
      <c r="CC81" s="23"/>
      <c r="CH81" s="37"/>
    </row>
    <row r="82" spans="1:86" x14ac:dyDescent="0.2">
      <c r="A82" s="3"/>
      <c r="B82" s="3"/>
      <c r="AY82" s="52" t="s">
        <v>170</v>
      </c>
      <c r="AZ82" t="s">
        <v>201</v>
      </c>
      <c r="BZ82" s="23"/>
      <c r="CA82" s="23"/>
      <c r="CB82" s="23"/>
      <c r="CC82" s="23"/>
      <c r="CH82" s="37"/>
    </row>
    <row r="83" spans="1:86" x14ac:dyDescent="0.2">
      <c r="AY83" s="52" t="s">
        <v>169</v>
      </c>
      <c r="AZ83" t="s">
        <v>198</v>
      </c>
      <c r="BZ83" s="23"/>
      <c r="CA83" s="23"/>
      <c r="CB83" s="23"/>
      <c r="CC83" s="23"/>
      <c r="CH83" s="37"/>
    </row>
    <row r="84" spans="1:86" x14ac:dyDescent="0.2">
      <c r="BZ84" s="23"/>
      <c r="CA84" s="23"/>
      <c r="CB84" s="23"/>
      <c r="CC84" s="23"/>
      <c r="CH84" s="37"/>
    </row>
    <row r="85" spans="1:86" x14ac:dyDescent="0.2">
      <c r="BZ85" s="23"/>
      <c r="CA85" s="23"/>
      <c r="CB85" s="23"/>
      <c r="CC85" s="23"/>
    </row>
    <row r="86" spans="1:86" x14ac:dyDescent="0.2">
      <c r="BZ86" s="23"/>
      <c r="CA86" s="23"/>
      <c r="CB86" s="23"/>
      <c r="CC86" s="23"/>
    </row>
    <row r="87" spans="1:86" x14ac:dyDescent="0.2">
      <c r="BZ87" s="23"/>
      <c r="CA87" s="23"/>
      <c r="CB87" s="23"/>
      <c r="CC87" s="23"/>
    </row>
    <row r="88" spans="1:86" x14ac:dyDescent="0.2">
      <c r="BZ88" s="23"/>
      <c r="CA88" s="23"/>
      <c r="CB88" s="23"/>
      <c r="CC88" s="23"/>
    </row>
    <row r="89" spans="1:86" x14ac:dyDescent="0.2">
      <c r="BZ89" s="23"/>
      <c r="CA89" s="23"/>
      <c r="CB89" s="23"/>
      <c r="CC89" s="23"/>
    </row>
    <row r="90" spans="1:86" x14ac:dyDescent="0.2">
      <c r="BZ90" s="23"/>
      <c r="CA90" s="23"/>
      <c r="CB90" s="23"/>
      <c r="CC90" s="23"/>
    </row>
    <row r="91" spans="1:86" x14ac:dyDescent="0.2">
      <c r="BZ91" s="23"/>
      <c r="CA91" s="23"/>
      <c r="CB91" s="23"/>
      <c r="CC91" s="23"/>
    </row>
    <row r="92" spans="1:86" x14ac:dyDescent="0.2">
      <c r="BZ92" s="23"/>
      <c r="CA92" s="23"/>
      <c r="CB92" s="23"/>
      <c r="CC92" s="23"/>
    </row>
    <row r="93" spans="1:86" x14ac:dyDescent="0.2">
      <c r="BZ93" s="23"/>
      <c r="CA93" s="23"/>
      <c r="CB93" s="23"/>
      <c r="CC93" s="23"/>
    </row>
  </sheetData>
  <sortState xmlns:xlrd2="http://schemas.microsoft.com/office/spreadsheetml/2017/richdata2" ref="A2:DA71">
    <sortCondition ref="A2:A71"/>
    <sortCondition ref="BJ2:BJ71"/>
    <sortCondition ref="BP2:BP71"/>
    <sortCondition ref="DA2:DA71"/>
  </sortState>
  <conditionalFormatting sqref="G2:G71">
    <cfRule type="cellIs" dxfId="53" priority="278" operator="lessThanOrEqual">
      <formula>0.01</formula>
    </cfRule>
    <cfRule type="cellIs" dxfId="52" priority="279" operator="greaterThanOrEqual">
      <formula>0.99</formula>
    </cfRule>
  </conditionalFormatting>
  <conditionalFormatting sqref="B2:C71">
    <cfRule type="expression" dxfId="51" priority="196">
      <formula>$C2 &lt;&gt; $B2</formula>
    </cfRule>
  </conditionalFormatting>
  <conditionalFormatting sqref="P74:P75 Q75:R75 O2:P71">
    <cfRule type="cellIs" dxfId="50" priority="175" operator="greaterThan">
      <formula>0</formula>
    </cfRule>
  </conditionalFormatting>
  <conditionalFormatting sqref="Q2:R71">
    <cfRule type="cellIs" dxfId="49" priority="174" operator="greaterThan">
      <formula>0</formula>
    </cfRule>
  </conditionalFormatting>
  <conditionalFormatting sqref="BJ54:BJ55 BJ19:BJ22 BJ52 BJ2:BJ5 BJ57:BJ71 BJ24:BJ50 BJ8:BJ17">
    <cfRule type="cellIs" dxfId="48" priority="205" operator="lessThan">
      <formula>0.3333334</formula>
    </cfRule>
    <cfRule type="cellIs" dxfId="47" priority="206" operator="greaterThan">
      <formula>3</formula>
    </cfRule>
  </conditionalFormatting>
  <conditionalFormatting sqref="BJ23">
    <cfRule type="cellIs" dxfId="46" priority="167" operator="lessThan">
      <formula>0.3333334</formula>
    </cfRule>
    <cfRule type="cellIs" dxfId="45" priority="168" operator="greaterThan">
      <formula>3</formula>
    </cfRule>
  </conditionalFormatting>
  <conditionalFormatting sqref="BI54:BI55 BI52 BI2:BI5 BI57:BI71 BI19:BI50 BI8:BI17">
    <cfRule type="cellIs" dxfId="44" priority="160" operator="greaterThan">
      <formula>0</formula>
    </cfRule>
    <cfRule type="cellIs" dxfId="43" priority="161" operator="lessThan">
      <formula>0</formula>
    </cfRule>
  </conditionalFormatting>
  <conditionalFormatting sqref="BJ6:BJ7">
    <cfRule type="cellIs" dxfId="42" priority="110" operator="lessThan">
      <formula>0.3333334</formula>
    </cfRule>
    <cfRule type="cellIs" dxfId="41" priority="111" operator="greaterThan">
      <formula>3</formula>
    </cfRule>
  </conditionalFormatting>
  <conditionalFormatting sqref="BI6:BI7">
    <cfRule type="cellIs" dxfId="40" priority="108" operator="greaterThan">
      <formula>0</formula>
    </cfRule>
    <cfRule type="cellIs" dxfId="39" priority="109" operator="lessThan">
      <formula>0</formula>
    </cfRule>
  </conditionalFormatting>
  <conditionalFormatting sqref="BJ18">
    <cfRule type="cellIs" dxfId="38" priority="98" operator="lessThan">
      <formula>0.3333334</formula>
    </cfRule>
    <cfRule type="cellIs" dxfId="37" priority="99" operator="greaterThan">
      <formula>3</formula>
    </cfRule>
  </conditionalFormatting>
  <conditionalFormatting sqref="BI18">
    <cfRule type="cellIs" dxfId="36" priority="96" operator="greaterThan">
      <formula>0</formula>
    </cfRule>
    <cfRule type="cellIs" dxfId="35" priority="97" operator="lessThan">
      <formula>0</formula>
    </cfRule>
  </conditionalFormatting>
  <conditionalFormatting sqref="BJ53">
    <cfRule type="cellIs" dxfId="34" priority="92" operator="lessThan">
      <formula>0.3333334</formula>
    </cfRule>
    <cfRule type="cellIs" dxfId="33" priority="93" operator="greaterThan">
      <formula>3</formula>
    </cfRule>
  </conditionalFormatting>
  <conditionalFormatting sqref="BI53">
    <cfRule type="cellIs" dxfId="32" priority="90" operator="greaterThan">
      <formula>0</formula>
    </cfRule>
    <cfRule type="cellIs" dxfId="31" priority="91" operator="lessThan">
      <formula>0</formula>
    </cfRule>
  </conditionalFormatting>
  <conditionalFormatting sqref="BJ56">
    <cfRule type="cellIs" dxfId="30" priority="86" operator="lessThan">
      <formula>0.3333334</formula>
    </cfRule>
    <cfRule type="cellIs" dxfId="29" priority="87" operator="greaterThan">
      <formula>3</formula>
    </cfRule>
  </conditionalFormatting>
  <conditionalFormatting sqref="BI56">
    <cfRule type="cellIs" dxfId="28" priority="84" operator="greaterThan">
      <formula>0</formula>
    </cfRule>
    <cfRule type="cellIs" dxfId="27" priority="85" operator="lessThan">
      <formula>0</formula>
    </cfRule>
  </conditionalFormatting>
  <conditionalFormatting sqref="BJ51">
    <cfRule type="cellIs" dxfId="26" priority="55" operator="lessThan">
      <formula>0.3333334</formula>
    </cfRule>
    <cfRule type="cellIs" dxfId="25" priority="56" operator="greaterThan">
      <formula>3</formula>
    </cfRule>
  </conditionalFormatting>
  <conditionalFormatting sqref="BM2:BM71">
    <cfRule type="colorScale" priority="5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I51">
    <cfRule type="cellIs" dxfId="24" priority="53" operator="greaterThan">
      <formula>0</formula>
    </cfRule>
    <cfRule type="cellIs" dxfId="23" priority="54" operator="lessThan">
      <formula>0</formula>
    </cfRule>
  </conditionalFormatting>
  <conditionalFormatting sqref="H2:H71">
    <cfRule type="cellIs" dxfId="22" priority="1747" operator="lessThanOrEqual">
      <formula>$K$77</formula>
    </cfRule>
  </conditionalFormatting>
  <conditionalFormatting sqref="I2:I71">
    <cfRule type="cellIs" dxfId="21" priority="1749" operator="greaterThanOrEqual">
      <formula>$I$77</formula>
    </cfRule>
  </conditionalFormatting>
  <conditionalFormatting sqref="F2:F71">
    <cfRule type="cellIs" dxfId="20" priority="1751" operator="greaterThanOrEqual">
      <formula>$I$75</formula>
    </cfRule>
    <cfRule type="cellIs" dxfId="19" priority="1752" operator="lessThanOrEqual">
      <formula>$K$75</formula>
    </cfRule>
  </conditionalFormatting>
  <conditionalFormatting sqref="J2:J71">
    <cfRule type="cellIs" dxfId="18" priority="1755" operator="lessThanOrEqual">
      <formula>$K$78</formula>
    </cfRule>
    <cfRule type="cellIs" dxfId="17" priority="1756" operator="greaterThanOrEqual">
      <formula>$I$78</formula>
    </cfRule>
  </conditionalFormatting>
  <conditionalFormatting sqref="K2:K71">
    <cfRule type="cellIs" dxfId="16" priority="1759" operator="greaterThanOrEqual">
      <formula>$I$79</formula>
    </cfRule>
    <cfRule type="cellIs" dxfId="15" priority="1760" operator="lessThanOrEqual">
      <formula>$K$79</formula>
    </cfRule>
  </conditionalFormatting>
  <conditionalFormatting sqref="BB2:BB71">
    <cfRule type="colorScale" priority="176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DB2:DB71">
    <cfRule type="colorScale" priority="176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D2:D71">
    <cfRule type="cellIs" dxfId="14" priority="1766" operator="greaterThanOrEqual">
      <formula>$I$80</formula>
    </cfRule>
    <cfRule type="cellIs" dxfId="13" priority="1767" operator="lessThanOrEqual">
      <formula>$K$80</formula>
    </cfRule>
  </conditionalFormatting>
  <conditionalFormatting sqref="BR54:BR55 BR52 BR2:BR5 BR57:BR71 BR19:BR50 BR8:BR17">
    <cfRule type="cellIs" dxfId="12" priority="12" operator="greaterThan">
      <formula>0</formula>
    </cfRule>
    <cfRule type="cellIs" dxfId="11" priority="13" operator="lessThan">
      <formula>0</formula>
    </cfRule>
  </conditionalFormatting>
  <conditionalFormatting sqref="BR6:BR7">
    <cfRule type="cellIs" dxfId="10" priority="10" operator="greaterThan">
      <formula>0</formula>
    </cfRule>
    <cfRule type="cellIs" dxfId="9" priority="11" operator="lessThan">
      <formula>0</formula>
    </cfRule>
  </conditionalFormatting>
  <conditionalFormatting sqref="BR18">
    <cfRule type="cellIs" dxfId="8" priority="8" operator="greaterThan">
      <formula>0</formula>
    </cfRule>
    <cfRule type="cellIs" dxfId="7" priority="9" operator="lessThan">
      <formula>0</formula>
    </cfRule>
  </conditionalFormatting>
  <conditionalFormatting sqref="BR53">
    <cfRule type="cellIs" dxfId="6" priority="6" operator="greaterThan">
      <formula>0</formula>
    </cfRule>
    <cfRule type="cellIs" dxfId="5" priority="7" operator="lessThan">
      <formula>0</formula>
    </cfRule>
  </conditionalFormatting>
  <conditionalFormatting sqref="BR56">
    <cfRule type="cellIs" dxfId="4" priority="4" operator="greaterThan">
      <formula>0</formula>
    </cfRule>
    <cfRule type="cellIs" dxfId="3" priority="5" operator="lessThan">
      <formula>0</formula>
    </cfRule>
  </conditionalFormatting>
  <conditionalFormatting sqref="BR51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AN2:AN71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D631-D9DB-8F4D-AEE7-FCD0FDDD2922}">
  <dimension ref="A1:A10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78</v>
      </c>
    </row>
    <row r="3" spans="1:1" x14ac:dyDescent="0.2">
      <c r="A3" t="s">
        <v>207</v>
      </c>
    </row>
    <row r="4" spans="1:1" x14ac:dyDescent="0.2">
      <c r="A4" t="s">
        <v>206</v>
      </c>
    </row>
    <row r="5" spans="1:1" x14ac:dyDescent="0.2">
      <c r="A5" t="s">
        <v>208</v>
      </c>
    </row>
    <row r="6" spans="1:1" x14ac:dyDescent="0.2">
      <c r="A6" t="s">
        <v>58</v>
      </c>
    </row>
    <row r="7" spans="1:1" x14ac:dyDescent="0.2">
      <c r="A7" t="s">
        <v>195</v>
      </c>
    </row>
    <row r="8" spans="1:1" x14ac:dyDescent="0.2">
      <c r="A8" t="s">
        <v>5</v>
      </c>
    </row>
    <row r="9" spans="1:1" x14ac:dyDescent="0.2">
      <c r="A9" t="s">
        <v>57</v>
      </c>
    </row>
    <row r="10" spans="1:1" x14ac:dyDescent="0.2">
      <c r="A10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82" sqref="G82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109</v>
      </c>
      <c r="C1" t="s">
        <v>42</v>
      </c>
      <c r="D1" t="s">
        <v>104</v>
      </c>
      <c r="E1" t="s">
        <v>105</v>
      </c>
      <c r="F1" t="s">
        <v>28</v>
      </c>
      <c r="G1" t="s">
        <v>103</v>
      </c>
      <c r="H1" t="s">
        <v>119</v>
      </c>
      <c r="J1" t="s">
        <v>0</v>
      </c>
      <c r="K1" t="s">
        <v>188</v>
      </c>
      <c r="L1" t="s">
        <v>108</v>
      </c>
      <c r="M1" s="19" t="s">
        <v>190</v>
      </c>
      <c r="N1" s="19"/>
    </row>
    <row r="2" spans="1:14" x14ac:dyDescent="0.2">
      <c r="A2" s="3" t="str">
        <f>Damian!A2</f>
        <v>aapl</v>
      </c>
      <c r="B2" s="1">
        <f>Damian!AQ2*$E$77</f>
        <v>420.91618866060531</v>
      </c>
      <c r="C2" s="2">
        <v>0</v>
      </c>
      <c r="D2" s="2">
        <v>0</v>
      </c>
      <c r="E2" s="3">
        <f>C2+D2</f>
        <v>0</v>
      </c>
      <c r="F2" s="1">
        <f t="shared" ref="F2:F65" si="0">B2-E2</f>
        <v>420.91618866060531</v>
      </c>
      <c r="G2" s="1">
        <f>Damian!N2</f>
        <v>0</v>
      </c>
      <c r="H2" s="36">
        <f>E2/B2</f>
        <v>0</v>
      </c>
      <c r="I2" s="71"/>
      <c r="J2" t="s">
        <v>50</v>
      </c>
      <c r="K2">
        <v>13</v>
      </c>
      <c r="L2" s="1" t="s">
        <v>189</v>
      </c>
      <c r="M2" s="19">
        <v>147</v>
      </c>
    </row>
    <row r="3" spans="1:14" x14ac:dyDescent="0.2">
      <c r="A3" s="3" t="str">
        <f>Damian!A3</f>
        <v>abmd</v>
      </c>
      <c r="B3" s="1">
        <f>Damian!AQ3*$E$77</f>
        <v>118.80417491936529</v>
      </c>
      <c r="C3" s="2">
        <v>0</v>
      </c>
      <c r="D3" s="2">
        <v>0</v>
      </c>
      <c r="E3" s="3">
        <f t="shared" ref="E3:E66" si="1">C3+D3</f>
        <v>0</v>
      </c>
      <c r="F3" s="1">
        <f t="shared" si="0"/>
        <v>118.80417491936529</v>
      </c>
      <c r="G3" s="1">
        <f>Damian!N3</f>
        <v>0</v>
      </c>
      <c r="H3" s="36">
        <f t="shared" ref="H3:H66" si="2">E3/B3</f>
        <v>0</v>
      </c>
      <c r="I3" s="20"/>
      <c r="J3" t="s">
        <v>7</v>
      </c>
      <c r="K3">
        <v>1</v>
      </c>
      <c r="L3" s="1" t="s">
        <v>189</v>
      </c>
      <c r="M3" s="19">
        <v>120</v>
      </c>
    </row>
    <row r="4" spans="1:14" x14ac:dyDescent="0.2">
      <c r="A4" s="3" t="str">
        <f>Damian!A4</f>
        <v>abnb</v>
      </c>
      <c r="B4" s="1">
        <f>Damian!AQ4*$E$77</f>
        <v>96.028085479933864</v>
      </c>
      <c r="C4" s="2">
        <v>0</v>
      </c>
      <c r="D4" s="2">
        <v>0</v>
      </c>
      <c r="E4" s="3">
        <f t="shared" si="1"/>
        <v>0</v>
      </c>
      <c r="F4" s="1">
        <f t="shared" si="0"/>
        <v>96.028085479933864</v>
      </c>
      <c r="G4" s="1">
        <f>Damian!N4</f>
        <v>0</v>
      </c>
      <c r="H4" s="36">
        <f t="shared" si="2"/>
        <v>0</v>
      </c>
      <c r="I4" s="20"/>
      <c r="L4" s="1"/>
      <c r="M4" s="19"/>
    </row>
    <row r="5" spans="1:14" x14ac:dyDescent="0.2">
      <c r="A5" s="3" t="str">
        <f>Damian!A6</f>
        <v>adyey</v>
      </c>
      <c r="B5" s="1">
        <f>Damian!AQ6*$E$77</f>
        <v>306.82190392998848</v>
      </c>
      <c r="C5" s="2">
        <v>0</v>
      </c>
      <c r="D5" s="2">
        <v>0</v>
      </c>
      <c r="E5" s="3">
        <f t="shared" si="1"/>
        <v>0</v>
      </c>
      <c r="F5" s="1">
        <f t="shared" si="0"/>
        <v>306.82190392998848</v>
      </c>
      <c r="G5" s="1">
        <f>Damian!N6</f>
        <v>0</v>
      </c>
      <c r="H5" s="36">
        <f t="shared" si="2"/>
        <v>0</v>
      </c>
      <c r="I5" s="20"/>
      <c r="L5" s="1"/>
      <c r="M5" s="19"/>
    </row>
    <row r="6" spans="1:14" x14ac:dyDescent="0.2">
      <c r="A6" s="3" t="str">
        <f>Damian!A8</f>
        <v>amd</v>
      </c>
      <c r="B6" s="1">
        <f>Damian!AQ8*$E$77</f>
        <v>384.80313144339914</v>
      </c>
      <c r="C6" s="2">
        <v>0</v>
      </c>
      <c r="D6" s="2">
        <v>0</v>
      </c>
      <c r="E6" s="3">
        <f t="shared" si="1"/>
        <v>0</v>
      </c>
      <c r="F6" s="1">
        <f t="shared" si="0"/>
        <v>384.80313144339914</v>
      </c>
      <c r="G6" s="1">
        <f>Damian!N8</f>
        <v>0</v>
      </c>
      <c r="H6" s="36">
        <f t="shared" si="2"/>
        <v>0</v>
      </c>
      <c r="I6" s="20"/>
      <c r="L6" s="1"/>
      <c r="M6" s="19"/>
    </row>
    <row r="7" spans="1:14" x14ac:dyDescent="0.2">
      <c r="A7" s="3" t="str">
        <f>Damian!A9</f>
        <v>amzn</v>
      </c>
      <c r="B7" s="1">
        <f>Damian!AQ9*$E$77</f>
        <v>231.74695927587484</v>
      </c>
      <c r="C7" s="2">
        <v>0</v>
      </c>
      <c r="D7" s="2">
        <v>0</v>
      </c>
      <c r="E7" s="3">
        <f t="shared" si="1"/>
        <v>0</v>
      </c>
      <c r="F7" s="1">
        <f t="shared" si="0"/>
        <v>231.74695927587484</v>
      </c>
      <c r="G7" s="1">
        <f>Damian!N9</f>
        <v>0</v>
      </c>
      <c r="H7" s="36">
        <f t="shared" si="2"/>
        <v>0</v>
      </c>
      <c r="I7" s="20"/>
      <c r="L7" s="1"/>
      <c r="M7" s="19"/>
    </row>
    <row r="8" spans="1:14" x14ac:dyDescent="0.2">
      <c r="A8" s="3" t="str">
        <f>Damian!A10</f>
        <v>anet</v>
      </c>
      <c r="B8" s="1">
        <f>Damian!AQ10*$E$77</f>
        <v>676.59401655668103</v>
      </c>
      <c r="C8" s="2">
        <v>0</v>
      </c>
      <c r="D8" s="2">
        <v>0</v>
      </c>
      <c r="E8" s="3">
        <f t="shared" si="1"/>
        <v>0</v>
      </c>
      <c r="F8" s="1">
        <f t="shared" si="0"/>
        <v>676.59401655668103</v>
      </c>
      <c r="G8" s="1">
        <f>Damian!N10</f>
        <v>0</v>
      </c>
      <c r="H8" s="36">
        <f t="shared" si="2"/>
        <v>0</v>
      </c>
      <c r="I8" s="20"/>
      <c r="L8" s="1"/>
      <c r="M8" s="19"/>
    </row>
    <row r="9" spans="1:14" x14ac:dyDescent="0.2">
      <c r="A9" s="3" t="e">
        <f>Damian!#REF!</f>
        <v>#REF!</v>
      </c>
      <c r="B9" s="1" t="e">
        <f>Damian!#REF!*$E$77</f>
        <v>#REF!</v>
      </c>
      <c r="C9" s="2">
        <v>0</v>
      </c>
      <c r="D9" s="2">
        <v>81</v>
      </c>
      <c r="E9" s="3">
        <f t="shared" si="1"/>
        <v>81</v>
      </c>
      <c r="F9" s="1" t="e">
        <f t="shared" si="0"/>
        <v>#REF!</v>
      </c>
      <c r="G9" s="1" t="e">
        <f>Damian!#REF!</f>
        <v>#REF!</v>
      </c>
      <c r="H9" s="36" t="e">
        <f t="shared" si="2"/>
        <v>#REF!</v>
      </c>
      <c r="I9" s="72"/>
      <c r="M9" s="19"/>
    </row>
    <row r="10" spans="1:14" x14ac:dyDescent="0.2">
      <c r="A10" s="3" t="str">
        <f>Damian!A13</f>
        <v>axon</v>
      </c>
      <c r="B10" s="1">
        <f>Damian!AQ13*$E$77</f>
        <v>1080.7906114649668</v>
      </c>
      <c r="C10" s="2">
        <v>0</v>
      </c>
      <c r="D10" s="2">
        <v>175</v>
      </c>
      <c r="E10" s="3">
        <f t="shared" si="1"/>
        <v>175</v>
      </c>
      <c r="F10" s="1">
        <f t="shared" si="0"/>
        <v>905.79061146496679</v>
      </c>
      <c r="G10" s="1">
        <f>Damian!N13</f>
        <v>0</v>
      </c>
      <c r="H10" s="36">
        <f t="shared" si="2"/>
        <v>0.16191850497553339</v>
      </c>
      <c r="I10" s="20"/>
      <c r="L10" s="1"/>
      <c r="M10" s="19"/>
    </row>
    <row r="11" spans="1:14" x14ac:dyDescent="0.2">
      <c r="A11" s="3" t="str">
        <f>Damian!A14</f>
        <v>bros</v>
      </c>
      <c r="B11" s="1">
        <f>Damian!AQ14*$E$77</f>
        <v>135.79455208315775</v>
      </c>
      <c r="C11" s="2">
        <v>0</v>
      </c>
      <c r="D11" s="2">
        <v>200</v>
      </c>
      <c r="E11" s="3">
        <f t="shared" si="1"/>
        <v>200</v>
      </c>
      <c r="F11" s="1">
        <f t="shared" si="0"/>
        <v>-64.205447916842246</v>
      </c>
      <c r="G11" s="1">
        <f>Damian!N14</f>
        <v>0</v>
      </c>
      <c r="H11" s="36">
        <f t="shared" si="2"/>
        <v>1.4728131352244835</v>
      </c>
      <c r="I11" s="20"/>
      <c r="L11" s="1"/>
      <c r="M11" s="19"/>
    </row>
    <row r="12" spans="1:14" x14ac:dyDescent="0.2">
      <c r="A12" s="3" t="str">
        <f>Damian!A15</f>
        <v>bynd</v>
      </c>
      <c r="B12" s="1">
        <f>Damian!AQ15*$E$77</f>
        <v>31.025820012405021</v>
      </c>
      <c r="C12" s="2">
        <v>0</v>
      </c>
      <c r="D12" s="2">
        <v>71</v>
      </c>
      <c r="E12" s="3">
        <f t="shared" si="1"/>
        <v>71</v>
      </c>
      <c r="F12" s="1">
        <f t="shared" si="0"/>
        <v>-39.974179987594979</v>
      </c>
      <c r="G12" s="1">
        <f>Damian!N15</f>
        <v>0</v>
      </c>
      <c r="H12" s="36">
        <f t="shared" si="2"/>
        <v>2.2884165502027711</v>
      </c>
      <c r="I12" s="20"/>
      <c r="L12" s="1"/>
      <c r="M12" s="19"/>
    </row>
    <row r="13" spans="1:14" x14ac:dyDescent="0.2">
      <c r="A13" s="3" t="str">
        <f>Damian!A16</f>
        <v>chwy</v>
      </c>
      <c r="B13" s="1">
        <f>Damian!AQ16*$E$77</f>
        <v>87.407464692967807</v>
      </c>
      <c r="C13" s="2">
        <v>115</v>
      </c>
      <c r="D13" s="2">
        <v>0</v>
      </c>
      <c r="E13" s="3">
        <f t="shared" si="1"/>
        <v>115</v>
      </c>
      <c r="F13" s="1">
        <f t="shared" si="0"/>
        <v>-27.592535307032193</v>
      </c>
      <c r="G13" s="1">
        <f>Damian!N16</f>
        <v>0</v>
      </c>
      <c r="H13" s="36">
        <f t="shared" si="2"/>
        <v>1.3156771038258028</v>
      </c>
      <c r="I13" s="20"/>
      <c r="L13" s="1"/>
      <c r="M13" s="19"/>
    </row>
    <row r="14" spans="1:14" x14ac:dyDescent="0.2">
      <c r="A14" s="3" t="e">
        <f>Damian!#REF!</f>
        <v>#REF!</v>
      </c>
      <c r="B14" s="1" t="e">
        <f>Damian!#REF!*$E$77</f>
        <v>#REF!</v>
      </c>
      <c r="C14" s="2">
        <v>0</v>
      </c>
      <c r="D14" s="2">
        <v>0</v>
      </c>
      <c r="E14" s="3">
        <f t="shared" si="1"/>
        <v>0</v>
      </c>
      <c r="F14" s="1" t="e">
        <f t="shared" si="0"/>
        <v>#REF!</v>
      </c>
      <c r="G14" s="1" t="e">
        <f>Damian!#REF!</f>
        <v>#REF!</v>
      </c>
      <c r="H14" s="36" t="e">
        <f t="shared" si="2"/>
        <v>#REF!</v>
      </c>
      <c r="I14" s="20"/>
      <c r="L14" s="1"/>
      <c r="M14" s="19"/>
    </row>
    <row r="15" spans="1:14" x14ac:dyDescent="0.2">
      <c r="A15" s="3" t="e">
        <f>Damian!#REF!</f>
        <v>#REF!</v>
      </c>
      <c r="B15" s="1" t="e">
        <f>Damian!#REF!*$E$77</f>
        <v>#REF!</v>
      </c>
      <c r="C15" s="2">
        <v>0</v>
      </c>
      <c r="D15" s="2">
        <v>16</v>
      </c>
      <c r="E15" s="3">
        <f t="shared" si="1"/>
        <v>16</v>
      </c>
      <c r="F15" s="1" t="e">
        <f t="shared" si="0"/>
        <v>#REF!</v>
      </c>
      <c r="G15" s="1" t="e">
        <f>Damian!#REF!</f>
        <v>#REF!</v>
      </c>
      <c r="H15" s="36" t="e">
        <f t="shared" si="2"/>
        <v>#REF!</v>
      </c>
      <c r="I15" s="73"/>
      <c r="L15" s="1"/>
      <c r="M15" s="19"/>
    </row>
    <row r="16" spans="1:14" x14ac:dyDescent="0.2">
      <c r="A16" s="3" t="e">
        <f>Damian!#REF!</f>
        <v>#REF!</v>
      </c>
      <c r="B16" s="1" t="e">
        <f>Damian!#REF!*$E$77</f>
        <v>#REF!</v>
      </c>
      <c r="C16" s="2">
        <v>0</v>
      </c>
      <c r="D16" s="2">
        <v>164</v>
      </c>
      <c r="E16" s="3">
        <f t="shared" si="1"/>
        <v>164</v>
      </c>
      <c r="F16" s="1" t="e">
        <f t="shared" si="0"/>
        <v>#REF!</v>
      </c>
      <c r="G16" s="1" t="e">
        <f>Damian!#REF!</f>
        <v>#REF!</v>
      </c>
      <c r="H16" s="36" t="e">
        <f t="shared" si="2"/>
        <v>#REF!</v>
      </c>
      <c r="I16" s="73"/>
      <c r="L16" s="1"/>
      <c r="M16" s="19"/>
    </row>
    <row r="17" spans="1:13" x14ac:dyDescent="0.2">
      <c r="A17" s="3" t="str">
        <f>Damian!A17</f>
        <v>ddog</v>
      </c>
      <c r="B17" s="1">
        <f>Damian!AQ17*$E$77</f>
        <v>977.439461689052</v>
      </c>
      <c r="C17" s="2">
        <v>514</v>
      </c>
      <c r="D17" s="2">
        <v>86</v>
      </c>
      <c r="E17" s="3">
        <f t="shared" si="1"/>
        <v>600</v>
      </c>
      <c r="F17" s="1">
        <f t="shared" si="0"/>
        <v>377.439461689052</v>
      </c>
      <c r="G17" s="1">
        <f>Damian!N17</f>
        <v>0</v>
      </c>
      <c r="H17" s="36">
        <f t="shared" si="2"/>
        <v>0.61384875843172682</v>
      </c>
      <c r="I17" s="20"/>
      <c r="L17" s="1"/>
      <c r="M17" s="19"/>
    </row>
    <row r="18" spans="1:13" x14ac:dyDescent="0.2">
      <c r="A18" s="3" t="e">
        <f>Damian!#REF!</f>
        <v>#REF!</v>
      </c>
      <c r="B18" s="1" t="e">
        <f>Damian!#REF!*$E$77</f>
        <v>#REF!</v>
      </c>
      <c r="C18" s="2">
        <v>0</v>
      </c>
      <c r="D18" s="2">
        <v>114</v>
      </c>
      <c r="E18" s="3">
        <f t="shared" si="1"/>
        <v>114</v>
      </c>
      <c r="F18" s="1" t="e">
        <f t="shared" si="0"/>
        <v>#REF!</v>
      </c>
      <c r="G18" s="1" t="e">
        <f>Damian!#REF!</f>
        <v>#REF!</v>
      </c>
      <c r="H18" s="36" t="e">
        <f t="shared" si="2"/>
        <v>#REF!</v>
      </c>
      <c r="I18" s="73"/>
      <c r="L18" s="1"/>
      <c r="M18" s="19"/>
    </row>
    <row r="19" spans="1:13" x14ac:dyDescent="0.2">
      <c r="A19" s="3" t="str">
        <f>Damian!A18</f>
        <v>docs</v>
      </c>
      <c r="B19" s="1">
        <f>Damian!AQ18*$E$77</f>
        <v>23.373090947353145</v>
      </c>
      <c r="C19" s="2">
        <v>0</v>
      </c>
      <c r="D19" s="2">
        <v>0</v>
      </c>
      <c r="E19" s="3">
        <f t="shared" si="1"/>
        <v>0</v>
      </c>
      <c r="F19" s="1">
        <f t="shared" si="0"/>
        <v>23.373090947353145</v>
      </c>
      <c r="G19" s="1">
        <f>Damian!N18</f>
        <v>0</v>
      </c>
      <c r="H19" s="36">
        <f t="shared" si="2"/>
        <v>0</v>
      </c>
      <c r="I19" s="20"/>
      <c r="L19" s="1"/>
      <c r="M19" s="19"/>
    </row>
    <row r="20" spans="1:13" x14ac:dyDescent="0.2">
      <c r="A20" s="3" t="str">
        <f>Damian!A19</f>
        <v>docu</v>
      </c>
      <c r="B20" s="1">
        <f>Damian!AQ19*$E$77</f>
        <v>111.7990132019701</v>
      </c>
      <c r="C20" s="2">
        <v>0</v>
      </c>
      <c r="D20" s="2">
        <v>363</v>
      </c>
      <c r="E20" s="3">
        <f t="shared" si="1"/>
        <v>363</v>
      </c>
      <c r="F20" s="1">
        <f t="shared" si="0"/>
        <v>-251.2009867980299</v>
      </c>
      <c r="G20" s="1">
        <f>Damian!N19</f>
        <v>0</v>
      </c>
      <c r="H20" s="36">
        <f t="shared" si="2"/>
        <v>3.2468980682702777</v>
      </c>
      <c r="I20" s="20"/>
      <c r="L20" s="1"/>
      <c r="M20" s="19"/>
    </row>
    <row r="21" spans="1:13" x14ac:dyDescent="0.2">
      <c r="A21" s="3" t="str">
        <f>Damian!A20</f>
        <v>duol</v>
      </c>
      <c r="B21" s="1">
        <f>Damian!AQ20*$E$77</f>
        <v>25.075740343408178</v>
      </c>
      <c r="C21" s="2">
        <v>0</v>
      </c>
      <c r="D21" s="2">
        <v>189</v>
      </c>
      <c r="E21" s="3">
        <f t="shared" si="1"/>
        <v>189</v>
      </c>
      <c r="F21" s="1">
        <f t="shared" si="0"/>
        <v>-163.92425965659183</v>
      </c>
      <c r="G21" s="1">
        <f>Damian!N20</f>
        <v>0</v>
      </c>
      <c r="H21" s="36">
        <f t="shared" si="2"/>
        <v>7.5371653004727195</v>
      </c>
      <c r="I21" s="20"/>
      <c r="M21" s="19"/>
    </row>
    <row r="22" spans="1:13" x14ac:dyDescent="0.2">
      <c r="A22" s="3" t="str">
        <f>Damian!A21</f>
        <v>edit</v>
      </c>
      <c r="B22" s="1">
        <f>Damian!AQ21*$E$77</f>
        <v>66.898635711979054</v>
      </c>
      <c r="C22" s="2">
        <v>0</v>
      </c>
      <c r="D22" s="2">
        <v>124</v>
      </c>
      <c r="E22" s="3">
        <f t="shared" si="1"/>
        <v>124</v>
      </c>
      <c r="F22" s="1">
        <f t="shared" si="0"/>
        <v>-57.101364288020946</v>
      </c>
      <c r="G22" s="1">
        <f>Damian!N21</f>
        <v>0</v>
      </c>
      <c r="H22" s="36">
        <f t="shared" si="2"/>
        <v>1.8535505048841558</v>
      </c>
      <c r="I22" s="20"/>
      <c r="L22" s="1"/>
      <c r="M22" s="19"/>
    </row>
    <row r="23" spans="1:13" x14ac:dyDescent="0.2">
      <c r="A23" s="3" t="str">
        <f>Damian!A22</f>
        <v>etsy</v>
      </c>
      <c r="B23" s="1">
        <f>Damian!AQ22*$E$77</f>
        <v>322.41494019568688</v>
      </c>
      <c r="C23" s="2">
        <v>216</v>
      </c>
      <c r="D23" s="2">
        <v>216</v>
      </c>
      <c r="E23" s="3">
        <f t="shared" si="1"/>
        <v>432</v>
      </c>
      <c r="F23" s="1">
        <f t="shared" si="0"/>
        <v>-109.58505980431312</v>
      </c>
      <c r="G23" s="1">
        <f>Damian!N22</f>
        <v>0</v>
      </c>
      <c r="H23" s="36">
        <f t="shared" si="2"/>
        <v>1.339888281038718</v>
      </c>
      <c r="I23" s="20"/>
      <c r="L23" s="1"/>
      <c r="M23" s="19"/>
    </row>
    <row r="24" spans="1:13" x14ac:dyDescent="0.2">
      <c r="A24" s="3" t="str">
        <f>Damian!A23</f>
        <v>flgt</v>
      </c>
      <c r="B24" s="1">
        <f>Damian!AQ23*$E$77</f>
        <v>326.75667596205557</v>
      </c>
      <c r="C24" s="2">
        <v>0</v>
      </c>
      <c r="D24" s="2">
        <v>0</v>
      </c>
      <c r="E24" s="3">
        <f t="shared" si="1"/>
        <v>0</v>
      </c>
      <c r="F24" s="1">
        <f t="shared" si="0"/>
        <v>326.75667596205557</v>
      </c>
      <c r="G24" s="1">
        <f>Damian!N23</f>
        <v>0</v>
      </c>
      <c r="H24" s="36">
        <f t="shared" si="2"/>
        <v>0</v>
      </c>
      <c r="I24" s="20"/>
      <c r="L24" s="1"/>
      <c r="M24" s="19"/>
    </row>
    <row r="25" spans="1:13" x14ac:dyDescent="0.2">
      <c r="A25" s="3" t="e">
        <f>Damian!#REF!</f>
        <v>#REF!</v>
      </c>
      <c r="B25" s="1" t="e">
        <f>Damian!#REF!*$E$77</f>
        <v>#REF!</v>
      </c>
      <c r="C25" s="2">
        <v>0</v>
      </c>
      <c r="D25" s="2">
        <v>19</v>
      </c>
      <c r="E25" s="3">
        <f t="shared" si="1"/>
        <v>19</v>
      </c>
      <c r="F25" s="1" t="e">
        <f t="shared" si="0"/>
        <v>#REF!</v>
      </c>
      <c r="G25" s="1" t="e">
        <f>Damian!#REF!</f>
        <v>#REF!</v>
      </c>
      <c r="H25" s="36" t="e">
        <f t="shared" si="2"/>
        <v>#REF!</v>
      </c>
      <c r="I25" s="73"/>
      <c r="M25" s="19"/>
    </row>
    <row r="26" spans="1:13" x14ac:dyDescent="0.2">
      <c r="A26" s="3" t="e">
        <f>Damian!#REF!</f>
        <v>#REF!</v>
      </c>
      <c r="B26" s="1" t="e">
        <f>Damian!#REF!*$E$77</f>
        <v>#REF!</v>
      </c>
      <c r="C26" s="2">
        <v>0</v>
      </c>
      <c r="D26" s="2">
        <v>233</v>
      </c>
      <c r="E26" s="3">
        <f t="shared" si="1"/>
        <v>233</v>
      </c>
      <c r="F26" s="1" t="e">
        <f t="shared" si="0"/>
        <v>#REF!</v>
      </c>
      <c r="G26" s="1" t="e">
        <f>Damian!#REF!</f>
        <v>#REF!</v>
      </c>
      <c r="H26" s="36" t="e">
        <f t="shared" si="2"/>
        <v>#REF!</v>
      </c>
      <c r="I26" s="73"/>
      <c r="L26" s="1"/>
      <c r="M26" s="19"/>
    </row>
    <row r="27" spans="1:13" x14ac:dyDescent="0.2">
      <c r="A27" s="3" t="str">
        <f>Damian!A24</f>
        <v>gh</v>
      </c>
      <c r="B27" s="1">
        <f>Damian!AQ24*$E$77</f>
        <v>127.15735878232778</v>
      </c>
      <c r="C27" s="2">
        <v>0</v>
      </c>
      <c r="D27" s="2">
        <v>223</v>
      </c>
      <c r="E27" s="3">
        <f t="shared" si="1"/>
        <v>223</v>
      </c>
      <c r="F27" s="1">
        <f t="shared" si="0"/>
        <v>-95.842641217672224</v>
      </c>
      <c r="G27" s="1">
        <f>Damian!N24</f>
        <v>0</v>
      </c>
      <c r="H27" s="36">
        <f t="shared" si="2"/>
        <v>1.7537325573248095</v>
      </c>
      <c r="I27" s="20"/>
      <c r="L27" s="1"/>
      <c r="M27" s="19"/>
    </row>
    <row r="28" spans="1:13" x14ac:dyDescent="0.2">
      <c r="A28" s="3" t="str">
        <f>Damian!A25</f>
        <v>gmed</v>
      </c>
      <c r="B28" s="1">
        <f>Damian!AQ25*$E$77</f>
        <v>164.88866653593576</v>
      </c>
      <c r="C28" s="2">
        <v>0</v>
      </c>
      <c r="D28" s="2">
        <v>327</v>
      </c>
      <c r="E28" s="3">
        <f t="shared" si="1"/>
        <v>327</v>
      </c>
      <c r="F28" s="1">
        <f t="shared" si="0"/>
        <v>-162.11133346406424</v>
      </c>
      <c r="G28" s="1">
        <f>Damian!N25</f>
        <v>0</v>
      </c>
      <c r="H28" s="36">
        <f t="shared" si="2"/>
        <v>1.9831563131037497</v>
      </c>
      <c r="I28" s="20"/>
      <c r="L28" s="1"/>
      <c r="M28" s="19"/>
    </row>
    <row r="29" spans="1:13" x14ac:dyDescent="0.2">
      <c r="A29" s="3" t="str">
        <f>Damian!A26</f>
        <v>goog</v>
      </c>
      <c r="B29" s="1">
        <f>Damian!AQ26*$E$77</f>
        <v>222.5283634394539</v>
      </c>
      <c r="C29" s="2">
        <v>0</v>
      </c>
      <c r="D29" s="2">
        <v>0</v>
      </c>
      <c r="E29" s="3">
        <f t="shared" si="1"/>
        <v>0</v>
      </c>
      <c r="F29" s="1">
        <f t="shared" si="0"/>
        <v>222.5283634394539</v>
      </c>
      <c r="G29" s="1">
        <f>Damian!N26</f>
        <v>0</v>
      </c>
      <c r="H29" s="36">
        <f t="shared" si="2"/>
        <v>0</v>
      </c>
      <c r="I29" s="20"/>
      <c r="L29" s="1"/>
      <c r="M29" s="19"/>
    </row>
    <row r="30" spans="1:13" x14ac:dyDescent="0.2">
      <c r="A30" s="3" t="str">
        <f>Damian!A28</f>
        <v>intg</v>
      </c>
      <c r="B30" s="1">
        <f>Damian!AQ28*$E$77</f>
        <v>429.40966818823858</v>
      </c>
      <c r="C30" s="2">
        <v>0</v>
      </c>
      <c r="D30" s="2">
        <v>0</v>
      </c>
      <c r="E30" s="3">
        <f t="shared" si="1"/>
        <v>0</v>
      </c>
      <c r="F30" s="1">
        <f t="shared" si="0"/>
        <v>429.40966818823858</v>
      </c>
      <c r="G30" s="1">
        <f>Damian!N28</f>
        <v>0</v>
      </c>
      <c r="H30" s="36">
        <f t="shared" si="2"/>
        <v>0</v>
      </c>
      <c r="I30" s="20"/>
      <c r="L30" s="9"/>
      <c r="M30" s="20"/>
    </row>
    <row r="31" spans="1:13" x14ac:dyDescent="0.2">
      <c r="A31" s="3" t="str">
        <f>Damian!A29</f>
        <v>isrg</v>
      </c>
      <c r="B31" s="1">
        <f>Damian!AQ29*$E$77</f>
        <v>139.65561020392062</v>
      </c>
      <c r="C31" s="2">
        <v>192</v>
      </c>
      <c r="D31" s="2">
        <v>0</v>
      </c>
      <c r="E31" s="3">
        <f t="shared" si="1"/>
        <v>192</v>
      </c>
      <c r="F31" s="1">
        <f t="shared" si="0"/>
        <v>-52.344389796079383</v>
      </c>
      <c r="G31" s="1">
        <f>Damian!N29</f>
        <v>0</v>
      </c>
      <c r="H31" s="36">
        <f t="shared" si="2"/>
        <v>1.3748105050677721</v>
      </c>
      <c r="I31" s="20"/>
      <c r="L31" s="7"/>
      <c r="M31" s="7"/>
    </row>
    <row r="32" spans="1:13" x14ac:dyDescent="0.2">
      <c r="A32" s="3" t="str">
        <f>Damian!A30</f>
        <v>jd</v>
      </c>
      <c r="B32" s="1">
        <f>Damian!AQ30*$E$77</f>
        <v>341.02575762334794</v>
      </c>
      <c r="C32" s="2">
        <v>0</v>
      </c>
      <c r="D32" s="2">
        <v>326</v>
      </c>
      <c r="E32" s="3">
        <f t="shared" si="1"/>
        <v>326</v>
      </c>
      <c r="F32" s="1">
        <f t="shared" si="0"/>
        <v>15.025757623347943</v>
      </c>
      <c r="G32" s="1">
        <f>Damian!N30</f>
        <v>0</v>
      </c>
      <c r="H32" s="36">
        <f t="shared" si="2"/>
        <v>0.95593952278542138</v>
      </c>
      <c r="I32" s="20"/>
    </row>
    <row r="33" spans="1:9" x14ac:dyDescent="0.2">
      <c r="A33" s="3" t="str">
        <f>Damian!A31</f>
        <v>lspd</v>
      </c>
      <c r="B33" s="1">
        <f>Damian!AQ31*$E$77</f>
        <v>36.137716488899258</v>
      </c>
      <c r="C33" s="2">
        <v>0</v>
      </c>
      <c r="D33" s="2">
        <v>424</v>
      </c>
      <c r="E33" s="3">
        <f t="shared" si="1"/>
        <v>424</v>
      </c>
      <c r="F33" s="1">
        <f t="shared" si="0"/>
        <v>-387.86228351110071</v>
      </c>
      <c r="G33" s="1">
        <f>Damian!N31</f>
        <v>0</v>
      </c>
      <c r="H33" s="36">
        <f t="shared" si="2"/>
        <v>11.732894083948105</v>
      </c>
      <c r="I33" s="20"/>
    </row>
    <row r="34" spans="1:9" x14ac:dyDescent="0.2">
      <c r="A34" s="3" t="str">
        <f>Damian!A32</f>
        <v>lulu</v>
      </c>
      <c r="B34" s="1">
        <f>Damian!AQ32*$E$77</f>
        <v>417.70771007931307</v>
      </c>
      <c r="C34" s="2">
        <v>0</v>
      </c>
      <c r="D34" s="2">
        <v>834</v>
      </c>
      <c r="E34" s="3">
        <f t="shared" si="1"/>
        <v>834</v>
      </c>
      <c r="F34" s="1">
        <f t="shared" si="0"/>
        <v>-416.29228992068693</v>
      </c>
      <c r="G34" s="1">
        <f>Damian!N32</f>
        <v>0</v>
      </c>
      <c r="H34" s="36">
        <f t="shared" si="2"/>
        <v>1.9966114579059184</v>
      </c>
      <c r="I34" s="20"/>
    </row>
    <row r="35" spans="1:9" x14ac:dyDescent="0.2">
      <c r="A35" s="3" t="str">
        <f>Damian!A33</f>
        <v>mdb</v>
      </c>
      <c r="B35" s="1">
        <f>Damian!AQ33*$E$77</f>
        <v>1403.0539622020178</v>
      </c>
      <c r="C35" s="2">
        <v>0</v>
      </c>
      <c r="D35" s="2">
        <v>250</v>
      </c>
      <c r="E35" s="3">
        <f t="shared" si="1"/>
        <v>250</v>
      </c>
      <c r="F35" s="1">
        <f t="shared" si="0"/>
        <v>1153.0539622020178</v>
      </c>
      <c r="G35" s="1">
        <f>Damian!N33</f>
        <v>0</v>
      </c>
      <c r="H35" s="36">
        <f t="shared" si="2"/>
        <v>0.17818274046112839</v>
      </c>
      <c r="I35" s="20"/>
    </row>
    <row r="36" spans="1:9" x14ac:dyDescent="0.2">
      <c r="A36" s="3" t="str">
        <f>Damian!A34</f>
        <v>meli</v>
      </c>
      <c r="B36" s="1">
        <f>Damian!AQ34*$E$77</f>
        <v>222.13954003132665</v>
      </c>
      <c r="C36" s="2">
        <v>0</v>
      </c>
      <c r="D36" s="2">
        <v>635</v>
      </c>
      <c r="E36" s="3">
        <f t="shared" si="1"/>
        <v>635</v>
      </c>
      <c r="F36" s="1">
        <f t="shared" si="0"/>
        <v>-412.86045996867335</v>
      </c>
      <c r="G36" s="1">
        <f>Damian!N34</f>
        <v>0</v>
      </c>
      <c r="H36" s="36">
        <f t="shared" si="2"/>
        <v>2.8585635853502298</v>
      </c>
      <c r="I36" s="20"/>
    </row>
    <row r="37" spans="1:9" x14ac:dyDescent="0.2">
      <c r="A37" s="3" t="str">
        <f>Damian!A35</f>
        <v>mnst</v>
      </c>
      <c r="B37" s="1">
        <f>Damian!AQ35*$E$77</f>
        <v>116.03411980756307</v>
      </c>
      <c r="C37" s="2">
        <v>0</v>
      </c>
      <c r="D37" s="2">
        <v>176</v>
      </c>
      <c r="E37" s="3">
        <f t="shared" si="1"/>
        <v>176</v>
      </c>
      <c r="F37" s="1">
        <f t="shared" si="0"/>
        <v>-59.965880192436927</v>
      </c>
      <c r="G37" s="1">
        <f>Damian!N35</f>
        <v>0</v>
      </c>
      <c r="H37" s="36">
        <f t="shared" si="2"/>
        <v>1.5167952348144444</v>
      </c>
      <c r="I37" s="20"/>
    </row>
    <row r="38" spans="1:9" x14ac:dyDescent="0.2">
      <c r="A38" s="3" t="str">
        <f>Damian!A36</f>
        <v>msft</v>
      </c>
      <c r="B38" s="1">
        <f>Damian!AQ36*$E$77</f>
        <v>420.91618866060531</v>
      </c>
      <c r="C38" s="2">
        <v>0</v>
      </c>
      <c r="D38" s="2">
        <v>248</v>
      </c>
      <c r="E38" s="3">
        <f t="shared" si="1"/>
        <v>248</v>
      </c>
      <c r="F38" s="1">
        <f t="shared" si="0"/>
        <v>172.91618866060531</v>
      </c>
      <c r="G38" s="1">
        <f>Damian!N36</f>
        <v>0</v>
      </c>
      <c r="H38" s="36">
        <f t="shared" si="2"/>
        <v>0.58919092845813126</v>
      </c>
      <c r="I38" s="20"/>
    </row>
    <row r="39" spans="1:9" x14ac:dyDescent="0.2">
      <c r="A39" s="3" t="str">
        <f>Damian!A37</f>
        <v>mtch</v>
      </c>
      <c r="B39" s="1">
        <f>Damian!AQ37*$E$77</f>
        <v>199.19397500642037</v>
      </c>
      <c r="C39" s="2">
        <v>0</v>
      </c>
      <c r="D39" s="2">
        <v>206</v>
      </c>
      <c r="E39" s="3">
        <f t="shared" si="1"/>
        <v>206</v>
      </c>
      <c r="F39" s="1">
        <f t="shared" si="0"/>
        <v>-6.8060249935796264</v>
      </c>
      <c r="G39" s="1">
        <f>Damian!N37</f>
        <v>0</v>
      </c>
      <c r="H39" s="36">
        <f t="shared" si="2"/>
        <v>1.0341678255748461</v>
      </c>
      <c r="I39" s="20"/>
    </row>
    <row r="40" spans="1:9" x14ac:dyDescent="0.2">
      <c r="A40" s="3" t="str">
        <f>Damian!A38</f>
        <v>nvcr</v>
      </c>
      <c r="B40" s="1">
        <f>Damian!AQ38*$E$77</f>
        <v>780.56075001148361</v>
      </c>
      <c r="C40" s="2">
        <v>0</v>
      </c>
      <c r="D40" s="2">
        <v>696</v>
      </c>
      <c r="E40" s="3">
        <f t="shared" si="1"/>
        <v>696</v>
      </c>
      <c r="F40" s="1">
        <f t="shared" si="0"/>
        <v>84.560750011483606</v>
      </c>
      <c r="G40" s="1">
        <f>Damian!N38</f>
        <v>0</v>
      </c>
      <c r="H40" s="36">
        <f t="shared" si="2"/>
        <v>0.8916666639845271</v>
      </c>
      <c r="I40" s="20"/>
    </row>
    <row r="41" spans="1:9" x14ac:dyDescent="0.2">
      <c r="A41" s="3" t="str">
        <f>Damian!A39</f>
        <v>nvda</v>
      </c>
      <c r="B41" s="1">
        <f>Damian!AQ39*$E$77</f>
        <v>256.83192224319822</v>
      </c>
      <c r="C41" s="2">
        <v>0</v>
      </c>
      <c r="D41" s="2">
        <v>0</v>
      </c>
      <c r="E41" s="3">
        <f t="shared" si="1"/>
        <v>0</v>
      </c>
      <c r="F41" s="1">
        <f t="shared" si="0"/>
        <v>256.83192224319822</v>
      </c>
      <c r="G41" s="1">
        <f>Damian!N39</f>
        <v>0</v>
      </c>
      <c r="H41" s="36">
        <f t="shared" si="2"/>
        <v>0</v>
      </c>
      <c r="I41" s="20"/>
    </row>
    <row r="42" spans="1:9" x14ac:dyDescent="0.2">
      <c r="A42" s="3" t="e">
        <f>Damian!#REF!</f>
        <v>#REF!</v>
      </c>
      <c r="B42" s="1" t="e">
        <f>Damian!#REF!*$E$77</f>
        <v>#REF!</v>
      </c>
      <c r="C42" s="2">
        <v>0</v>
      </c>
      <c r="D42" s="2">
        <v>327</v>
      </c>
      <c r="E42" s="3">
        <f t="shared" si="1"/>
        <v>327</v>
      </c>
      <c r="F42" s="1" t="e">
        <f t="shared" si="0"/>
        <v>#REF!</v>
      </c>
      <c r="G42" s="1" t="e">
        <f>Damian!#REF!</f>
        <v>#REF!</v>
      </c>
      <c r="H42" s="36" t="e">
        <f t="shared" si="2"/>
        <v>#REF!</v>
      </c>
      <c r="I42" s="73"/>
    </row>
    <row r="43" spans="1:9" x14ac:dyDescent="0.2">
      <c r="A43" s="3" t="str">
        <f>Damian!A40</f>
        <v>okta</v>
      </c>
      <c r="B43" s="1">
        <f>Damian!AQ40*$E$77</f>
        <v>237.27439676694829</v>
      </c>
      <c r="C43" s="2">
        <v>165</v>
      </c>
      <c r="D43" s="2">
        <v>248</v>
      </c>
      <c r="E43" s="3">
        <f t="shared" si="1"/>
        <v>413</v>
      </c>
      <c r="F43" s="1">
        <f t="shared" si="0"/>
        <v>-175.72560323305171</v>
      </c>
      <c r="G43" s="1">
        <f>Damian!N40</f>
        <v>0</v>
      </c>
      <c r="H43" s="36">
        <f t="shared" si="2"/>
        <v>1.7406007796351075</v>
      </c>
      <c r="I43" s="20"/>
    </row>
    <row r="44" spans="1:9" x14ac:dyDescent="0.2">
      <c r="A44" s="3" t="str">
        <f>Damian!A41</f>
        <v>open</v>
      </c>
      <c r="B44" s="1">
        <f>Damian!AQ41*$E$77</f>
        <v>30.333082490196368</v>
      </c>
      <c r="C44" s="2">
        <v>0</v>
      </c>
      <c r="D44" s="2">
        <v>82</v>
      </c>
      <c r="E44" s="3">
        <f t="shared" si="1"/>
        <v>82</v>
      </c>
      <c r="F44" s="1">
        <f t="shared" si="0"/>
        <v>-51.666917509803632</v>
      </c>
      <c r="G44" s="1">
        <f>Damian!N41</f>
        <v>0</v>
      </c>
      <c r="H44" s="36">
        <f t="shared" si="2"/>
        <v>2.7033190585395448</v>
      </c>
      <c r="I44" s="20"/>
    </row>
    <row r="45" spans="1:9" x14ac:dyDescent="0.2">
      <c r="A45" s="3" t="str">
        <f>Damian!A43</f>
        <v>panw</v>
      </c>
      <c r="B45" s="1">
        <f>Damian!AQ43*$E$77</f>
        <v>1218.6516809827478</v>
      </c>
      <c r="C45" s="2">
        <v>0</v>
      </c>
      <c r="D45" s="2">
        <v>0</v>
      </c>
      <c r="E45" s="3">
        <f t="shared" si="1"/>
        <v>0</v>
      </c>
      <c r="F45" s="1">
        <f t="shared" si="0"/>
        <v>1218.6516809827478</v>
      </c>
      <c r="G45" s="1">
        <f>Damian!N43</f>
        <v>0</v>
      </c>
      <c r="H45" s="36">
        <f t="shared" si="2"/>
        <v>0</v>
      </c>
      <c r="I45" s="20"/>
    </row>
    <row r="46" spans="1:9" x14ac:dyDescent="0.2">
      <c r="A46" s="3" t="str">
        <f>Damian!A45</f>
        <v>pins</v>
      </c>
      <c r="B46" s="1">
        <f>Damian!AQ45*$E$77</f>
        <v>259.10830293852172</v>
      </c>
      <c r="C46" s="2">
        <v>0</v>
      </c>
      <c r="D46" s="2">
        <v>136</v>
      </c>
      <c r="E46" s="3">
        <f t="shared" si="1"/>
        <v>136</v>
      </c>
      <c r="F46" s="1">
        <f t="shared" si="0"/>
        <v>123.10830293852172</v>
      </c>
      <c r="G46" s="1">
        <f>Damian!N45</f>
        <v>0</v>
      </c>
      <c r="H46" s="36">
        <f t="shared" si="2"/>
        <v>0.52487704352827524</v>
      </c>
      <c r="I46" s="20"/>
    </row>
    <row r="47" spans="1:9" x14ac:dyDescent="0.2">
      <c r="A47" s="3" t="e">
        <f>Damian!#REF!</f>
        <v>#REF!</v>
      </c>
      <c r="B47" s="1" t="e">
        <f>Damian!#REF!*$E$77</f>
        <v>#REF!</v>
      </c>
      <c r="C47" s="2">
        <v>117</v>
      </c>
      <c r="D47" s="2">
        <v>136</v>
      </c>
      <c r="E47" s="3">
        <f t="shared" si="1"/>
        <v>253</v>
      </c>
      <c r="F47" s="1" t="e">
        <f t="shared" si="0"/>
        <v>#REF!</v>
      </c>
      <c r="G47" s="1" t="e">
        <f>Damian!#REF!</f>
        <v>#REF!</v>
      </c>
      <c r="H47" s="36" t="e">
        <f t="shared" si="2"/>
        <v>#REF!</v>
      </c>
      <c r="I47" s="20"/>
    </row>
    <row r="48" spans="1:9" x14ac:dyDescent="0.2">
      <c r="A48" s="3" t="str">
        <f>Damian!A47</f>
        <v>qdel</v>
      </c>
      <c r="B48" s="1">
        <f>Damian!AQ47*$E$77</f>
        <v>154.68576657123489</v>
      </c>
      <c r="C48" s="2">
        <v>0</v>
      </c>
      <c r="D48" s="2">
        <v>303</v>
      </c>
      <c r="E48" s="3">
        <f t="shared" si="1"/>
        <v>303</v>
      </c>
      <c r="F48" s="1">
        <f t="shared" si="0"/>
        <v>-148.31423342876511</v>
      </c>
      <c r="G48" s="1">
        <f>Damian!N47</f>
        <v>0</v>
      </c>
      <c r="H48" s="36">
        <f t="shared" si="2"/>
        <v>1.9588098292189307</v>
      </c>
      <c r="I48" s="20"/>
    </row>
    <row r="49" spans="1:9" x14ac:dyDescent="0.2">
      <c r="A49" s="3" t="str">
        <f>Damian!A48</f>
        <v>rblx</v>
      </c>
      <c r="B49" s="1">
        <f>Damian!AQ48*$E$77</f>
        <v>28.013895078706575</v>
      </c>
      <c r="C49" s="2">
        <v>0</v>
      </c>
      <c r="D49" s="2">
        <v>0</v>
      </c>
      <c r="E49" s="3">
        <f t="shared" si="1"/>
        <v>0</v>
      </c>
      <c r="F49" s="1">
        <f t="shared" si="0"/>
        <v>28.013895078706575</v>
      </c>
      <c r="G49" s="1">
        <f>Damian!N48</f>
        <v>0</v>
      </c>
      <c r="H49" s="36">
        <f t="shared" si="2"/>
        <v>0</v>
      </c>
      <c r="I49" s="20"/>
    </row>
    <row r="50" spans="1:9" x14ac:dyDescent="0.2">
      <c r="A50" s="3" t="str">
        <f>Damian!A49</f>
        <v>rdfn</v>
      </c>
      <c r="B50" s="1">
        <f>Damian!AQ49*$E$77</f>
        <v>31.932110856729562</v>
      </c>
      <c r="C50" s="2">
        <v>101</v>
      </c>
      <c r="D50" s="2">
        <v>55</v>
      </c>
      <c r="E50" s="3">
        <f t="shared" si="1"/>
        <v>156</v>
      </c>
      <c r="F50" s="1">
        <f t="shared" si="0"/>
        <v>-124.06788914327043</v>
      </c>
      <c r="G50" s="1">
        <f>Damian!N49</f>
        <v>0</v>
      </c>
      <c r="H50" s="36">
        <f t="shared" si="2"/>
        <v>4.8853644752746952</v>
      </c>
      <c r="I50" s="20"/>
    </row>
    <row r="51" spans="1:9" x14ac:dyDescent="0.2">
      <c r="A51" s="3" t="str">
        <f>Damian!A50</f>
        <v>rgen</v>
      </c>
      <c r="B51" s="1">
        <f>Damian!AQ50*$E$77</f>
        <v>366.52823537227442</v>
      </c>
      <c r="C51" s="2">
        <v>0</v>
      </c>
      <c r="D51" s="2">
        <v>857</v>
      </c>
      <c r="E51" s="3">
        <f t="shared" si="1"/>
        <v>857</v>
      </c>
      <c r="F51" s="1">
        <f t="shared" si="0"/>
        <v>-490.47176462772558</v>
      </c>
      <c r="G51" s="1">
        <f>Damian!N50</f>
        <v>0</v>
      </c>
      <c r="H51" s="36">
        <f t="shared" si="2"/>
        <v>2.3381554742421535</v>
      </c>
      <c r="I51" s="20"/>
    </row>
    <row r="52" spans="1:9" x14ac:dyDescent="0.2">
      <c r="A52" s="3" t="str">
        <f>Damian!A51</f>
        <v>rivn</v>
      </c>
      <c r="B52" s="1">
        <f>Damian!AQ51*$E$77</f>
        <v>23.373090947353145</v>
      </c>
      <c r="C52" s="2">
        <v>0</v>
      </c>
      <c r="D52" s="2">
        <v>0</v>
      </c>
      <c r="E52" s="3">
        <f t="shared" si="1"/>
        <v>0</v>
      </c>
      <c r="F52" s="1">
        <f t="shared" si="0"/>
        <v>23.373090947353145</v>
      </c>
      <c r="G52" s="1">
        <f>Damian!N51</f>
        <v>0</v>
      </c>
      <c r="H52" s="36">
        <f t="shared" si="2"/>
        <v>0</v>
      </c>
      <c r="I52" s="20"/>
    </row>
    <row r="53" spans="1:9" x14ac:dyDescent="0.2">
      <c r="A53" s="3" t="str">
        <f>Damian!A52</f>
        <v>roku</v>
      </c>
      <c r="B53" s="1">
        <f>Damian!AQ52*$E$77</f>
        <v>185.16707870550587</v>
      </c>
      <c r="C53" s="2">
        <v>0</v>
      </c>
      <c r="D53" s="2">
        <v>165</v>
      </c>
      <c r="E53" s="3">
        <f t="shared" si="1"/>
        <v>165</v>
      </c>
      <c r="F53" s="1">
        <f t="shared" si="0"/>
        <v>20.167078705505872</v>
      </c>
      <c r="G53" s="1">
        <f>Damian!N52</f>
        <v>0</v>
      </c>
      <c r="H53" s="36">
        <f t="shared" si="2"/>
        <v>0.89108712603507623</v>
      </c>
      <c r="I53" s="20"/>
    </row>
    <row r="54" spans="1:9" x14ac:dyDescent="0.2">
      <c r="A54" s="3" t="str">
        <f>Damian!A53</f>
        <v>rvlv</v>
      </c>
      <c r="B54" s="1">
        <f>Damian!AQ53*$E$77</f>
        <v>195.56603240081239</v>
      </c>
      <c r="C54" s="2">
        <v>0</v>
      </c>
      <c r="D54" s="2">
        <v>0</v>
      </c>
      <c r="E54" s="3">
        <f t="shared" si="1"/>
        <v>0</v>
      </c>
      <c r="F54" s="1">
        <f t="shared" si="0"/>
        <v>195.56603240081239</v>
      </c>
      <c r="G54" s="1">
        <f>Damian!N53</f>
        <v>0</v>
      </c>
      <c r="H54" s="36">
        <f t="shared" si="2"/>
        <v>0</v>
      </c>
      <c r="I54" s="20"/>
    </row>
    <row r="55" spans="1:9" x14ac:dyDescent="0.2">
      <c r="A55" s="3" t="str">
        <f>Damian!A54</f>
        <v>se</v>
      </c>
      <c r="B55" s="1">
        <f>Damian!AQ54*$E$77</f>
        <v>228.09518770627676</v>
      </c>
      <c r="C55" s="2">
        <v>0</v>
      </c>
      <c r="D55" s="2">
        <v>1615</v>
      </c>
      <c r="E55" s="3">
        <f t="shared" si="1"/>
        <v>1615</v>
      </c>
      <c r="F55" s="1">
        <f t="shared" si="0"/>
        <v>-1386.9048122937234</v>
      </c>
      <c r="G55" s="1">
        <f>Damian!N54</f>
        <v>0</v>
      </c>
      <c r="H55" s="36">
        <f t="shared" si="2"/>
        <v>7.0803773470208906</v>
      </c>
      <c r="I55" s="20"/>
    </row>
    <row r="56" spans="1:9" x14ac:dyDescent="0.2">
      <c r="A56" s="3" t="str">
        <f>Damian!A55</f>
        <v>shop</v>
      </c>
      <c r="B56" s="1">
        <f>Damian!AQ55*$E$77</f>
        <v>192.1181708258473</v>
      </c>
      <c r="C56" s="2">
        <v>0</v>
      </c>
      <c r="D56" s="2">
        <v>317</v>
      </c>
      <c r="E56" s="3">
        <f t="shared" si="1"/>
        <v>317</v>
      </c>
      <c r="F56" s="1">
        <f t="shared" si="0"/>
        <v>-124.8818291741527</v>
      </c>
      <c r="G56" s="1">
        <f>Damian!N55</f>
        <v>0</v>
      </c>
      <c r="H56" s="36">
        <f t="shared" si="2"/>
        <v>1.650026120055851</v>
      </c>
      <c r="I56" s="20"/>
    </row>
    <row r="57" spans="1:9" x14ac:dyDescent="0.2">
      <c r="A57" s="3" t="str">
        <f>Damian!A56</f>
        <v>snow</v>
      </c>
      <c r="B57" s="1">
        <f>Damian!AQ56*$E$77</f>
        <v>147.86918330649939</v>
      </c>
      <c r="C57" s="2">
        <v>0</v>
      </c>
      <c r="D57" s="2">
        <v>0</v>
      </c>
      <c r="E57" s="3">
        <f t="shared" si="1"/>
        <v>0</v>
      </c>
      <c r="F57" s="1">
        <f t="shared" si="0"/>
        <v>147.86918330649939</v>
      </c>
      <c r="G57" s="1">
        <f>Damian!N56</f>
        <v>0</v>
      </c>
      <c r="H57" s="36">
        <f t="shared" si="2"/>
        <v>0</v>
      </c>
      <c r="I57" s="20"/>
    </row>
    <row r="58" spans="1:9" x14ac:dyDescent="0.2">
      <c r="A58" s="3" t="e">
        <f>Damian!#REF!</f>
        <v>#REF!</v>
      </c>
      <c r="B58" s="1" t="e">
        <f>Damian!#REF!*$E$77</f>
        <v>#REF!</v>
      </c>
      <c r="C58" s="2">
        <v>0</v>
      </c>
      <c r="D58" s="2">
        <v>89</v>
      </c>
      <c r="E58" s="3">
        <f t="shared" si="1"/>
        <v>89</v>
      </c>
      <c r="F58" s="1" t="e">
        <f t="shared" si="0"/>
        <v>#REF!</v>
      </c>
      <c r="G58" s="1" t="e">
        <f>Damian!#REF!</f>
        <v>#REF!</v>
      </c>
      <c r="H58" s="36" t="e">
        <f t="shared" si="2"/>
        <v>#REF!</v>
      </c>
      <c r="I58" s="73"/>
    </row>
    <row r="59" spans="1:9" x14ac:dyDescent="0.2">
      <c r="A59" s="3" t="e">
        <f>Damian!#REF!</f>
        <v>#REF!</v>
      </c>
      <c r="B59" s="1" t="e">
        <f>Damian!#REF!*$E$77</f>
        <v>#REF!</v>
      </c>
      <c r="C59" s="2">
        <v>0</v>
      </c>
      <c r="D59" s="2">
        <v>351</v>
      </c>
      <c r="E59" s="3">
        <f t="shared" si="1"/>
        <v>351</v>
      </c>
      <c r="F59" s="1" t="e">
        <f t="shared" si="0"/>
        <v>#REF!</v>
      </c>
      <c r="G59" s="1" t="e">
        <f>Damian!#REF!</f>
        <v>#REF!</v>
      </c>
      <c r="H59" s="36" t="e">
        <f t="shared" si="2"/>
        <v>#REF!</v>
      </c>
      <c r="I59" s="73"/>
    </row>
    <row r="60" spans="1:9" x14ac:dyDescent="0.2">
      <c r="A60" s="3" t="str">
        <f>Damian!A57</f>
        <v>task</v>
      </c>
      <c r="B60" s="1">
        <f>Damian!AQ57*$E$77</f>
        <v>23.373090947353145</v>
      </c>
      <c r="C60" s="2">
        <v>0</v>
      </c>
      <c r="D60" s="2">
        <v>0</v>
      </c>
      <c r="E60" s="3">
        <f t="shared" si="1"/>
        <v>0</v>
      </c>
      <c r="F60" s="1">
        <f t="shared" si="0"/>
        <v>23.373090947353145</v>
      </c>
      <c r="G60" s="1">
        <f>Damian!N57</f>
        <v>0</v>
      </c>
      <c r="H60" s="36">
        <f t="shared" si="2"/>
        <v>0</v>
      </c>
      <c r="I60" s="20"/>
    </row>
    <row r="61" spans="1:9" x14ac:dyDescent="0.2">
      <c r="A61" s="3" t="str">
        <f>Damian!A58</f>
        <v>tdoc</v>
      </c>
      <c r="B61" s="1">
        <f>Damian!AQ58*$E$77</f>
        <v>72.875266252815223</v>
      </c>
      <c r="C61" s="2">
        <v>0</v>
      </c>
      <c r="D61" s="2">
        <v>184</v>
      </c>
      <c r="E61" s="3">
        <f t="shared" si="1"/>
        <v>184</v>
      </c>
      <c r="F61" s="1">
        <f t="shared" si="0"/>
        <v>-111.12473374718478</v>
      </c>
      <c r="G61" s="1">
        <f>Damian!N58</f>
        <v>0</v>
      </c>
      <c r="H61" s="36">
        <f t="shared" si="2"/>
        <v>2.5248621303375609</v>
      </c>
      <c r="I61" s="20"/>
    </row>
    <row r="62" spans="1:9" x14ac:dyDescent="0.2">
      <c r="A62" s="3" t="str">
        <f>Damian!A59</f>
        <v>team</v>
      </c>
      <c r="B62" s="1">
        <f>Damian!AQ59*$E$77</f>
        <v>1403.0539622020178</v>
      </c>
      <c r="C62" s="2">
        <v>0</v>
      </c>
      <c r="D62" s="2">
        <v>714</v>
      </c>
      <c r="E62" s="3">
        <f t="shared" si="1"/>
        <v>714</v>
      </c>
      <c r="F62" s="1">
        <f t="shared" si="0"/>
        <v>689.05396220201783</v>
      </c>
      <c r="G62" s="1">
        <f>Damian!N59</f>
        <v>0</v>
      </c>
      <c r="H62" s="36">
        <f t="shared" si="2"/>
        <v>0.50888990675698276</v>
      </c>
      <c r="I62" s="20"/>
    </row>
    <row r="63" spans="1:9" x14ac:dyDescent="0.2">
      <c r="A63" s="3" t="str">
        <f>Damian!A60</f>
        <v>trex</v>
      </c>
      <c r="B63" s="1">
        <f>Damian!AQ60*$E$77</f>
        <v>167.35890951716078</v>
      </c>
      <c r="C63" s="2">
        <v>0</v>
      </c>
      <c r="D63" s="2">
        <v>154</v>
      </c>
      <c r="E63" s="3">
        <f t="shared" si="1"/>
        <v>154</v>
      </c>
      <c r="F63" s="1">
        <f t="shared" si="0"/>
        <v>13.358909517160782</v>
      </c>
      <c r="G63" s="1">
        <f>Damian!N60</f>
        <v>0</v>
      </c>
      <c r="H63" s="36">
        <f t="shared" si="2"/>
        <v>0.92017807981838595</v>
      </c>
      <c r="I63" s="20"/>
    </row>
    <row r="64" spans="1:9" x14ac:dyDescent="0.2">
      <c r="A64" s="3" t="str">
        <f>Damian!A61</f>
        <v>ttd</v>
      </c>
      <c r="B64" s="1">
        <f>Damian!AQ61*$E$77</f>
        <v>1369.266542060868</v>
      </c>
      <c r="C64" s="2">
        <v>0</v>
      </c>
      <c r="D64" s="2">
        <v>695</v>
      </c>
      <c r="E64" s="3">
        <f t="shared" si="1"/>
        <v>695</v>
      </c>
      <c r="F64" s="1">
        <f t="shared" si="0"/>
        <v>674.26654206086801</v>
      </c>
      <c r="G64" s="1">
        <f>Damian!N61</f>
        <v>0</v>
      </c>
      <c r="H64" s="36">
        <f t="shared" si="2"/>
        <v>0.50757100874893446</v>
      </c>
      <c r="I64" s="20"/>
    </row>
    <row r="65" spans="1:9" x14ac:dyDescent="0.2">
      <c r="A65" s="3" t="str">
        <f>Damian!A62</f>
        <v>ttwo</v>
      </c>
      <c r="B65" s="1">
        <f>Damian!AQ62*$E$77</f>
        <v>263.73694812237869</v>
      </c>
      <c r="C65" s="2">
        <v>126</v>
      </c>
      <c r="D65" s="2">
        <v>377</v>
      </c>
      <c r="E65" s="3">
        <f t="shared" si="1"/>
        <v>503</v>
      </c>
      <c r="F65" s="1">
        <f t="shared" si="0"/>
        <v>-239.26305187762131</v>
      </c>
      <c r="G65" s="1">
        <f>Damian!N62</f>
        <v>0</v>
      </c>
      <c r="H65" s="36">
        <f t="shared" si="2"/>
        <v>1.907203384209174</v>
      </c>
      <c r="I65" s="20"/>
    </row>
    <row r="66" spans="1:9" x14ac:dyDescent="0.2">
      <c r="A66" s="3" t="str">
        <f>Damian!A63</f>
        <v>twlo</v>
      </c>
      <c r="B66" s="1">
        <f>Damian!AQ63*$E$77</f>
        <v>157.68325305753692</v>
      </c>
      <c r="C66" s="2">
        <v>0</v>
      </c>
      <c r="D66" s="2">
        <v>336</v>
      </c>
      <c r="E66" s="3">
        <f t="shared" si="1"/>
        <v>336</v>
      </c>
      <c r="F66" s="1">
        <f t="shared" ref="F66:F73" si="3">B66-E66</f>
        <v>-178.31674694246308</v>
      </c>
      <c r="G66" s="1">
        <f>Damian!N63</f>
        <v>0</v>
      </c>
      <c r="H66" s="36">
        <f t="shared" si="2"/>
        <v>2.1308540601797277</v>
      </c>
      <c r="I66" s="20"/>
    </row>
    <row r="67" spans="1:9" x14ac:dyDescent="0.2">
      <c r="A67" s="3" t="str">
        <f>Damian!A64</f>
        <v>twtr</v>
      </c>
      <c r="B67" s="1">
        <f>Damian!AQ64*$E$77</f>
        <v>157.43194719488559</v>
      </c>
      <c r="C67" s="2">
        <v>0</v>
      </c>
      <c r="D67" s="2">
        <v>151</v>
      </c>
      <c r="E67" s="3">
        <f t="shared" ref="E67:E73" si="4">C67+D67</f>
        <v>151</v>
      </c>
      <c r="F67" s="1">
        <f t="shared" si="3"/>
        <v>6.4319471948855949</v>
      </c>
      <c r="G67" s="1">
        <f>Damian!N64</f>
        <v>0</v>
      </c>
      <c r="H67" s="36">
        <f t="shared" ref="H67:H73" si="5">E67/B67</f>
        <v>0.95914458717249129</v>
      </c>
      <c r="I67" s="20"/>
    </row>
    <row r="68" spans="1:9" x14ac:dyDescent="0.2">
      <c r="A68" s="3" t="str">
        <f>Damian!A66</f>
        <v>upst</v>
      </c>
      <c r="B68" s="1">
        <f>Damian!AQ66*$E$77</f>
        <v>584.75328948508502</v>
      </c>
      <c r="C68" s="2">
        <v>0</v>
      </c>
      <c r="D68" s="2">
        <v>633</v>
      </c>
      <c r="E68" s="3">
        <f t="shared" si="4"/>
        <v>633</v>
      </c>
      <c r="F68" s="1">
        <f t="shared" si="3"/>
        <v>-48.24671051491498</v>
      </c>
      <c r="G68" s="1">
        <f>Damian!N66</f>
        <v>0</v>
      </c>
      <c r="H68" s="36">
        <f t="shared" si="5"/>
        <v>1.0825078052273969</v>
      </c>
      <c r="I68" s="20"/>
    </row>
    <row r="69" spans="1:9" x14ac:dyDescent="0.2">
      <c r="A69" s="3" t="str">
        <f>Damian!A67</f>
        <v>veev</v>
      </c>
      <c r="B69" s="1">
        <f>Damian!AQ67*$E$77</f>
        <v>275.50794433878247</v>
      </c>
      <c r="C69" s="2">
        <v>0</v>
      </c>
      <c r="D69" s="2">
        <v>551</v>
      </c>
      <c r="E69" s="3">
        <f t="shared" si="4"/>
        <v>551</v>
      </c>
      <c r="F69" s="1">
        <f t="shared" si="3"/>
        <v>-275.49205566121753</v>
      </c>
      <c r="G69" s="1">
        <f>Damian!N67</f>
        <v>0</v>
      </c>
      <c r="H69" s="36">
        <f t="shared" si="5"/>
        <v>1.9999423295121197</v>
      </c>
      <c r="I69" s="20"/>
    </row>
    <row r="70" spans="1:9" x14ac:dyDescent="0.2">
      <c r="A70" s="3" t="e">
        <f>Damian!#REF!</f>
        <v>#REF!</v>
      </c>
      <c r="B70" s="1" t="e">
        <f>Damian!#REF!*$E$77</f>
        <v>#REF!</v>
      </c>
      <c r="C70" s="2">
        <v>0</v>
      </c>
      <c r="D70" s="2">
        <v>64</v>
      </c>
      <c r="E70" s="3">
        <f t="shared" si="4"/>
        <v>64</v>
      </c>
      <c r="F70" s="1" t="e">
        <f t="shared" si="3"/>
        <v>#REF!</v>
      </c>
      <c r="G70" s="1" t="e">
        <f>Damian!#REF!</f>
        <v>#REF!</v>
      </c>
      <c r="H70" s="36" t="e">
        <f t="shared" si="5"/>
        <v>#REF!</v>
      </c>
      <c r="I70" s="73"/>
    </row>
    <row r="71" spans="1:9" x14ac:dyDescent="0.2">
      <c r="A71" s="3" t="str">
        <f>Damian!A69</f>
        <v>xpev</v>
      </c>
      <c r="B71" s="1">
        <f>Damian!AQ69*$E$77</f>
        <v>88.645303590646009</v>
      </c>
      <c r="C71" s="2">
        <v>0</v>
      </c>
      <c r="D71" s="2">
        <v>0</v>
      </c>
      <c r="E71" s="3">
        <f t="shared" si="4"/>
        <v>0</v>
      </c>
      <c r="F71" s="1">
        <f t="shared" si="3"/>
        <v>88.645303590646009</v>
      </c>
      <c r="G71" s="1">
        <f>Damian!N69</f>
        <v>0</v>
      </c>
      <c r="H71" s="36">
        <f t="shared" si="5"/>
        <v>0</v>
      </c>
      <c r="I71" s="20"/>
    </row>
    <row r="72" spans="1:9" x14ac:dyDescent="0.2">
      <c r="A72" s="3" t="str">
        <f>Damian!A71</f>
        <v>zm</v>
      </c>
      <c r="B72" s="1">
        <f>Damian!AQ71*$E$77</f>
        <v>0</v>
      </c>
      <c r="C72" s="2">
        <v>0</v>
      </c>
      <c r="D72" s="2">
        <v>223</v>
      </c>
      <c r="E72" s="3">
        <f t="shared" si="4"/>
        <v>223</v>
      </c>
      <c r="F72" s="1">
        <f t="shared" si="3"/>
        <v>-223</v>
      </c>
      <c r="G72" s="1">
        <f>Damian!N71</f>
        <v>0</v>
      </c>
      <c r="H72" s="36" t="e">
        <f t="shared" si="5"/>
        <v>#DIV/0!</v>
      </c>
      <c r="I72" s="20"/>
    </row>
    <row r="73" spans="1:9" ht="17" thickBot="1" x14ac:dyDescent="0.25">
      <c r="A73" s="3" t="e">
        <f>Damian!#REF!</f>
        <v>#REF!</v>
      </c>
      <c r="B73" s="1" t="e">
        <f>Damian!#REF!*$E$77</f>
        <v>#REF!</v>
      </c>
      <c r="C73" s="2">
        <v>0</v>
      </c>
      <c r="D73" s="2">
        <v>0</v>
      </c>
      <c r="E73" s="3">
        <f t="shared" si="4"/>
        <v>0</v>
      </c>
      <c r="F73" s="1" t="e">
        <f t="shared" si="3"/>
        <v>#REF!</v>
      </c>
      <c r="G73" s="1" t="e">
        <f>Damian!#REF!</f>
        <v>#REF!</v>
      </c>
      <c r="H73" s="36" t="e">
        <f t="shared" si="5"/>
        <v>#REF!</v>
      </c>
      <c r="I73" s="20"/>
    </row>
    <row r="74" spans="1:9" x14ac:dyDescent="0.2">
      <c r="A74" s="46" t="str">
        <f>Damian!A72</f>
        <v>SUM</v>
      </c>
      <c r="B74" s="47" t="e">
        <f>SUM(B2:B72)</f>
        <v>#REF!</v>
      </c>
      <c r="C74" s="47">
        <f>SUM(C2:C73)</f>
        <v>1546</v>
      </c>
      <c r="D74" s="47">
        <f>SUM(D2:D73)</f>
        <v>15159</v>
      </c>
      <c r="E74" s="47">
        <f>SUM(E2:E73)</f>
        <v>16705</v>
      </c>
      <c r="F74" s="47" t="e">
        <f>SUM(F2:F72)</f>
        <v>#REF!</v>
      </c>
      <c r="G74" s="48"/>
      <c r="H74" s="48"/>
    </row>
    <row r="76" spans="1:9" x14ac:dyDescent="0.2">
      <c r="A76" s="3" t="s">
        <v>106</v>
      </c>
      <c r="B76" t="s">
        <v>107</v>
      </c>
      <c r="C76" t="s">
        <v>159</v>
      </c>
      <c r="D76" t="s">
        <v>26</v>
      </c>
      <c r="E76" t="s">
        <v>175</v>
      </c>
      <c r="F76" t="s">
        <v>176</v>
      </c>
      <c r="G76" t="s">
        <v>177</v>
      </c>
    </row>
    <row r="77" spans="1:9" x14ac:dyDescent="0.2">
      <c r="A77" s="1">
        <f>C74+4795</f>
        <v>6341</v>
      </c>
      <c r="B77" s="1">
        <f>D74+152</f>
        <v>15311</v>
      </c>
      <c r="C77" s="1">
        <f>A77+B77</f>
        <v>21652</v>
      </c>
      <c r="D77">
        <f>Damian!F81</f>
        <v>0.9</v>
      </c>
      <c r="E77" s="1">
        <f>D77*C77</f>
        <v>19486.8</v>
      </c>
      <c r="F77" s="1">
        <f>E74</f>
        <v>16705</v>
      </c>
      <c r="G77" s="1">
        <f>E77-F77</f>
        <v>2781.7999999999993</v>
      </c>
    </row>
    <row r="79" spans="1:9" x14ac:dyDescent="0.2">
      <c r="A79" s="31" t="s">
        <v>174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73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73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9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self-managed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2022-08-27T07:39:50Z</dcterms:modified>
</cp:coreProperties>
</file>