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marketModeling/"/>
    </mc:Choice>
  </mc:AlternateContent>
  <xr:revisionPtr revIDLastSave="0" documentId="13_ncr:1_{AD3A0EE0-B8F7-8E43-84CD-B86849FBB976}" xr6:coauthVersionLast="47" xr6:coauthVersionMax="47" xr10:uidLastSave="{00000000-0000-0000-0000-000000000000}"/>
  <bookViews>
    <workbookView xWindow="220" yWindow="500" windowWidth="17400" windowHeight="2470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Damian!$A$1:$AZ$54</definedName>
  </definedNames>
  <calcPr calcId="191029"/>
</workbook>
</file>

<file path=xl/calcChain.xml><?xml version="1.0" encoding="utf-8"?>
<calcChain xmlns="http://schemas.openxmlformats.org/spreadsheetml/2006/main">
  <c r="W49" i="11" l="1"/>
  <c r="AA50" i="11"/>
  <c r="W52" i="11"/>
  <c r="W31" i="11"/>
  <c r="AA18" i="11"/>
  <c r="W40" i="11"/>
  <c r="AA54" i="11"/>
  <c r="AV6" i="11"/>
  <c r="AQ6" i="11"/>
  <c r="AL6" i="11"/>
  <c r="AC6" i="11"/>
  <c r="AG6" i="11" s="1"/>
  <c r="N6" i="11"/>
  <c r="D6" i="11"/>
  <c r="AV4" i="11"/>
  <c r="AQ4" i="11"/>
  <c r="AL4" i="11"/>
  <c r="AC4" i="11"/>
  <c r="AG4" i="11" s="1"/>
  <c r="D4" i="11"/>
  <c r="N4" i="11"/>
  <c r="AV50" i="11"/>
  <c r="AV16" i="11"/>
  <c r="AQ16" i="11"/>
  <c r="AL16" i="11"/>
  <c r="AC46" i="11"/>
  <c r="AG46" i="11" s="1"/>
  <c r="AC29" i="11"/>
  <c r="AG29" i="11" s="1"/>
  <c r="AC50" i="11"/>
  <c r="AG50" i="11" s="1"/>
  <c r="AC9" i="11"/>
  <c r="AG9" i="11" s="1"/>
  <c r="AC16" i="11"/>
  <c r="AG16" i="11" s="1"/>
  <c r="D16" i="11"/>
  <c r="N16" i="11"/>
  <c r="D50" i="11"/>
  <c r="N50" i="11"/>
  <c r="O50" i="11" s="1"/>
  <c r="AL50" i="11" s="1"/>
  <c r="N14" i="11"/>
  <c r="N44" i="11"/>
  <c r="O44" i="11" s="1"/>
  <c r="N39" i="11"/>
  <c r="O39" i="11" s="1"/>
  <c r="N24" i="11"/>
  <c r="O24" i="11" s="1"/>
  <c r="N17" i="11"/>
  <c r="O17" i="11" s="1"/>
  <c r="AQ17" i="11" s="1"/>
  <c r="N8" i="11"/>
  <c r="N29" i="11"/>
  <c r="N2" i="11"/>
  <c r="O2" i="11" s="1"/>
  <c r="N51" i="11"/>
  <c r="O51" i="11" s="1"/>
  <c r="AL51" i="11" s="1"/>
  <c r="N26" i="11"/>
  <c r="O26" i="11" s="1"/>
  <c r="N45" i="11"/>
  <c r="O45" i="11" s="1"/>
  <c r="AQ45" i="11" s="1"/>
  <c r="N30" i="11"/>
  <c r="O30" i="11" s="1"/>
  <c r="N28" i="11"/>
  <c r="O28" i="11" s="1"/>
  <c r="AQ28" i="11" s="1"/>
  <c r="N46" i="11"/>
  <c r="O46" i="11" s="1"/>
  <c r="N41" i="11"/>
  <c r="N15" i="11"/>
  <c r="N20" i="11"/>
  <c r="N3" i="11"/>
  <c r="N5" i="11"/>
  <c r="O5" i="11" s="1"/>
  <c r="AQ5" i="11" s="1"/>
  <c r="N42" i="11"/>
  <c r="O42" i="11" s="1"/>
  <c r="AL42" i="11" s="1"/>
  <c r="N12" i="11"/>
  <c r="N22" i="11"/>
  <c r="O22" i="11" s="1"/>
  <c r="N13" i="11"/>
  <c r="N49" i="11"/>
  <c r="O49" i="11" s="1"/>
  <c r="N23" i="11"/>
  <c r="N21" i="11"/>
  <c r="O21" i="11" s="1"/>
  <c r="N48" i="11"/>
  <c r="O48" i="11" s="1"/>
  <c r="N34" i="11"/>
  <c r="O34" i="11" s="1"/>
  <c r="N27" i="11"/>
  <c r="N33" i="11"/>
  <c r="N43" i="11"/>
  <c r="N25" i="11"/>
  <c r="N38" i="11"/>
  <c r="O38" i="11" s="1"/>
  <c r="N37" i="11"/>
  <c r="N18" i="11"/>
  <c r="N9" i="11"/>
  <c r="N36" i="11"/>
  <c r="N40" i="11"/>
  <c r="N11" i="11"/>
  <c r="N53" i="11"/>
  <c r="N52" i="11"/>
  <c r="O52" i="11" s="1"/>
  <c r="N7" i="11"/>
  <c r="O7" i="11" s="1"/>
  <c r="AQ7" i="11" s="1"/>
  <c r="N31" i="11"/>
  <c r="O31" i="11" s="1"/>
  <c r="N47" i="11"/>
  <c r="O47" i="11" s="1"/>
  <c r="AQ47" i="11" s="1"/>
  <c r="N35" i="11"/>
  <c r="N10" i="11"/>
  <c r="O10" i="11" s="1"/>
  <c r="AQ10" i="11" s="1"/>
  <c r="N19" i="11"/>
  <c r="O19" i="11" s="1"/>
  <c r="N32" i="11"/>
  <c r="O32" i="11" s="1"/>
  <c r="N54" i="11"/>
  <c r="O54" i="11" s="1"/>
  <c r="AC39" i="11"/>
  <c r="AC18" i="11"/>
  <c r="C56" i="11"/>
  <c r="AS56" i="11"/>
  <c r="AV23" i="11"/>
  <c r="AQ23" i="11"/>
  <c r="AL23" i="11"/>
  <c r="AC23" i="11"/>
  <c r="AG23" i="11" s="1"/>
  <c r="D23" i="11"/>
  <c r="AV27" i="11"/>
  <c r="AQ27" i="11"/>
  <c r="AL27" i="11"/>
  <c r="AC27" i="11"/>
  <c r="AG27" i="11" s="1"/>
  <c r="D27" i="11"/>
  <c r="AX56" i="11"/>
  <c r="AN56" i="11"/>
  <c r="AI56" i="11"/>
  <c r="AC53" i="11"/>
  <c r="AG53" i="11" s="1"/>
  <c r="AV20" i="11"/>
  <c r="AV13" i="11"/>
  <c r="AV3" i="11"/>
  <c r="AQ20" i="11"/>
  <c r="AQ3" i="11"/>
  <c r="AL20" i="11"/>
  <c r="AL3" i="11"/>
  <c r="AC3" i="11"/>
  <c r="AG3" i="11" s="1"/>
  <c r="AC20" i="11"/>
  <c r="AG20" i="11" s="1"/>
  <c r="AC13" i="11"/>
  <c r="AG13" i="11" s="1"/>
  <c r="AL13" i="11"/>
  <c r="AQ13" i="11"/>
  <c r="J33" i="11"/>
  <c r="J15" i="11"/>
  <c r="J8" i="11"/>
  <c r="D3" i="11"/>
  <c r="D20" i="11"/>
  <c r="D13" i="11"/>
  <c r="AC26" i="11"/>
  <c r="AG26" i="11" s="1"/>
  <c r="AC42" i="11"/>
  <c r="AG42" i="11" s="1"/>
  <c r="E55" i="11"/>
  <c r="AW54" i="11" s="1"/>
  <c r="AV11" i="11"/>
  <c r="AV21" i="11"/>
  <c r="AV39" i="11"/>
  <c r="AV2" i="11"/>
  <c r="AC25" i="11"/>
  <c r="AC22" i="11"/>
  <c r="AG22" i="11" s="1"/>
  <c r="AC49" i="11"/>
  <c r="AG49" i="11" s="1"/>
  <c r="AC35" i="11"/>
  <c r="AG35" i="11" s="1"/>
  <c r="AC8" i="11"/>
  <c r="AA75" i="11"/>
  <c r="AA73" i="11"/>
  <c r="AA74" i="11" s="1"/>
  <c r="AA72" i="11"/>
  <c r="AB71" i="11" s="1"/>
  <c r="D62" i="11"/>
  <c r="C62" i="11"/>
  <c r="B62" i="11"/>
  <c r="H61" i="11" s="1"/>
  <c r="H62" i="11" s="1"/>
  <c r="F61" i="11"/>
  <c r="F60" i="11"/>
  <c r="K56" i="11"/>
  <c r="L55" i="11"/>
  <c r="K55" i="11"/>
  <c r="I55" i="11"/>
  <c r="B55" i="11"/>
  <c r="D46" i="11"/>
  <c r="J29" i="11"/>
  <c r="D29" i="11"/>
  <c r="AC10" i="11"/>
  <c r="AG10" i="11" s="1"/>
  <c r="D10" i="11"/>
  <c r="D42" i="11"/>
  <c r="AC48" i="11"/>
  <c r="AG48" i="11" s="1"/>
  <c r="D48" i="11"/>
  <c r="D8" i="11"/>
  <c r="D39" i="11"/>
  <c r="AC33" i="11"/>
  <c r="D33" i="11"/>
  <c r="AC15" i="11"/>
  <c r="D15" i="11"/>
  <c r="AQ12" i="11"/>
  <c r="AL12" i="11"/>
  <c r="AC12" i="11"/>
  <c r="AG12" i="11" s="1"/>
  <c r="D12" i="11"/>
  <c r="AC44" i="11"/>
  <c r="D44" i="11"/>
  <c r="AC52" i="11"/>
  <c r="AG52" i="11" s="1"/>
  <c r="D52" i="11"/>
  <c r="AC34" i="11"/>
  <c r="AG34" i="11" s="1"/>
  <c r="D34" i="11"/>
  <c r="AC54" i="11"/>
  <c r="AG54" i="11" s="1"/>
  <c r="D54" i="11"/>
  <c r="AC14" i="11"/>
  <c r="AG14" i="11" s="1"/>
  <c r="J14" i="11"/>
  <c r="D14" i="11"/>
  <c r="AC21" i="11"/>
  <c r="AG21" i="11" s="1"/>
  <c r="D21" i="11"/>
  <c r="AC41" i="11"/>
  <c r="AG41" i="11" s="1"/>
  <c r="J41" i="11"/>
  <c r="D41" i="11"/>
  <c r="AC38" i="11"/>
  <c r="AG38" i="11" s="1"/>
  <c r="D38" i="11"/>
  <c r="D26" i="11"/>
  <c r="AC28" i="11"/>
  <c r="D28" i="11"/>
  <c r="AC31" i="11"/>
  <c r="AG31" i="11" s="1"/>
  <c r="D31" i="11"/>
  <c r="J53" i="11"/>
  <c r="D53" i="11"/>
  <c r="AC2" i="11"/>
  <c r="AG2" i="11" s="1"/>
  <c r="D2" i="11"/>
  <c r="AC11" i="11"/>
  <c r="AG11" i="11" s="1"/>
  <c r="J11" i="11"/>
  <c r="D11" i="11"/>
  <c r="AC51" i="11"/>
  <c r="D51" i="11"/>
  <c r="AC30" i="11"/>
  <c r="AG30" i="11" s="1"/>
  <c r="D30" i="11"/>
  <c r="D22" i="11"/>
  <c r="AC5" i="11"/>
  <c r="AG5" i="11" s="1"/>
  <c r="D5" i="11"/>
  <c r="AC47" i="11"/>
  <c r="D47" i="11"/>
  <c r="J25" i="11"/>
  <c r="D25" i="11"/>
  <c r="AC19" i="11"/>
  <c r="AG19" i="11" s="1"/>
  <c r="D19" i="11"/>
  <c r="AC32" i="11"/>
  <c r="AG32" i="11" s="1"/>
  <c r="D32" i="11"/>
  <c r="AC24" i="11"/>
  <c r="AG24" i="11" s="1"/>
  <c r="D24" i="11"/>
  <c r="AC40" i="11"/>
  <c r="J40" i="11"/>
  <c r="D40" i="11"/>
  <c r="AC17" i="11"/>
  <c r="AG17" i="11" s="1"/>
  <c r="D17" i="11"/>
  <c r="AC45" i="11"/>
  <c r="AG45" i="11" s="1"/>
  <c r="D45" i="11"/>
  <c r="AC7" i="11"/>
  <c r="D7" i="11"/>
  <c r="J9" i="11"/>
  <c r="D9" i="11"/>
  <c r="J18" i="11"/>
  <c r="D18" i="11"/>
  <c r="AC36" i="11"/>
  <c r="J36" i="11"/>
  <c r="D36" i="11"/>
  <c r="AC37" i="11"/>
  <c r="J37" i="11"/>
  <c r="D37" i="11"/>
  <c r="AC43" i="11"/>
  <c r="J43" i="11"/>
  <c r="D43" i="11"/>
  <c r="J35" i="11"/>
  <c r="D35" i="11"/>
  <c r="D49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W6" i="11" l="1"/>
  <c r="AX6" i="11" s="1"/>
  <c r="AZ6" i="11" s="1"/>
  <c r="AW4" i="11"/>
  <c r="AX4" i="11" s="1"/>
  <c r="AZ4" i="11" s="1"/>
  <c r="AQ50" i="11"/>
  <c r="O14" i="11"/>
  <c r="AL14" i="11" s="1"/>
  <c r="AW16" i="11"/>
  <c r="AX16" i="11" s="1"/>
  <c r="AZ16" i="11" s="1"/>
  <c r="O11" i="11"/>
  <c r="AL11" i="11" s="1"/>
  <c r="O15" i="11"/>
  <c r="AQ15" i="11" s="1"/>
  <c r="O43" i="11"/>
  <c r="AQ43" i="11" s="1"/>
  <c r="AW50" i="11"/>
  <c r="AX50" i="11" s="1"/>
  <c r="AZ50" i="11" s="1"/>
  <c r="O41" i="11"/>
  <c r="AQ41" i="11" s="1"/>
  <c r="O29" i="11"/>
  <c r="AQ29" i="11" s="1"/>
  <c r="O25" i="11"/>
  <c r="AQ25" i="11" s="1"/>
  <c r="O18" i="11"/>
  <c r="AQ18" i="11" s="1"/>
  <c r="O8" i="11"/>
  <c r="AQ8" i="11" s="1"/>
  <c r="O35" i="11"/>
  <c r="AQ35" i="11" s="1"/>
  <c r="O33" i="11"/>
  <c r="AQ33" i="11" s="1"/>
  <c r="O53" i="11"/>
  <c r="AQ53" i="11" s="1"/>
  <c r="O40" i="11"/>
  <c r="AL40" i="11" s="1"/>
  <c r="O9" i="11"/>
  <c r="AQ9" i="11" s="1"/>
  <c r="O37" i="11"/>
  <c r="AL37" i="11" s="1"/>
  <c r="AG7" i="11"/>
  <c r="AG47" i="11"/>
  <c r="AW23" i="11"/>
  <c r="AX23" i="11" s="1"/>
  <c r="AZ23" i="11" s="1"/>
  <c r="AW27" i="11"/>
  <c r="AX27" i="11" s="1"/>
  <c r="AZ27" i="11" s="1"/>
  <c r="AG44" i="11"/>
  <c r="AG39" i="11"/>
  <c r="AW13" i="11"/>
  <c r="AX13" i="11" s="1"/>
  <c r="AZ13" i="11" s="1"/>
  <c r="AW3" i="11"/>
  <c r="AX3" i="11" s="1"/>
  <c r="AZ3" i="11" s="1"/>
  <c r="AW20" i="11"/>
  <c r="AX20" i="11" s="1"/>
  <c r="AZ20" i="11" s="1"/>
  <c r="AG15" i="11"/>
  <c r="AG37" i="11"/>
  <c r="AG25" i="11"/>
  <c r="AW11" i="11"/>
  <c r="AX11" i="11" s="1"/>
  <c r="AZ11" i="11" s="1"/>
  <c r="AW38" i="11"/>
  <c r="AW19" i="11"/>
  <c r="AW43" i="11"/>
  <c r="AW26" i="11"/>
  <c r="AW48" i="11"/>
  <c r="AW5" i="11"/>
  <c r="AW32" i="11"/>
  <c r="AW7" i="11"/>
  <c r="AW21" i="11"/>
  <c r="AX21" i="11" s="1"/>
  <c r="AZ21" i="11" s="1"/>
  <c r="AW34" i="11"/>
  <c r="AW44" i="11"/>
  <c r="AW14" i="11"/>
  <c r="AW28" i="11"/>
  <c r="AW39" i="11"/>
  <c r="AX39" i="11" s="1"/>
  <c r="AZ39" i="11" s="1"/>
  <c r="AW51" i="11"/>
  <c r="AW9" i="11"/>
  <c r="AW15" i="11"/>
  <c r="AW22" i="11"/>
  <c r="AW30" i="11"/>
  <c r="AW35" i="11"/>
  <c r="AW40" i="11"/>
  <c r="AW46" i="11"/>
  <c r="AW52" i="11"/>
  <c r="AG33" i="11"/>
  <c r="AW2" i="11"/>
  <c r="AX2" i="11" s="1"/>
  <c r="AZ2" i="11" s="1"/>
  <c r="AW10" i="11"/>
  <c r="AW17" i="11"/>
  <c r="AW25" i="11"/>
  <c r="AW31" i="11"/>
  <c r="AW36" i="11"/>
  <c r="AW42" i="11"/>
  <c r="AW47" i="11"/>
  <c r="AW53" i="11"/>
  <c r="AG36" i="11"/>
  <c r="AW8" i="11"/>
  <c r="AW12" i="11"/>
  <c r="AW18" i="11"/>
  <c r="AW24" i="11"/>
  <c r="AW29" i="11"/>
  <c r="AW33" i="11"/>
  <c r="AW37" i="11"/>
  <c r="AW41" i="11"/>
  <c r="AW45" i="11"/>
  <c r="AW49" i="11"/>
  <c r="AG51" i="11"/>
  <c r="AG28" i="11"/>
  <c r="H60" i="11"/>
  <c r="AG8" i="11"/>
  <c r="AG43" i="11"/>
  <c r="W55" i="11"/>
  <c r="AG18" i="11"/>
  <c r="AG40" i="11"/>
  <c r="AB72" i="11"/>
  <c r="AB60" i="11"/>
  <c r="AC60" i="11" s="1"/>
  <c r="AC71" i="11"/>
  <c r="AB64" i="11"/>
  <c r="AC64" i="11" s="1"/>
  <c r="AB56" i="11"/>
  <c r="AC56" i="11" s="1"/>
  <c r="AB58" i="11"/>
  <c r="AC58" i="11" s="1"/>
  <c r="F62" i="11"/>
  <c r="AB68" i="11"/>
  <c r="AC68" i="11" s="1"/>
  <c r="AB61" i="11"/>
  <c r="AC61" i="11" s="1"/>
  <c r="AB62" i="11"/>
  <c r="AC62" i="11" s="1"/>
  <c r="AB57" i="11"/>
  <c r="AC57" i="11" s="1"/>
  <c r="AB59" i="11"/>
  <c r="AC59" i="11" s="1"/>
  <c r="AB66" i="11"/>
  <c r="AC66" i="11" s="1"/>
  <c r="AB70" i="11"/>
  <c r="AC70" i="11" s="1"/>
  <c r="AQ42" i="11"/>
  <c r="G60" i="11"/>
  <c r="AL47" i="11"/>
  <c r="AQ49" i="11"/>
  <c r="D55" i="11"/>
  <c r="Q4" i="11" s="1"/>
  <c r="S4" i="11" s="1"/>
  <c r="O36" i="11"/>
  <c r="AQ30" i="11"/>
  <c r="AL30" i="11"/>
  <c r="AC55" i="11"/>
  <c r="AL49" i="11"/>
  <c r="AL24" i="11"/>
  <c r="AQ24" i="11"/>
  <c r="AL32" i="11"/>
  <c r="AQ32" i="11"/>
  <c r="AL19" i="11"/>
  <c r="AQ19" i="11"/>
  <c r="AQ26" i="11"/>
  <c r="AL26" i="11"/>
  <c r="AQ38" i="11"/>
  <c r="AL38" i="11"/>
  <c r="AQ21" i="11"/>
  <c r="AL21" i="11"/>
  <c r="AL7" i="11"/>
  <c r="AL45" i="11"/>
  <c r="AL17" i="11"/>
  <c r="AQ22" i="11"/>
  <c r="AL22" i="11"/>
  <c r="AQ51" i="11"/>
  <c r="AQ2" i="11"/>
  <c r="AL2" i="11"/>
  <c r="AQ31" i="11"/>
  <c r="AL31" i="11"/>
  <c r="AQ54" i="11"/>
  <c r="AL54" i="11"/>
  <c r="AQ34" i="11"/>
  <c r="AL34" i="11"/>
  <c r="AQ52" i="11"/>
  <c r="AL52" i="11"/>
  <c r="AQ44" i="11"/>
  <c r="AL44" i="11"/>
  <c r="AL5" i="11"/>
  <c r="AL28" i="11"/>
  <c r="AL10" i="11"/>
  <c r="AQ46" i="11"/>
  <c r="AL46" i="11"/>
  <c r="G61" i="11"/>
  <c r="AQ39" i="11"/>
  <c r="AL39" i="11"/>
  <c r="AL48" i="11"/>
  <c r="AQ48" i="11"/>
  <c r="AB63" i="11"/>
  <c r="AC63" i="11" s="1"/>
  <c r="AB65" i="11"/>
  <c r="AC65" i="11" s="1"/>
  <c r="AB67" i="11"/>
  <c r="AC67" i="11" s="1"/>
  <c r="AB69" i="11"/>
  <c r="AC69" i="11" s="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AQ14" i="11" l="1"/>
  <c r="Q6" i="11"/>
  <c r="S6" i="11" s="1"/>
  <c r="AQ11" i="11"/>
  <c r="AL43" i="11"/>
  <c r="AL41" i="11"/>
  <c r="AL15" i="11"/>
  <c r="Q20" i="11"/>
  <c r="S20" i="11" s="1"/>
  <c r="Q16" i="11"/>
  <c r="S16" i="11" s="1"/>
  <c r="AL35" i="11"/>
  <c r="AL25" i="11"/>
  <c r="Q50" i="11"/>
  <c r="S50" i="11" s="1"/>
  <c r="AL18" i="11"/>
  <c r="AL29" i="11"/>
  <c r="AL33" i="11"/>
  <c r="AL8" i="11"/>
  <c r="AL53" i="11"/>
  <c r="AQ40" i="11"/>
  <c r="O55" i="11"/>
  <c r="P6" i="11" s="1"/>
  <c r="AL9" i="11"/>
  <c r="AQ37" i="11"/>
  <c r="Q23" i="11"/>
  <c r="S23" i="11" s="1"/>
  <c r="Q27" i="11"/>
  <c r="S27" i="11" s="1"/>
  <c r="Q3" i="11"/>
  <c r="S3" i="11" s="1"/>
  <c r="Q7" i="11"/>
  <c r="S7" i="11" s="1"/>
  <c r="Q13" i="11"/>
  <c r="S13" i="11" s="1"/>
  <c r="AW55" i="11"/>
  <c r="F63" i="11"/>
  <c r="AG55" i="11"/>
  <c r="Q39" i="11"/>
  <c r="S39" i="11" s="1"/>
  <c r="Q15" i="11"/>
  <c r="S15" i="11" s="1"/>
  <c r="Q33" i="11"/>
  <c r="S33" i="11" s="1"/>
  <c r="Q48" i="11"/>
  <c r="S48" i="11" s="1"/>
  <c r="Q12" i="11"/>
  <c r="S12" i="11" s="1"/>
  <c r="Q29" i="11"/>
  <c r="S29" i="11" s="1"/>
  <c r="Q30" i="11"/>
  <c r="S30" i="11" s="1"/>
  <c r="Q10" i="11"/>
  <c r="S10" i="11" s="1"/>
  <c r="Q41" i="11"/>
  <c r="S41" i="11" s="1"/>
  <c r="Q19" i="11"/>
  <c r="S19" i="11" s="1"/>
  <c r="Q38" i="11"/>
  <c r="S38" i="11" s="1"/>
  <c r="Q11" i="11"/>
  <c r="S11" i="11" s="1"/>
  <c r="Q28" i="11"/>
  <c r="S28" i="11" s="1"/>
  <c r="G62" i="11"/>
  <c r="B45" i="8" s="1"/>
  <c r="Q2" i="11"/>
  <c r="S2" i="11" s="1"/>
  <c r="Q34" i="11"/>
  <c r="S34" i="11" s="1"/>
  <c r="Q14" i="11"/>
  <c r="S14" i="11" s="1"/>
  <c r="Q26" i="11"/>
  <c r="S26" i="11" s="1"/>
  <c r="Q22" i="11"/>
  <c r="S22" i="11" s="1"/>
  <c r="Q47" i="11"/>
  <c r="S47" i="11" s="1"/>
  <c r="Q8" i="11"/>
  <c r="S8" i="11" s="1"/>
  <c r="Q42" i="11"/>
  <c r="S42" i="11" s="1"/>
  <c r="Q54" i="11"/>
  <c r="S54" i="11" s="1"/>
  <c r="Q21" i="11"/>
  <c r="S21" i="11" s="1"/>
  <c r="Q40" i="11"/>
  <c r="S40" i="11" s="1"/>
  <c r="Q17" i="11"/>
  <c r="S17" i="11" s="1"/>
  <c r="Q9" i="11"/>
  <c r="S9" i="11" s="1"/>
  <c r="Q45" i="11"/>
  <c r="S45" i="11" s="1"/>
  <c r="Q46" i="11"/>
  <c r="Q44" i="11"/>
  <c r="Q52" i="11"/>
  <c r="Q31" i="11"/>
  <c r="Q5" i="11"/>
  <c r="Q53" i="11"/>
  <c r="Q49" i="11"/>
  <c r="Q36" i="11"/>
  <c r="Q37" i="11"/>
  <c r="Q35" i="11"/>
  <c r="Q43" i="11"/>
  <c r="Q32" i="11"/>
  <c r="Q51" i="11"/>
  <c r="Q24" i="11"/>
  <c r="AL36" i="11"/>
  <c r="AQ36" i="11"/>
  <c r="Q25" i="11"/>
  <c r="Q18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P16" i="11" l="1"/>
  <c r="P4" i="11"/>
  <c r="P48" i="11"/>
  <c r="P50" i="11"/>
  <c r="AL55" i="11"/>
  <c r="P30" i="11"/>
  <c r="P44" i="11"/>
  <c r="P32" i="11"/>
  <c r="P39" i="11"/>
  <c r="P28" i="11"/>
  <c r="P3" i="11"/>
  <c r="P46" i="11"/>
  <c r="P8" i="11"/>
  <c r="P13" i="11"/>
  <c r="P36" i="11"/>
  <c r="P18" i="11"/>
  <c r="P2" i="11"/>
  <c r="P41" i="11"/>
  <c r="P9" i="11"/>
  <c r="P5" i="11"/>
  <c r="P45" i="11"/>
  <c r="P33" i="11"/>
  <c r="P27" i="11"/>
  <c r="P53" i="11"/>
  <c r="P19" i="11"/>
  <c r="P35" i="11"/>
  <c r="P17" i="11"/>
  <c r="P25" i="11"/>
  <c r="P26" i="11"/>
  <c r="P23" i="11"/>
  <c r="P22" i="11"/>
  <c r="P21" i="11"/>
  <c r="P11" i="11"/>
  <c r="P38" i="11"/>
  <c r="P29" i="11"/>
  <c r="P20" i="11"/>
  <c r="P37" i="11"/>
  <c r="P43" i="11"/>
  <c r="P47" i="11"/>
  <c r="P7" i="11"/>
  <c r="P51" i="11"/>
  <c r="P34" i="11"/>
  <c r="P52" i="11"/>
  <c r="P40" i="11"/>
  <c r="P49" i="11"/>
  <c r="P24" i="11"/>
  <c r="P15" i="11"/>
  <c r="P54" i="11"/>
  <c r="P31" i="11"/>
  <c r="P42" i="11"/>
  <c r="P12" i="11"/>
  <c r="P10" i="11"/>
  <c r="P14" i="11"/>
  <c r="S24" i="11"/>
  <c r="S43" i="11"/>
  <c r="S37" i="11"/>
  <c r="S5" i="11"/>
  <c r="S46" i="11"/>
  <c r="S18" i="11"/>
  <c r="S51" i="11"/>
  <c r="S36" i="11"/>
  <c r="S31" i="11"/>
  <c r="Q56" i="11"/>
  <c r="Q55" i="11"/>
  <c r="Q57" i="11"/>
  <c r="S49" i="11"/>
  <c r="S52" i="11"/>
  <c r="S25" i="11"/>
  <c r="S32" i="11"/>
  <c r="S35" i="11"/>
  <c r="S53" i="11"/>
  <c r="S44" i="11"/>
  <c r="AQ55" i="11"/>
  <c r="AR6" i="11" s="1"/>
  <c r="AS6" i="11" s="1"/>
  <c r="AU6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M4" i="11" l="1"/>
  <c r="AN4" i="11" s="1"/>
  <c r="AP4" i="11" s="1"/>
  <c r="AM6" i="11"/>
  <c r="AN6" i="11" s="1"/>
  <c r="AP6" i="11" s="1"/>
  <c r="AR50" i="11"/>
  <c r="AS50" i="11" s="1"/>
  <c r="AU50" i="11" s="1"/>
  <c r="AR4" i="11"/>
  <c r="AS4" i="11" s="1"/>
  <c r="AU4" i="11" s="1"/>
  <c r="AR23" i="11"/>
  <c r="AS23" i="11" s="1"/>
  <c r="AU23" i="11" s="1"/>
  <c r="AR16" i="11"/>
  <c r="AS16" i="11" s="1"/>
  <c r="AU16" i="11" s="1"/>
  <c r="AM23" i="11"/>
  <c r="AN23" i="11" s="1"/>
  <c r="AP23" i="11" s="1"/>
  <c r="AM16" i="11"/>
  <c r="AN16" i="11" s="1"/>
  <c r="AP16" i="11" s="1"/>
  <c r="AM54" i="11"/>
  <c r="AN54" i="11" s="1"/>
  <c r="AP54" i="11" s="1"/>
  <c r="AM37" i="11"/>
  <c r="AN37" i="11" s="1"/>
  <c r="AP37" i="11" s="1"/>
  <c r="AM41" i="11"/>
  <c r="AN41" i="11" s="1"/>
  <c r="AP41" i="11" s="1"/>
  <c r="AM9" i="11"/>
  <c r="AN9" i="11" s="1"/>
  <c r="AP9" i="11" s="1"/>
  <c r="AM14" i="11"/>
  <c r="AN14" i="11" s="1"/>
  <c r="AP14" i="11" s="1"/>
  <c r="AM40" i="11"/>
  <c r="AN40" i="11" s="1"/>
  <c r="AP40" i="11" s="1"/>
  <c r="AM15" i="11"/>
  <c r="AN15" i="11" s="1"/>
  <c r="AP15" i="11" s="1"/>
  <c r="AM28" i="11"/>
  <c r="AN28" i="11" s="1"/>
  <c r="AP28" i="11" s="1"/>
  <c r="AM5" i="11"/>
  <c r="AN5" i="11" s="1"/>
  <c r="AP5" i="11" s="1"/>
  <c r="AM45" i="11"/>
  <c r="AN45" i="11" s="1"/>
  <c r="AP45" i="11" s="1"/>
  <c r="AM7" i="11"/>
  <c r="AN7" i="11" s="1"/>
  <c r="AP7" i="11" s="1"/>
  <c r="AM48" i="11"/>
  <c r="AN48" i="11" s="1"/>
  <c r="AP48" i="11" s="1"/>
  <c r="AM34" i="11"/>
  <c r="AN34" i="11" s="1"/>
  <c r="AP34" i="11" s="1"/>
  <c r="AM38" i="11"/>
  <c r="AN38" i="11" s="1"/>
  <c r="AP38" i="11" s="1"/>
  <c r="AM35" i="11"/>
  <c r="AN35" i="11" s="1"/>
  <c r="AP35" i="11" s="1"/>
  <c r="AM17" i="11"/>
  <c r="AN17" i="11" s="1"/>
  <c r="AP17" i="11" s="1"/>
  <c r="AM42" i="11"/>
  <c r="AN42" i="11" s="1"/>
  <c r="AP42" i="11" s="1"/>
  <c r="AM12" i="11"/>
  <c r="AN12" i="11" s="1"/>
  <c r="AP12" i="11" s="1"/>
  <c r="AM53" i="11"/>
  <c r="AN53" i="11" s="1"/>
  <c r="AP53" i="11" s="1"/>
  <c r="AM30" i="11"/>
  <c r="AN30" i="11" s="1"/>
  <c r="AP30" i="11" s="1"/>
  <c r="AM51" i="11"/>
  <c r="AN51" i="11" s="1"/>
  <c r="AP51" i="11" s="1"/>
  <c r="AM26" i="11"/>
  <c r="AN26" i="11" s="1"/>
  <c r="AP26" i="11" s="1"/>
  <c r="AM22" i="11"/>
  <c r="AN22" i="11" s="1"/>
  <c r="AP22" i="11" s="1"/>
  <c r="AM33" i="11"/>
  <c r="AN33" i="11" s="1"/>
  <c r="AP33" i="11" s="1"/>
  <c r="AM11" i="11"/>
  <c r="AN11" i="11" s="1"/>
  <c r="AP11" i="11" s="1"/>
  <c r="AM39" i="11"/>
  <c r="AN39" i="11" s="1"/>
  <c r="AP39" i="11" s="1"/>
  <c r="AM49" i="11"/>
  <c r="AN49" i="11" s="1"/>
  <c r="AP49" i="11" s="1"/>
  <c r="AM24" i="11"/>
  <c r="AN24" i="11" s="1"/>
  <c r="AP24" i="11" s="1"/>
  <c r="AM29" i="11"/>
  <c r="AN29" i="11" s="1"/>
  <c r="AP29" i="11" s="1"/>
  <c r="AM8" i="11"/>
  <c r="AN8" i="11" s="1"/>
  <c r="AP8" i="11" s="1"/>
  <c r="AM2" i="11"/>
  <c r="AN2" i="11" s="1"/>
  <c r="AP2" i="11" s="1"/>
  <c r="AM31" i="11"/>
  <c r="AN31" i="11" s="1"/>
  <c r="AP31" i="11" s="1"/>
  <c r="AM52" i="11"/>
  <c r="AN52" i="11" s="1"/>
  <c r="AP52" i="11" s="1"/>
  <c r="AM25" i="11"/>
  <c r="AN25" i="11" s="1"/>
  <c r="AP25" i="11" s="1"/>
  <c r="AM21" i="11"/>
  <c r="AN21" i="11" s="1"/>
  <c r="AP21" i="11" s="1"/>
  <c r="AM32" i="11"/>
  <c r="AN32" i="11" s="1"/>
  <c r="AP32" i="11" s="1"/>
  <c r="AM47" i="11"/>
  <c r="AN47" i="11" s="1"/>
  <c r="AP47" i="11" s="1"/>
  <c r="AM27" i="11"/>
  <c r="AN27" i="11" s="1"/>
  <c r="AP27" i="11" s="1"/>
  <c r="AM36" i="11"/>
  <c r="AN36" i="11" s="1"/>
  <c r="AP36" i="11" s="1"/>
  <c r="AM43" i="11"/>
  <c r="AN43" i="11" s="1"/>
  <c r="AP43" i="11" s="1"/>
  <c r="AM18" i="11"/>
  <c r="AN18" i="11" s="1"/>
  <c r="AP18" i="11" s="1"/>
  <c r="AM19" i="11"/>
  <c r="AN19" i="11" s="1"/>
  <c r="AP19" i="11" s="1"/>
  <c r="AM3" i="11"/>
  <c r="AN3" i="11" s="1"/>
  <c r="AP3" i="11" s="1"/>
  <c r="AM46" i="11"/>
  <c r="AN46" i="11" s="1"/>
  <c r="AP46" i="11" s="1"/>
  <c r="AM13" i="11"/>
  <c r="AN13" i="11" s="1"/>
  <c r="AP13" i="11" s="1"/>
  <c r="AM44" i="11"/>
  <c r="AN44" i="11" s="1"/>
  <c r="AP44" i="11" s="1"/>
  <c r="AM10" i="11"/>
  <c r="AN10" i="11" s="1"/>
  <c r="AP10" i="11" s="1"/>
  <c r="AM20" i="11"/>
  <c r="AN20" i="11" s="1"/>
  <c r="AP20" i="11" s="1"/>
  <c r="AM50" i="11"/>
  <c r="AN50" i="11" s="1"/>
  <c r="AP50" i="11" s="1"/>
  <c r="P55" i="11"/>
  <c r="AR20" i="11"/>
  <c r="AS20" i="11" s="1"/>
  <c r="AU20" i="11" s="1"/>
  <c r="AR27" i="11"/>
  <c r="AS27" i="11" s="1"/>
  <c r="AU27" i="11" s="1"/>
  <c r="AR13" i="11"/>
  <c r="AS13" i="11" s="1"/>
  <c r="AU13" i="11" s="1"/>
  <c r="AR3" i="11"/>
  <c r="AS3" i="11" s="1"/>
  <c r="AU3" i="11" s="1"/>
  <c r="AR35" i="11"/>
  <c r="AS35" i="11" s="1"/>
  <c r="AU35" i="11" s="1"/>
  <c r="AR18" i="11"/>
  <c r="AS18" i="11" s="1"/>
  <c r="AU18" i="11" s="1"/>
  <c r="AR7" i="11"/>
  <c r="AS7" i="11" s="1"/>
  <c r="AU7" i="11" s="1"/>
  <c r="AR45" i="11"/>
  <c r="AS45" i="11" s="1"/>
  <c r="AU45" i="11" s="1"/>
  <c r="AR25" i="11"/>
  <c r="AS25" i="11" s="1"/>
  <c r="AU25" i="11" s="1"/>
  <c r="AR8" i="11"/>
  <c r="AS8" i="11" s="1"/>
  <c r="AU8" i="11" s="1"/>
  <c r="AR42" i="11"/>
  <c r="AS42" i="11" s="1"/>
  <c r="AU42" i="11" s="1"/>
  <c r="AR12" i="11"/>
  <c r="AS12" i="11" s="1"/>
  <c r="AU12" i="11" s="1"/>
  <c r="AR17" i="11"/>
  <c r="AS17" i="11" s="1"/>
  <c r="AU17" i="11" s="1"/>
  <c r="AR47" i="11"/>
  <c r="AS47" i="11" s="1"/>
  <c r="AU47" i="11" s="1"/>
  <c r="AR5" i="11"/>
  <c r="AS5" i="11" s="1"/>
  <c r="AU5" i="11" s="1"/>
  <c r="AR10" i="11"/>
  <c r="AS10" i="11" s="1"/>
  <c r="AU10" i="11" s="1"/>
  <c r="AR28" i="11"/>
  <c r="AS28" i="11" s="1"/>
  <c r="AU28" i="11" s="1"/>
  <c r="AR15" i="11"/>
  <c r="AS15" i="11" s="1"/>
  <c r="AU15" i="11" s="1"/>
  <c r="AR54" i="11"/>
  <c r="AS54" i="11" s="1"/>
  <c r="AU54" i="11" s="1"/>
  <c r="AR38" i="11"/>
  <c r="AS38" i="11" s="1"/>
  <c r="AU38" i="11" s="1"/>
  <c r="AR14" i="11"/>
  <c r="AS14" i="11" s="1"/>
  <c r="AU14" i="11" s="1"/>
  <c r="AR32" i="11"/>
  <c r="AS32" i="11" s="1"/>
  <c r="AU32" i="11" s="1"/>
  <c r="AR37" i="11"/>
  <c r="AS37" i="11" s="1"/>
  <c r="AU37" i="11" s="1"/>
  <c r="AR51" i="11"/>
  <c r="AS51" i="11" s="1"/>
  <c r="AU51" i="11" s="1"/>
  <c r="AR49" i="11"/>
  <c r="AS49" i="11" s="1"/>
  <c r="AU49" i="11" s="1"/>
  <c r="AR33" i="11"/>
  <c r="AS33" i="11" s="1"/>
  <c r="AU33" i="11" s="1"/>
  <c r="AR19" i="11"/>
  <c r="AS19" i="11" s="1"/>
  <c r="AU19" i="11" s="1"/>
  <c r="AR41" i="11"/>
  <c r="AS41" i="11" s="1"/>
  <c r="AU41" i="11" s="1"/>
  <c r="AR40" i="11"/>
  <c r="AS40" i="11" s="1"/>
  <c r="AU40" i="11" s="1"/>
  <c r="AR22" i="11"/>
  <c r="AS22" i="11" s="1"/>
  <c r="AU22" i="11" s="1"/>
  <c r="AR34" i="11"/>
  <c r="AS34" i="11" s="1"/>
  <c r="AU34" i="11" s="1"/>
  <c r="AR24" i="11"/>
  <c r="AS24" i="11" s="1"/>
  <c r="AU24" i="11" s="1"/>
  <c r="AR9" i="11"/>
  <c r="AS9" i="11" s="1"/>
  <c r="AU9" i="11" s="1"/>
  <c r="AR52" i="11"/>
  <c r="AS52" i="11" s="1"/>
  <c r="AU52" i="11" s="1"/>
  <c r="AR53" i="11"/>
  <c r="AS53" i="11" s="1"/>
  <c r="AU53" i="11" s="1"/>
  <c r="AR44" i="11"/>
  <c r="AS44" i="11" s="1"/>
  <c r="AU44" i="11" s="1"/>
  <c r="AR21" i="11"/>
  <c r="AS21" i="11" s="1"/>
  <c r="AU21" i="11" s="1"/>
  <c r="AR29" i="11"/>
  <c r="AS29" i="11" s="1"/>
  <c r="AU29" i="11" s="1"/>
  <c r="AR48" i="11"/>
  <c r="AS48" i="11" s="1"/>
  <c r="AU48" i="11" s="1"/>
  <c r="AR11" i="11"/>
  <c r="AS11" i="11" s="1"/>
  <c r="AU11" i="11" s="1"/>
  <c r="AR30" i="11"/>
  <c r="AS30" i="11" s="1"/>
  <c r="AU30" i="11" s="1"/>
  <c r="AR43" i="11"/>
  <c r="AS43" i="11" s="1"/>
  <c r="AU43" i="11" s="1"/>
  <c r="AR39" i="11"/>
  <c r="AS39" i="11" s="1"/>
  <c r="AU39" i="11" s="1"/>
  <c r="AR2" i="11"/>
  <c r="AS2" i="11" s="1"/>
  <c r="AU2" i="11" s="1"/>
  <c r="AR46" i="11"/>
  <c r="AS46" i="11" s="1"/>
  <c r="AU46" i="11" s="1"/>
  <c r="AR31" i="11"/>
  <c r="AS31" i="11" s="1"/>
  <c r="AU31" i="11" s="1"/>
  <c r="AR26" i="11"/>
  <c r="AS26" i="11" s="1"/>
  <c r="AU26" i="11" s="1"/>
  <c r="AR36" i="11"/>
  <c r="AS36" i="11" s="1"/>
  <c r="AU36" i="11" s="1"/>
  <c r="S55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4" i="11" l="1"/>
  <c r="U4" i="11" s="1"/>
  <c r="T6" i="11"/>
  <c r="U6" i="11" s="1"/>
  <c r="T50" i="11"/>
  <c r="U50" i="11" s="1"/>
  <c r="T16" i="11"/>
  <c r="U16" i="11" s="1"/>
  <c r="T27" i="11"/>
  <c r="U27" i="11" s="1"/>
  <c r="T23" i="11"/>
  <c r="U23" i="11" s="1"/>
  <c r="T13" i="11"/>
  <c r="U13" i="11" s="1"/>
  <c r="T20" i="11"/>
  <c r="U20" i="11" s="1"/>
  <c r="T32" i="11"/>
  <c r="U32" i="11" s="1"/>
  <c r="T3" i="11"/>
  <c r="U3" i="11" s="1"/>
  <c r="T49" i="11"/>
  <c r="U49" i="11" s="1"/>
  <c r="T35" i="11"/>
  <c r="U35" i="11" s="1"/>
  <c r="T36" i="11"/>
  <c r="U36" i="11" s="1"/>
  <c r="T52" i="11"/>
  <c r="U52" i="11" s="1"/>
  <c r="T46" i="11"/>
  <c r="U46" i="11" s="1"/>
  <c r="T37" i="11"/>
  <c r="U37" i="11" s="1"/>
  <c r="T51" i="11"/>
  <c r="U51" i="11" s="1"/>
  <c r="T25" i="11"/>
  <c r="U25" i="11" s="1"/>
  <c r="T5" i="11"/>
  <c r="U5" i="11" s="1"/>
  <c r="T43" i="11"/>
  <c r="U43" i="11" s="1"/>
  <c r="T40" i="11"/>
  <c r="U40" i="11" s="1"/>
  <c r="T12" i="11"/>
  <c r="U12" i="11" s="1"/>
  <c r="T26" i="11"/>
  <c r="U26" i="11" s="1"/>
  <c r="T9" i="11"/>
  <c r="U9" i="11" s="1"/>
  <c r="T11" i="11"/>
  <c r="U11" i="11" s="1"/>
  <c r="T7" i="11"/>
  <c r="U7" i="11" s="1"/>
  <c r="T47" i="11"/>
  <c r="U47" i="11" s="1"/>
  <c r="T21" i="11"/>
  <c r="U21" i="11" s="1"/>
  <c r="T30" i="11"/>
  <c r="U30" i="11" s="1"/>
  <c r="T28" i="11"/>
  <c r="U28" i="11" s="1"/>
  <c r="T14" i="11"/>
  <c r="U14" i="11" s="1"/>
  <c r="T17" i="11"/>
  <c r="U17" i="11" s="1"/>
  <c r="T15" i="11"/>
  <c r="U15" i="11" s="1"/>
  <c r="T34" i="11"/>
  <c r="U34" i="11" s="1"/>
  <c r="T33" i="11"/>
  <c r="U33" i="11" s="1"/>
  <c r="T48" i="11"/>
  <c r="U48" i="11" s="1"/>
  <c r="T29" i="11"/>
  <c r="U29" i="11" s="1"/>
  <c r="T42" i="11"/>
  <c r="U42" i="11" s="1"/>
  <c r="T38" i="11"/>
  <c r="U38" i="11" s="1"/>
  <c r="T41" i="11"/>
  <c r="U41" i="11" s="1"/>
  <c r="T10" i="11"/>
  <c r="U10" i="11" s="1"/>
  <c r="T22" i="11"/>
  <c r="U22" i="11" s="1"/>
  <c r="T2" i="11"/>
  <c r="U2" i="11" s="1"/>
  <c r="T39" i="11"/>
  <c r="U39" i="11" s="1"/>
  <c r="T19" i="11"/>
  <c r="U19" i="11" s="1"/>
  <c r="T8" i="11"/>
  <c r="U8" i="11" s="1"/>
  <c r="T45" i="11"/>
  <c r="U45" i="11" s="1"/>
  <c r="T54" i="11"/>
  <c r="U54" i="11" s="1"/>
  <c r="T31" i="11"/>
  <c r="U31" i="11" s="1"/>
  <c r="T24" i="11"/>
  <c r="U24" i="11" s="1"/>
  <c r="T53" i="11"/>
  <c r="U53" i="11" s="1"/>
  <c r="T18" i="11"/>
  <c r="U18" i="11" s="1"/>
  <c r="T44" i="11"/>
  <c r="U44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5" i="11" l="1"/>
  <c r="V6" i="11" s="1"/>
  <c r="T55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AD6" i="11" l="1"/>
  <c r="AE6" i="11" s="1"/>
  <c r="X6" i="11"/>
  <c r="V16" i="11"/>
  <c r="AD16" i="11" s="1"/>
  <c r="AE16" i="11" s="1"/>
  <c r="V4" i="11"/>
  <c r="V23" i="11"/>
  <c r="X23" i="11" s="1"/>
  <c r="V50" i="11"/>
  <c r="V20" i="11"/>
  <c r="AD20" i="11" s="1"/>
  <c r="AE20" i="11" s="1"/>
  <c r="V27" i="11"/>
  <c r="V32" i="11"/>
  <c r="AD32" i="11" s="1"/>
  <c r="V13" i="11"/>
  <c r="V3" i="11"/>
  <c r="V15" i="11"/>
  <c r="AD15" i="11" s="1"/>
  <c r="V44" i="11"/>
  <c r="AD44" i="11" s="1"/>
  <c r="V11" i="11"/>
  <c r="AD11" i="11" s="1"/>
  <c r="V52" i="11"/>
  <c r="AD52" i="11" s="1"/>
  <c r="V43" i="11"/>
  <c r="AD43" i="11" s="1"/>
  <c r="V29" i="11"/>
  <c r="AD29" i="11" s="1"/>
  <c r="V22" i="11"/>
  <c r="AD22" i="11" s="1"/>
  <c r="V40" i="11"/>
  <c r="AD40" i="11" s="1"/>
  <c r="V10" i="11"/>
  <c r="AD10" i="11" s="1"/>
  <c r="V28" i="11"/>
  <c r="AD28" i="11" s="1"/>
  <c r="AE28" i="11" s="1"/>
  <c r="V31" i="11"/>
  <c r="AD31" i="11" s="1"/>
  <c r="V34" i="11"/>
  <c r="V25" i="11"/>
  <c r="AD25" i="11" s="1"/>
  <c r="V8" i="11"/>
  <c r="AD8" i="11" s="1"/>
  <c r="V46" i="11"/>
  <c r="V30" i="11"/>
  <c r="AD30" i="11" s="1"/>
  <c r="V19" i="11"/>
  <c r="V18" i="11"/>
  <c r="AD18" i="11" s="1"/>
  <c r="V7" i="11"/>
  <c r="V24" i="11"/>
  <c r="V14" i="11"/>
  <c r="V53" i="11"/>
  <c r="AD53" i="11" s="1"/>
  <c r="V45" i="11"/>
  <c r="AD45" i="11" s="1"/>
  <c r="V12" i="11"/>
  <c r="AD12" i="11" s="1"/>
  <c r="V42" i="11"/>
  <c r="AD42" i="11" s="1"/>
  <c r="V26" i="11"/>
  <c r="AD26" i="11" s="1"/>
  <c r="V2" i="11"/>
  <c r="AD2" i="11" s="1"/>
  <c r="V51" i="11"/>
  <c r="AD51" i="11" s="1"/>
  <c r="V47" i="11"/>
  <c r="AD47" i="11" s="1"/>
  <c r="V36" i="11"/>
  <c r="AD36" i="11" s="1"/>
  <c r="V17" i="11"/>
  <c r="AD17" i="11" s="1"/>
  <c r="V48" i="11"/>
  <c r="AD48" i="11" s="1"/>
  <c r="V35" i="11"/>
  <c r="AD35" i="11" s="1"/>
  <c r="V5" i="11"/>
  <c r="AD5" i="11" s="1"/>
  <c r="V38" i="11"/>
  <c r="AD38" i="11" s="1"/>
  <c r="V37" i="11"/>
  <c r="AD37" i="11" s="1"/>
  <c r="V54" i="11"/>
  <c r="AD54" i="11" s="1"/>
  <c r="V33" i="11"/>
  <c r="AD33" i="11" s="1"/>
  <c r="V49" i="11"/>
  <c r="AD49" i="11" s="1"/>
  <c r="V9" i="11"/>
  <c r="AD9" i="11" s="1"/>
  <c r="V41" i="11"/>
  <c r="AD41" i="11" s="1"/>
  <c r="V21" i="11"/>
  <c r="AD21" i="11" s="1"/>
  <c r="V39" i="11"/>
  <c r="AD39" i="11" s="1"/>
  <c r="X46" i="10"/>
  <c r="X16" i="11" l="1"/>
  <c r="Y16" i="11" s="1"/>
  <c r="AF16" i="11" s="1"/>
  <c r="Y6" i="11"/>
  <c r="AF6" i="11" s="1"/>
  <c r="AD4" i="11"/>
  <c r="AE4" i="11" s="1"/>
  <c r="X4" i="11"/>
  <c r="AD23" i="11"/>
  <c r="AE23" i="11" s="1"/>
  <c r="X50" i="11"/>
  <c r="Y50" i="11" s="1"/>
  <c r="AD50" i="11"/>
  <c r="AE50" i="11" s="1"/>
  <c r="X29" i="11"/>
  <c r="Y29" i="11" s="1"/>
  <c r="Y23" i="11"/>
  <c r="X20" i="11"/>
  <c r="Y20" i="11" s="1"/>
  <c r="AF20" i="11" s="1"/>
  <c r="X27" i="11"/>
  <c r="Y27" i="11" s="1"/>
  <c r="AD27" i="11"/>
  <c r="AE27" i="11" s="1"/>
  <c r="AD13" i="11"/>
  <c r="AE13" i="11" s="1"/>
  <c r="X13" i="11"/>
  <c r="Y13" i="11" s="1"/>
  <c r="AD3" i="11"/>
  <c r="AE3" i="11" s="1"/>
  <c r="X3" i="11"/>
  <c r="Y3" i="11" s="1"/>
  <c r="X32" i="11"/>
  <c r="Y32" i="11" s="1"/>
  <c r="X15" i="11"/>
  <c r="Y15" i="11" s="1"/>
  <c r="X10" i="11"/>
  <c r="Y10" i="11" s="1"/>
  <c r="X18" i="11"/>
  <c r="Y18" i="11" s="1"/>
  <c r="X28" i="11"/>
  <c r="Y28" i="11" s="1"/>
  <c r="AF28" i="11" s="1"/>
  <c r="X44" i="11"/>
  <c r="Y44" i="11" s="1"/>
  <c r="X31" i="11"/>
  <c r="Y31" i="11" s="1"/>
  <c r="X11" i="11"/>
  <c r="Y11" i="11" s="1"/>
  <c r="X22" i="11"/>
  <c r="Y22" i="11" s="1"/>
  <c r="X8" i="11"/>
  <c r="Y8" i="11" s="1"/>
  <c r="X30" i="11"/>
  <c r="Y30" i="11" s="1"/>
  <c r="X52" i="11"/>
  <c r="Y52" i="11" s="1"/>
  <c r="X25" i="11"/>
  <c r="Y25" i="11" s="1"/>
  <c r="X43" i="11"/>
  <c r="Y43" i="11" s="1"/>
  <c r="X24" i="11"/>
  <c r="Y24" i="11" s="1"/>
  <c r="AD24" i="11"/>
  <c r="AE24" i="11" s="1"/>
  <c r="X34" i="11"/>
  <c r="Y34" i="11" s="1"/>
  <c r="AD34" i="11"/>
  <c r="AE34" i="11" s="1"/>
  <c r="X7" i="11"/>
  <c r="Y7" i="11" s="1"/>
  <c r="AD7" i="11"/>
  <c r="AE7" i="11" s="1"/>
  <c r="X46" i="11"/>
  <c r="Y46" i="11" s="1"/>
  <c r="AD46" i="11"/>
  <c r="AE46" i="11" s="1"/>
  <c r="X14" i="11"/>
  <c r="Y14" i="11" s="1"/>
  <c r="AD14" i="11"/>
  <c r="AE14" i="11" s="1"/>
  <c r="X19" i="11"/>
  <c r="Y19" i="11" s="1"/>
  <c r="AD19" i="11"/>
  <c r="AE19" i="11" s="1"/>
  <c r="X40" i="11"/>
  <c r="Y40" i="11" s="1"/>
  <c r="X41" i="11"/>
  <c r="Y41" i="11" s="1"/>
  <c r="X54" i="11"/>
  <c r="Y54" i="11" s="1"/>
  <c r="X35" i="11"/>
  <c r="Y35" i="11" s="1"/>
  <c r="AE35" i="11"/>
  <c r="X47" i="11"/>
  <c r="Y47" i="11" s="1"/>
  <c r="AE47" i="11"/>
  <c r="X42" i="11"/>
  <c r="Y42" i="11" s="1"/>
  <c r="AE42" i="11"/>
  <c r="X39" i="11"/>
  <c r="Y39" i="11" s="1"/>
  <c r="X48" i="11"/>
  <c r="Y48" i="11" s="1"/>
  <c r="X51" i="11"/>
  <c r="Y51" i="11" s="1"/>
  <c r="X38" i="11"/>
  <c r="Y38" i="11" s="1"/>
  <c r="X17" i="11"/>
  <c r="Y17" i="11" s="1"/>
  <c r="X2" i="11"/>
  <c r="Y2" i="11" s="1"/>
  <c r="X45" i="11"/>
  <c r="Y45" i="11" s="1"/>
  <c r="X9" i="11"/>
  <c r="Y9" i="11" s="1"/>
  <c r="AE9" i="11"/>
  <c r="X37" i="11"/>
  <c r="Y37" i="11" s="1"/>
  <c r="X12" i="11"/>
  <c r="Y12" i="11" s="1"/>
  <c r="AE12" i="11"/>
  <c r="X21" i="11"/>
  <c r="Y21" i="11" s="1"/>
  <c r="X33" i="11"/>
  <c r="Y33" i="11" s="1"/>
  <c r="X5" i="11"/>
  <c r="Y5" i="11" s="1"/>
  <c r="X36" i="11"/>
  <c r="Y36" i="11" s="1"/>
  <c r="AE36" i="11"/>
  <c r="X26" i="11"/>
  <c r="Y26" i="11" s="1"/>
  <c r="X53" i="11"/>
  <c r="Y53" i="11" s="1"/>
  <c r="AE53" i="11"/>
  <c r="AE41" i="11"/>
  <c r="AE38" i="11"/>
  <c r="AE8" i="11"/>
  <c r="AE15" i="11"/>
  <c r="AE26" i="11"/>
  <c r="AE37" i="11"/>
  <c r="AE40" i="11"/>
  <c r="AE29" i="11"/>
  <c r="AE48" i="11"/>
  <c r="AE54" i="11"/>
  <c r="AE11" i="11"/>
  <c r="AE30" i="11"/>
  <c r="AE5" i="11"/>
  <c r="AE45" i="11"/>
  <c r="AE10" i="11"/>
  <c r="AE18" i="11"/>
  <c r="AE52" i="11"/>
  <c r="AE17" i="11"/>
  <c r="AE43" i="11"/>
  <c r="AE21" i="11"/>
  <c r="AE39" i="11"/>
  <c r="AE25" i="11"/>
  <c r="AE44" i="11"/>
  <c r="AE31" i="11"/>
  <c r="AE22" i="11"/>
  <c r="V55" i="11"/>
  <c r="X49" i="11"/>
  <c r="AE32" i="11"/>
  <c r="AE33" i="11"/>
  <c r="AE2" i="11"/>
  <c r="AE51" i="11"/>
  <c r="C45" i="8"/>
  <c r="AF50" i="11" l="1"/>
  <c r="Y4" i="11"/>
  <c r="AF4" i="11" s="1"/>
  <c r="AF21" i="11"/>
  <c r="AF23" i="11"/>
  <c r="AF30" i="11"/>
  <c r="AF11" i="11"/>
  <c r="AF29" i="11"/>
  <c r="AF27" i="11"/>
  <c r="AF3" i="11"/>
  <c r="AF13" i="11"/>
  <c r="AF32" i="11"/>
  <c r="AF12" i="11"/>
  <c r="AF15" i="11"/>
  <c r="AF22" i="11"/>
  <c r="AF18" i="11"/>
  <c r="AF17" i="11"/>
  <c r="AF10" i="11"/>
  <c r="AF46" i="11"/>
  <c r="AF40" i="11"/>
  <c r="AF52" i="11"/>
  <c r="AF44" i="11"/>
  <c r="AF31" i="11"/>
  <c r="AF7" i="11"/>
  <c r="AF34" i="11"/>
  <c r="AF53" i="11"/>
  <c r="AF42" i="11"/>
  <c r="AF24" i="11"/>
  <c r="AF2" i="11"/>
  <c r="AF19" i="11"/>
  <c r="AF8" i="11"/>
  <c r="AF25" i="11"/>
  <c r="AF43" i="11"/>
  <c r="AF51" i="11"/>
  <c r="AF38" i="11"/>
  <c r="AF14" i="11"/>
  <c r="AF48" i="11"/>
  <c r="AF36" i="11"/>
  <c r="AF54" i="11"/>
  <c r="AF37" i="11"/>
  <c r="AF33" i="11"/>
  <c r="AF9" i="11"/>
  <c r="AF35" i="11"/>
  <c r="AF5" i="11"/>
  <c r="AF47" i="11"/>
  <c r="AF26" i="11"/>
  <c r="AF45" i="11"/>
  <c r="X55" i="11"/>
  <c r="Y49" i="11"/>
  <c r="AF41" i="11"/>
  <c r="AF39" i="11"/>
  <c r="C28" i="8"/>
  <c r="C9" i="8"/>
  <c r="C13" i="8"/>
  <c r="C29" i="8"/>
  <c r="Y55" i="11" l="1"/>
  <c r="AH4" i="11"/>
  <c r="AI4" i="11" s="1"/>
  <c r="AK4" i="11" s="1"/>
  <c r="AH6" i="11"/>
  <c r="AI6" i="11" s="1"/>
  <c r="AK6" i="11" s="1"/>
  <c r="AH50" i="11"/>
  <c r="AI50" i="11" s="1"/>
  <c r="AK50" i="11" s="1"/>
  <c r="AH16" i="11"/>
  <c r="AI16" i="11" s="1"/>
  <c r="AK16" i="11" s="1"/>
  <c r="AH27" i="11"/>
  <c r="AI27" i="11" s="1"/>
  <c r="AK27" i="11" s="1"/>
  <c r="AH23" i="11"/>
  <c r="AI23" i="11" s="1"/>
  <c r="AK23" i="11" s="1"/>
  <c r="AH49" i="11"/>
  <c r="AI49" i="11" s="1"/>
  <c r="AK49" i="11" s="1"/>
  <c r="AH13" i="11"/>
  <c r="AI13" i="11" s="1"/>
  <c r="AK13" i="11" s="1"/>
  <c r="AH3" i="11"/>
  <c r="AI3" i="11" s="1"/>
  <c r="AK3" i="11" s="1"/>
  <c r="AH20" i="11"/>
  <c r="AI20" i="11" s="1"/>
  <c r="AK20" i="11" s="1"/>
  <c r="AD55" i="11"/>
  <c r="AE49" i="11"/>
  <c r="AH47" i="11"/>
  <c r="AI47" i="11" s="1"/>
  <c r="AK47" i="11" s="1"/>
  <c r="AH30" i="11"/>
  <c r="AI30" i="11" s="1"/>
  <c r="AK30" i="11" s="1"/>
  <c r="AH35" i="11"/>
  <c r="AI35" i="11" s="1"/>
  <c r="AK35" i="11" s="1"/>
  <c r="AH5" i="11"/>
  <c r="AI5" i="11" s="1"/>
  <c r="AK5" i="11" s="1"/>
  <c r="AH24" i="11"/>
  <c r="AI24" i="11" s="1"/>
  <c r="AK24" i="11" s="1"/>
  <c r="AH38" i="11"/>
  <c r="AI38" i="11" s="1"/>
  <c r="AK38" i="11" s="1"/>
  <c r="AH10" i="11"/>
  <c r="AI10" i="11" s="1"/>
  <c r="AK10" i="11" s="1"/>
  <c r="AH43" i="11"/>
  <c r="AI43" i="11" s="1"/>
  <c r="AK43" i="11" s="1"/>
  <c r="AH7" i="11"/>
  <c r="AI7" i="11" s="1"/>
  <c r="AK7" i="11" s="1"/>
  <c r="AH17" i="11"/>
  <c r="AI17" i="11" s="1"/>
  <c r="AK17" i="11" s="1"/>
  <c r="AH29" i="11"/>
  <c r="AI29" i="11" s="1"/>
  <c r="AK29" i="11" s="1"/>
  <c r="AH37" i="11"/>
  <c r="AI37" i="11" s="1"/>
  <c r="AK37" i="11" s="1"/>
  <c r="AH22" i="11"/>
  <c r="AI22" i="11" s="1"/>
  <c r="AK22" i="11" s="1"/>
  <c r="AH12" i="11"/>
  <c r="AI12" i="11" s="1"/>
  <c r="AK12" i="11" s="1"/>
  <c r="AH51" i="11"/>
  <c r="AI51" i="11" s="1"/>
  <c r="AK51" i="11" s="1"/>
  <c r="AH11" i="11"/>
  <c r="AI11" i="11" s="1"/>
  <c r="AK11" i="11" s="1"/>
  <c r="AH34" i="11"/>
  <c r="AI34" i="11" s="1"/>
  <c r="AK34" i="11" s="1"/>
  <c r="AH15" i="11"/>
  <c r="AI15" i="11" s="1"/>
  <c r="AK15" i="11" s="1"/>
  <c r="AH18" i="11"/>
  <c r="AI18" i="11" s="1"/>
  <c r="AK18" i="11" s="1"/>
  <c r="AH32" i="11"/>
  <c r="AI32" i="11" s="1"/>
  <c r="AK32" i="11" s="1"/>
  <c r="AH19" i="11"/>
  <c r="AI19" i="11" s="1"/>
  <c r="AK19" i="11" s="1"/>
  <c r="AH28" i="11"/>
  <c r="AI28" i="11" s="1"/>
  <c r="AK28" i="11" s="1"/>
  <c r="AH8" i="11"/>
  <c r="AI8" i="11" s="1"/>
  <c r="AK8" i="11" s="1"/>
  <c r="AH45" i="11"/>
  <c r="AI45" i="11" s="1"/>
  <c r="AK45" i="11" s="1"/>
  <c r="AH36" i="11"/>
  <c r="AI36" i="11" s="1"/>
  <c r="AK36" i="11" s="1"/>
  <c r="AH25" i="11"/>
  <c r="AI25" i="11" s="1"/>
  <c r="AK25" i="11" s="1"/>
  <c r="AH42" i="11"/>
  <c r="AI42" i="11" s="1"/>
  <c r="AK42" i="11" s="1"/>
  <c r="AH46" i="11"/>
  <c r="AI46" i="11" s="1"/>
  <c r="AK46" i="11" s="1"/>
  <c r="AH14" i="11"/>
  <c r="AI14" i="11" s="1"/>
  <c r="AK14" i="11" s="1"/>
  <c r="AH48" i="11"/>
  <c r="AI48" i="11" s="1"/>
  <c r="AK48" i="11" s="1"/>
  <c r="AH40" i="11"/>
  <c r="AI40" i="11" s="1"/>
  <c r="AK40" i="11" s="1"/>
  <c r="AH44" i="11"/>
  <c r="AI44" i="11" s="1"/>
  <c r="AK44" i="11" s="1"/>
  <c r="AH26" i="11"/>
  <c r="AI26" i="11" s="1"/>
  <c r="AK26" i="11" s="1"/>
  <c r="AH52" i="11"/>
  <c r="AI52" i="11" s="1"/>
  <c r="AK52" i="11" s="1"/>
  <c r="AH2" i="11"/>
  <c r="AI2" i="11" s="1"/>
  <c r="AK2" i="11" s="1"/>
  <c r="AH54" i="11"/>
  <c r="AI54" i="11" s="1"/>
  <c r="AK54" i="11" s="1"/>
  <c r="AH31" i="11"/>
  <c r="AI31" i="11" s="1"/>
  <c r="AK31" i="11" s="1"/>
  <c r="AH53" i="11"/>
  <c r="AI53" i="11" s="1"/>
  <c r="AK53" i="11" s="1"/>
  <c r="AH41" i="11"/>
  <c r="AI41" i="11" s="1"/>
  <c r="AK41" i="11" s="1"/>
  <c r="AH33" i="11"/>
  <c r="AI33" i="11" s="1"/>
  <c r="AK33" i="11" s="1"/>
  <c r="AH9" i="11"/>
  <c r="AI9" i="11" s="1"/>
  <c r="AK9" i="11" s="1"/>
  <c r="AH39" i="11"/>
  <c r="AI39" i="11" s="1"/>
  <c r="AK39" i="11" s="1"/>
  <c r="AH21" i="11"/>
  <c r="AI21" i="11" s="1"/>
  <c r="AK21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5" i="11" l="1"/>
  <c r="AF49" i="11"/>
  <c r="AF55" i="11" s="1"/>
  <c r="AH55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2" i="11" l="1"/>
  <c r="AX12" i="11" s="1"/>
  <c r="AZ12" i="11" s="1"/>
  <c r="AV42" i="11" l="1"/>
  <c r="AX42" i="11" s="1"/>
  <c r="AZ42" i="11" s="1"/>
  <c r="AV40" i="11"/>
  <c r="AX40" i="11" s="1"/>
  <c r="AZ40" i="11" s="1"/>
  <c r="AV41" i="11" l="1"/>
  <c r="AX41" i="11" s="1"/>
  <c r="AZ41" i="11" s="1"/>
  <c r="AV5" i="11" l="1"/>
  <c r="AX5" i="11" s="1"/>
  <c r="AZ5" i="11" s="1"/>
  <c r="AV22" i="11"/>
  <c r="AX22" i="11" s="1"/>
  <c r="AZ22" i="11" s="1"/>
  <c r="AV8" i="11" l="1"/>
  <c r="AX8" i="11" s="1"/>
  <c r="AZ8" i="11" s="1"/>
  <c r="AV7" i="11"/>
  <c r="AX7" i="11" s="1"/>
  <c r="AZ7" i="11" s="1"/>
  <c r="AV24" i="11" l="1"/>
  <c r="AX24" i="11" s="1"/>
  <c r="AZ24" i="11" s="1"/>
  <c r="AV10" i="11"/>
  <c r="AX10" i="11" s="1"/>
  <c r="AZ10" i="11" s="1"/>
  <c r="AV9" i="11"/>
  <c r="AX9" i="11" s="1"/>
  <c r="AZ9" i="11" s="1"/>
  <c r="AV25" i="11" l="1"/>
  <c r="AX25" i="11" s="1"/>
  <c r="AZ25" i="11" s="1"/>
  <c r="AV26" i="11" l="1"/>
  <c r="AX26" i="11" s="1"/>
  <c r="AZ26" i="11" s="1"/>
  <c r="AV28" i="11" l="1"/>
  <c r="AX28" i="11" s="1"/>
  <c r="AZ28" i="11" s="1"/>
  <c r="AV29" i="11" l="1"/>
  <c r="AX29" i="11" s="1"/>
  <c r="AZ29" i="11" s="1"/>
  <c r="AV30" i="11"/>
  <c r="AX30" i="11" s="1"/>
  <c r="AZ30" i="11" s="1"/>
  <c r="AV19" i="11"/>
  <c r="AX19" i="11" s="1"/>
  <c r="AZ19" i="11" s="1"/>
  <c r="AV48" i="11"/>
  <c r="AX48" i="11" s="1"/>
  <c r="AZ48" i="11" s="1"/>
  <c r="AV44" i="11"/>
  <c r="AX44" i="11" s="1"/>
  <c r="AZ44" i="11" s="1"/>
  <c r="AV18" i="11"/>
  <c r="AX18" i="11" s="1"/>
  <c r="AZ18" i="11" s="1"/>
  <c r="AV52" i="11"/>
  <c r="AX52" i="11" s="1"/>
  <c r="AZ52" i="11" s="1"/>
  <c r="AV38" i="11"/>
  <c r="AX38" i="11" s="1"/>
  <c r="AZ38" i="11" s="1"/>
  <c r="AV37" i="11"/>
  <c r="AX37" i="11" s="1"/>
  <c r="AZ37" i="11" s="1"/>
  <c r="AV45" i="11"/>
  <c r="AX45" i="11" s="1"/>
  <c r="AZ45" i="11" s="1"/>
  <c r="AV36" i="11"/>
  <c r="AX36" i="11" s="1"/>
  <c r="AZ36" i="11" s="1"/>
  <c r="AV34" i="11"/>
  <c r="AX34" i="11" s="1"/>
  <c r="AZ34" i="11" s="1"/>
  <c r="AV35" i="11"/>
  <c r="AX35" i="11" s="1"/>
  <c r="AZ35" i="11" s="1"/>
  <c r="AV17" i="11"/>
  <c r="AX17" i="11" s="1"/>
  <c r="AZ17" i="11" s="1"/>
  <c r="AV33" i="11"/>
  <c r="AX33" i="11" s="1"/>
  <c r="AV14" i="11"/>
  <c r="AX14" i="11" s="1"/>
  <c r="AZ14" i="11" s="1"/>
  <c r="AV43" i="11"/>
  <c r="AX43" i="11" s="1"/>
  <c r="AZ43" i="11" s="1"/>
  <c r="AV54" i="11"/>
  <c r="AX54" i="11" s="1"/>
  <c r="AZ54" i="11" s="1"/>
  <c r="AV15" i="11"/>
  <c r="AX15" i="11" s="1"/>
  <c r="AZ15" i="11" s="1"/>
  <c r="AV53" i="11"/>
  <c r="AX53" i="11" s="1"/>
  <c r="AZ53" i="11" s="1"/>
  <c r="AV51" i="11"/>
  <c r="AX51" i="11" s="1"/>
  <c r="AZ51" i="11" s="1"/>
  <c r="AV49" i="11"/>
  <c r="AX49" i="11" s="1"/>
  <c r="AZ49" i="11" s="1"/>
  <c r="AV47" i="11"/>
  <c r="AX47" i="11" s="1"/>
  <c r="AZ47" i="11" s="1"/>
  <c r="AV46" i="11"/>
  <c r="AX46" i="11" s="1"/>
  <c r="AZ46" i="11" s="1"/>
  <c r="AV32" i="11"/>
  <c r="AX32" i="11" s="1"/>
  <c r="AZ32" i="11" s="1"/>
  <c r="AV31" i="11"/>
  <c r="AX31" i="11" s="1"/>
  <c r="AZ31" i="11" s="1"/>
  <c r="AZ33" i="11" l="1"/>
  <c r="AX57" i="11"/>
  <c r="C55" i="11"/>
</calcChain>
</file>

<file path=xl/sharedStrings.xml><?xml version="1.0" encoding="utf-8"?>
<sst xmlns="http://schemas.openxmlformats.org/spreadsheetml/2006/main" count="348" uniqueCount="155">
  <si>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</si>
  <si>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</si>
  <si>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</si>
  <si>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</si>
  <si>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</si>
  <si>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</si>
  <si>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</si>
  <si>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</si>
  <si>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</si>
  <si>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</si>
  <si>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</si>
  <si>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</si>
  <si>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</si>
  <si>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</si>
  <si>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</si>
  <si>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</si>
  <si>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</si>
  <si>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</si>
  <si>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</si>
  <si>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</si>
  <si>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</si>
  <si>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</si>
  <si>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</si>
  <si>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</si>
  <si>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</si>
  <si>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</si>
  <si>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</si>
  <si>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</si>
  <si>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</si>
  <si>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</si>
  <si>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</si>
  <si>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</si>
  <si>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</si>
  <si>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</si>
  <si>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</si>
  <si>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</si>
  <si>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</si>
  <si>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</si>
  <si>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</si>
  <si>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</si>
  <si>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</si>
  <si>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</si>
  <si>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</si>
  <si>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</si>
  <si>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</si>
  <si>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</si>
  <si>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</si>
  <si>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</si>
  <si>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</si>
  <si>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</si>
  <si>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</si>
  <si>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</si>
  <si>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</si>
  <si>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</si>
  <si>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</si>
  <si>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</si>
  <si>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</si>
  <si>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</si>
  <si>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</si>
  <si>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</si>
  <si>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</si>
  <si>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</si>
  <si>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</si>
  <si>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</si>
  <si>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</si>
  <si>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</si>
  <si>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</si>
  <si>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</si>
  <si>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</si>
  <si>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</si>
  <si>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</si>
  <si>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</si>
  <si>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</si>
  <si>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</si>
  <si>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</si>
  <si>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</si>
  <si>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</si>
  <si>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</si>
  <si>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</si>
  <si>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</si>
  <si>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</si>
  <si>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</si>
  <si>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</si>
  <si>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</si>
  <si>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</si>
  <si>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</si>
  <si>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</si>
  <si>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</si>
  <si>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</si>
  <si>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</si>
  <si>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</si>
  <si>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</si>
  <si>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</si>
  <si>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</si>
  <si>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</si>
  <si>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</si>
  <si>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</si>
  <si>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</si>
  <si>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</si>
  <si>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</si>
  <si>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</si>
  <si>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</si>
  <si>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</si>
  <si>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</si>
  <si>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</si>
  <si>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</si>
  <si>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</si>
  <si>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</si>
  <si>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</si>
  <si>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</si>
  <si>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</si>
  <si>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</si>
  <si>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</si>
  <si>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</si>
  <si>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</si>
  <si>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</si>
  <si>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</si>
  <si>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</si>
  <si>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</si>
  <si>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</si>
  <si>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</si>
  <si>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</si>
  <si>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</si>
  <si>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</si>
  <si>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</si>
  <si>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</si>
  <si>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</si>
  <si>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</si>
  <si>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</si>
  <si>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</si>
  <si>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</si>
  <si>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</si>
  <si>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</si>
  <si>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</si>
  <si>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</si>
  <si>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</si>
  <si>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</si>
  <si>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</si>
  <si>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</si>
  <si>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</si>
  <si>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</si>
  <si>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</si>
  <si>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</si>
  <si>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</si>
  <si>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</si>
  <si>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</si>
  <si>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</si>
  <si>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</si>
  <si>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</si>
  <si>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</si>
  <si>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</si>
  <si>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</si>
  <si>
    <t>duol</t>
  </si>
  <si>
    <t>amzn</t>
  </si>
  <si>
    <t>apph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</si>
</sst>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65" fontId="0" fillId="2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AZ75"/>
  <sheetViews>
    <sheetView tabSelected="1" zoomScale="93" zoomScaleNormal="93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X6" sqref="X6"/>
    </sheetView>
  </sheetViews>
  <sheetFormatPr baseColWidth="10" defaultRowHeight="16" x14ac:dyDescent="0.2"/>
  <cols>
    <col min="3" max="3" width="9.1640625" customWidth="1"/>
    <col min="4" max="4" width="9.5" hidden="1" customWidth="1"/>
    <col min="5" max="5" width="9.5" customWidth="1"/>
    <col min="6" max="8" width="10.83203125" customWidth="1"/>
    <col min="14" max="14" width="10.5" customWidth="1"/>
    <col min="15" max="15" width="10" customWidth="1"/>
    <col min="16" max="20" width="10" hidden="1" customWidth="1"/>
    <col min="21" max="21" width="7.33203125" hidden="1" customWidth="1"/>
    <col min="22" max="22" width="10" hidden="1" customWidth="1"/>
    <col min="23" max="23" width="10" customWidth="1"/>
    <col min="40" max="40" width="12" bestFit="1" customWidth="1"/>
    <col min="50" max="50" width="13" customWidth="1"/>
    <col min="51" max="51" width="12.5" customWidth="1"/>
  </cols>
  <sheetData>
    <row r="1" spans="1:52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</row>
    <row r="2" spans="1:52" x14ac:dyDescent="0.2">
      <c r="A2" s="77" t="s">
        <v>96</v>
      </c>
      <c r="B2" s="3">
        <v>0</v>
      </c>
      <c r="C2" s="32">
        <v>4690</v>
      </c>
      <c r="D2" s="21">
        <f t="shared" ref="D2:D33" si="0">10000-C2</f>
        <v>5310</v>
      </c>
      <c r="E2" s="21">
        <v>1</v>
      </c>
      <c r="F2" s="21">
        <v>0.92500000000000004</v>
      </c>
      <c r="G2" s="21">
        <v>0.9496</v>
      </c>
      <c r="H2" s="21">
        <v>1</v>
      </c>
      <c r="I2" s="24">
        <v>1</v>
      </c>
      <c r="J2" s="21">
        <v>0</v>
      </c>
      <c r="K2" s="21">
        <v>0</v>
      </c>
      <c r="L2" s="21">
        <v>0</v>
      </c>
      <c r="M2" s="21">
        <v>3</v>
      </c>
      <c r="N2" s="88">
        <f t="shared" ref="N2:N33" si="1">1.5 * (C2-MAX($C$2:$C$54))/(MIN($C$2:$C$54)-MAX($C$2:$C$54)) + 0.5</f>
        <v>1.3636864473477097</v>
      </c>
      <c r="O2" s="63">
        <f>(SUM(I2:L2) / M2) *((R2 + 1) * N2 / 3)</f>
        <v>0.4545621491159032</v>
      </c>
      <c r="P2" s="75">
        <f t="shared" ref="P2:P33" si="2">O2/$O$55</f>
        <v>2.0340380205575146E-3</v>
      </c>
      <c r="Q2" s="75">
        <f t="shared" ref="Q2:Q33" si="3">D2/$D$55</f>
        <v>1.8765969628108666E-2</v>
      </c>
      <c r="R2" s="41">
        <v>2</v>
      </c>
      <c r="S2" s="4">
        <f t="shared" ref="S2:S33" si="4">Q2^R2</f>
        <v>3.521616160830969E-4</v>
      </c>
      <c r="T2" s="4">
        <f t="shared" ref="T2:T33" si="5">S2/$S$55</f>
        <v>1.7308006667826382E-2</v>
      </c>
      <c r="U2" s="4">
        <f t="shared" ref="U2:U33" si="6">T2*P2</f>
        <v>3.5205143622421836E-5</v>
      </c>
      <c r="V2" s="28">
        <f t="shared" ref="V2:V33" si="7">U2/$U$55</f>
        <v>1.8540355365460051E-3</v>
      </c>
      <c r="W2" s="79">
        <v>322</v>
      </c>
      <c r="X2" s="46">
        <f t="shared" ref="X2:X33" si="8">$F$61*V2</f>
        <v>115.58799149042414</v>
      </c>
      <c r="Y2" s="86">
        <f t="shared" ref="Y2:Y33" si="9">X2-W2</f>
        <v>-206.41200850957586</v>
      </c>
      <c r="Z2" s="79">
        <v>0</v>
      </c>
      <c r="AA2" s="79">
        <v>322</v>
      </c>
      <c r="AB2" s="79">
        <v>0</v>
      </c>
      <c r="AC2" s="34">
        <f t="shared" ref="AC2:AC33" si="10">SUM(Z2:AB2)</f>
        <v>322</v>
      </c>
      <c r="AD2" s="46">
        <f t="shared" ref="AD2:AD33" si="11">V2*$F$60</f>
        <v>121.54315363380991</v>
      </c>
      <c r="AE2" s="12">
        <f t="shared" ref="AE2:AE33" si="12">AD2-AC2</f>
        <v>-200.45684636619009</v>
      </c>
      <c r="AF2" s="12">
        <f t="shared" ref="AF2:AF33" si="13">AE2+Y2</f>
        <v>-406.86885487576592</v>
      </c>
      <c r="AG2" s="55">
        <f t="shared" ref="AG2:AG33" si="14">W2+AC2</f>
        <v>644</v>
      </c>
      <c r="AH2">
        <f t="shared" ref="AH2:AH33" si="15">X2/$X$55</f>
        <v>1.8540355365460055E-3</v>
      </c>
      <c r="AI2" s="1">
        <f t="shared" ref="AI2:AI33" si="16">AH2*$AI$55</f>
        <v>193.69294653849775</v>
      </c>
      <c r="AJ2" s="2">
        <v>0</v>
      </c>
      <c r="AK2" s="1">
        <f t="shared" ref="AK2:AK33" si="17">AI2-AJ2</f>
        <v>193.69294653849775</v>
      </c>
      <c r="AL2">
        <f t="shared" ref="AL2:AL33" si="18">B2*O2</f>
        <v>0</v>
      </c>
      <c r="AM2">
        <f t="shared" ref="AM2:AM33" si="19">AL2/$AL$55</f>
        <v>0</v>
      </c>
      <c r="AN2" s="1">
        <f t="shared" ref="AN2:AN33" si="20">AM2*$AN$55</f>
        <v>0</v>
      </c>
      <c r="AO2" s="8">
        <v>0</v>
      </c>
      <c r="AP2" s="1">
        <f t="shared" ref="AP2:AP33" si="21">AN2-AO2</f>
        <v>0</v>
      </c>
      <c r="AQ2" s="69">
        <f t="shared" ref="AQ2:AQ33" si="22">O2</f>
        <v>0.4545621491159032</v>
      </c>
      <c r="AR2">
        <f t="shared" ref="AR2:AR33" si="23">AQ2/$AQ$55</f>
        <v>2.0340380205575146E-3</v>
      </c>
      <c r="AS2" s="1">
        <f t="shared" ref="AS2:AS33" si="24">AR2*$AS$55*$B$55</f>
        <v>69.023890507267609</v>
      </c>
      <c r="AT2" s="8">
        <v>0</v>
      </c>
      <c r="AU2" s="1">
        <f t="shared" ref="AU2:AU33" si="25">AS2-AT2</f>
        <v>69.023890507267609</v>
      </c>
      <c r="AV2" s="82">
        <f t="shared" ref="AV2:AV33" si="26">AVERAGE(F2:H2)</f>
        <v>0.95820000000000005</v>
      </c>
      <c r="AW2" s="82">
        <f t="shared" ref="AW2:AW33" si="27">E2/$E$55</f>
        <v>2.825664949604266E-2</v>
      </c>
      <c r="AX2" s="49">
        <f t="shared" ref="AX2:AX33" si="28">AV2*$AX$55*AW2</f>
        <v>2608.7265010638635</v>
      </c>
      <c r="AY2" s="8">
        <v>643</v>
      </c>
      <c r="AZ2" s="1">
        <f t="shared" ref="AZ2:AZ33" si="29">AX2-AY2</f>
        <v>1965.7265010638635</v>
      </c>
    </row>
    <row r="3" spans="1:52" x14ac:dyDescent="0.2">
      <c r="A3" s="42" t="s">
        <v>147</v>
      </c>
      <c r="B3" s="3">
        <v>1</v>
      </c>
      <c r="C3" s="21">
        <v>6392</v>
      </c>
      <c r="D3" s="21">
        <f t="shared" si="0"/>
        <v>3608</v>
      </c>
      <c r="E3" s="21">
        <v>0.26960000000000001</v>
      </c>
      <c r="F3" s="21">
        <v>0.92500000000000004</v>
      </c>
      <c r="G3" s="21">
        <v>0.9496</v>
      </c>
      <c r="H3" s="21">
        <v>1</v>
      </c>
      <c r="I3" s="21">
        <v>0</v>
      </c>
      <c r="J3" s="21">
        <v>0</v>
      </c>
      <c r="K3" s="21">
        <v>0</v>
      </c>
      <c r="L3" s="24">
        <v>3.5</v>
      </c>
      <c r="M3" s="21">
        <v>1</v>
      </c>
      <c r="N3" s="88">
        <f t="shared" si="1"/>
        <v>0.96182905713835987</v>
      </c>
      <c r="O3" s="63">
        <v>1</v>
      </c>
      <c r="P3" s="75">
        <f t="shared" si="2"/>
        <v>4.4747192974901222E-3</v>
      </c>
      <c r="Q3" s="75">
        <f t="shared" si="3"/>
        <v>1.2750963920567997E-2</v>
      </c>
      <c r="R3" s="41">
        <v>2</v>
      </c>
      <c r="S3" s="4">
        <f t="shared" si="4"/>
        <v>1.625870809036268E-4</v>
      </c>
      <c r="T3" s="4">
        <f t="shared" si="5"/>
        <v>7.9908148755155305E-3</v>
      </c>
      <c r="U3" s="4">
        <f t="shared" si="6"/>
        <v>3.5756653526140472E-5</v>
      </c>
      <c r="V3" s="28">
        <f t="shared" si="7"/>
        <v>1.8830801264848511E-3</v>
      </c>
      <c r="W3" s="80">
        <v>0</v>
      </c>
      <c r="X3" s="46">
        <f t="shared" si="8"/>
        <v>117.39874740557156</v>
      </c>
      <c r="Y3" s="86">
        <f t="shared" si="9"/>
        <v>117.39874740557156</v>
      </c>
      <c r="Z3" s="80">
        <v>0</v>
      </c>
      <c r="AA3" s="80">
        <v>611</v>
      </c>
      <c r="AB3" s="80">
        <v>0</v>
      </c>
      <c r="AC3" s="34">
        <f t="shared" si="10"/>
        <v>611</v>
      </c>
      <c r="AD3" s="46">
        <f t="shared" si="11"/>
        <v>123.4472007718409</v>
      </c>
      <c r="AE3" s="22">
        <f t="shared" si="12"/>
        <v>-487.55279922815907</v>
      </c>
      <c r="AF3" s="22">
        <f t="shared" si="13"/>
        <v>-370.15405182258752</v>
      </c>
      <c r="AG3" s="55">
        <f t="shared" si="14"/>
        <v>611</v>
      </c>
      <c r="AH3">
        <f t="shared" si="15"/>
        <v>1.8830801264848515E-3</v>
      </c>
      <c r="AI3" s="1">
        <f t="shared" si="16"/>
        <v>196.72726389399892</v>
      </c>
      <c r="AJ3" s="2">
        <v>1222</v>
      </c>
      <c r="AK3" s="1">
        <f t="shared" si="17"/>
        <v>-1025.272736106001</v>
      </c>
      <c r="AL3">
        <f t="shared" si="18"/>
        <v>1</v>
      </c>
      <c r="AM3">
        <f t="shared" si="19"/>
        <v>1.3799735195542558E-2</v>
      </c>
      <c r="AN3" s="1">
        <f t="shared" si="20"/>
        <v>1452.9051200626982</v>
      </c>
      <c r="AO3" s="8">
        <v>1222</v>
      </c>
      <c r="AP3" s="1">
        <f t="shared" si="21"/>
        <v>230.90512006269819</v>
      </c>
      <c r="AQ3" s="69">
        <f t="shared" si="22"/>
        <v>1</v>
      </c>
      <c r="AR3">
        <f t="shared" si="23"/>
        <v>4.4747192974901222E-3</v>
      </c>
      <c r="AS3" s="1">
        <f t="shared" si="24"/>
        <v>151.84698207168159</v>
      </c>
      <c r="AT3" s="8">
        <v>0</v>
      </c>
      <c r="AU3" s="1">
        <f t="shared" si="25"/>
        <v>151.84698207168159</v>
      </c>
      <c r="AV3" s="82">
        <f t="shared" si="26"/>
        <v>0.95820000000000005</v>
      </c>
      <c r="AW3" s="82">
        <f t="shared" si="27"/>
        <v>7.6179927041331013E-3</v>
      </c>
      <c r="AX3" s="49">
        <f t="shared" si="28"/>
        <v>703.31266468681758</v>
      </c>
      <c r="AY3" s="8">
        <v>1069</v>
      </c>
      <c r="AZ3" s="1">
        <f t="shared" si="29"/>
        <v>-365.68733531318242</v>
      </c>
    </row>
    <row r="4" spans="1:52" x14ac:dyDescent="0.2">
      <c r="A4" s="42" t="s">
        <v>153</v>
      </c>
      <c r="B4" s="3">
        <v>0</v>
      </c>
      <c r="C4" s="21">
        <v>3360</v>
      </c>
      <c r="D4" s="21">
        <f t="shared" si="0"/>
        <v>6640</v>
      </c>
      <c r="E4" s="21">
        <v>1</v>
      </c>
      <c r="F4" s="21">
        <v>0.92500000000000004</v>
      </c>
      <c r="G4" s="21">
        <v>0.9496</v>
      </c>
      <c r="H4" s="21">
        <v>1</v>
      </c>
      <c r="I4" s="21">
        <v>0</v>
      </c>
      <c r="J4" s="21">
        <v>0</v>
      </c>
      <c r="K4" s="21">
        <v>0</v>
      </c>
      <c r="L4" s="21">
        <v>0</v>
      </c>
      <c r="M4" s="21">
        <v>1</v>
      </c>
      <c r="N4" s="88">
        <f t="shared" si="1"/>
        <v>1.6777113174878011</v>
      </c>
      <c r="O4" s="63">
        <v>1</v>
      </c>
      <c r="P4" s="75">
        <f t="shared" si="2"/>
        <v>4.4747192974901222E-3</v>
      </c>
      <c r="Q4" s="75">
        <f t="shared" si="3"/>
        <v>2.3466297237408954E-2</v>
      </c>
      <c r="R4" s="41">
        <v>2</v>
      </c>
      <c r="S4" s="4">
        <f t="shared" si="4"/>
        <v>5.5066710603442713E-4</v>
      </c>
      <c r="T4" s="4">
        <f t="shared" si="5"/>
        <v>2.7064136202588233E-2</v>
      </c>
      <c r="U4" s="4">
        <f t="shared" si="6"/>
        <v>1.211044125356226E-4</v>
      </c>
      <c r="V4" s="28">
        <f t="shared" si="7"/>
        <v>6.3778147557554486E-3</v>
      </c>
      <c r="W4" s="80">
        <v>0</v>
      </c>
      <c r="X4" s="46">
        <f t="shared" si="8"/>
        <v>397.61848313281769</v>
      </c>
      <c r="Y4" s="86">
        <f t="shared" si="9"/>
        <v>397.61848313281769</v>
      </c>
      <c r="Z4" s="80">
        <v>0</v>
      </c>
      <c r="AA4" s="80">
        <v>3294</v>
      </c>
      <c r="AB4" s="80">
        <v>0</v>
      </c>
      <c r="AC4" s="34">
        <f t="shared" si="10"/>
        <v>3294</v>
      </c>
      <c r="AD4" s="46">
        <f t="shared" si="11"/>
        <v>418.10402412830416</v>
      </c>
      <c r="AE4" s="22">
        <f t="shared" si="12"/>
        <v>-2875.895975871696</v>
      </c>
      <c r="AF4" s="22">
        <f t="shared" si="13"/>
        <v>-2478.2774927388782</v>
      </c>
      <c r="AG4" s="55">
        <f t="shared" si="14"/>
        <v>3294</v>
      </c>
      <c r="AH4">
        <f t="shared" si="15"/>
        <v>6.3778147557554503E-3</v>
      </c>
      <c r="AI4" s="1">
        <f t="shared" si="16"/>
        <v>666.2966853485276</v>
      </c>
      <c r="AJ4" s="2">
        <v>0</v>
      </c>
      <c r="AK4" s="1">
        <f t="shared" si="17"/>
        <v>666.2966853485276</v>
      </c>
      <c r="AL4">
        <f t="shared" si="18"/>
        <v>0</v>
      </c>
      <c r="AM4">
        <f t="shared" si="19"/>
        <v>0</v>
      </c>
      <c r="AN4" s="1">
        <f t="shared" si="20"/>
        <v>0</v>
      </c>
      <c r="AO4" s="8">
        <v>0</v>
      </c>
      <c r="AP4" s="1">
        <f t="shared" si="21"/>
        <v>0</v>
      </c>
      <c r="AQ4" s="69">
        <f t="shared" si="22"/>
        <v>1</v>
      </c>
      <c r="AR4">
        <f t="shared" si="23"/>
        <v>4.4747192974901222E-3</v>
      </c>
      <c r="AS4" s="1">
        <f t="shared" si="24"/>
        <v>151.84698207168159</v>
      </c>
      <c r="AT4" s="8">
        <v>0</v>
      </c>
      <c r="AU4" s="1">
        <f t="shared" si="25"/>
        <v>151.84698207168159</v>
      </c>
      <c r="AV4" s="82">
        <f t="shared" si="26"/>
        <v>0.95820000000000005</v>
      </c>
      <c r="AW4" s="82">
        <f t="shared" si="27"/>
        <v>2.825664949604266E-2</v>
      </c>
      <c r="AX4" s="49">
        <f t="shared" si="28"/>
        <v>2608.7265010638635</v>
      </c>
      <c r="AY4" s="8">
        <v>0</v>
      </c>
      <c r="AZ4" s="74">
        <f t="shared" si="29"/>
        <v>2608.7265010638635</v>
      </c>
    </row>
    <row r="5" spans="1:52" x14ac:dyDescent="0.2">
      <c r="A5" s="42" t="s">
        <v>11</v>
      </c>
      <c r="B5" s="21">
        <v>0</v>
      </c>
      <c r="C5" s="21">
        <v>4055</v>
      </c>
      <c r="D5" s="21">
        <f t="shared" si="0"/>
        <v>5945</v>
      </c>
      <c r="E5" s="21">
        <v>0.1303</v>
      </c>
      <c r="F5" s="21">
        <v>0.92500000000000004</v>
      </c>
      <c r="G5" s="21">
        <v>0.9496</v>
      </c>
      <c r="H5" s="21">
        <v>1</v>
      </c>
      <c r="I5" s="24">
        <v>1.7</v>
      </c>
      <c r="J5" s="21">
        <v>0</v>
      </c>
      <c r="K5" s="21">
        <v>0</v>
      </c>
      <c r="L5" s="21">
        <v>0</v>
      </c>
      <c r="M5" s="21">
        <v>1</v>
      </c>
      <c r="N5" s="88">
        <f t="shared" si="1"/>
        <v>1.5136156146702346</v>
      </c>
      <c r="O5" s="63">
        <f>(SUM(I5:L5) / M5) *((R5 + 1) * N5 / 3)</f>
        <v>2.5731465449393989</v>
      </c>
      <c r="P5" s="44">
        <f t="shared" si="2"/>
        <v>1.1514108499910362E-2</v>
      </c>
      <c r="Q5" s="44">
        <f t="shared" si="3"/>
        <v>2.101011100548136E-2</v>
      </c>
      <c r="R5" s="41">
        <v>2</v>
      </c>
      <c r="S5" s="13">
        <f t="shared" si="4"/>
        <v>4.4142476446264894E-4</v>
      </c>
      <c r="T5" s="13">
        <f t="shared" si="5"/>
        <v>2.169510366189489E-2</v>
      </c>
      <c r="U5" s="13">
        <f t="shared" si="6"/>
        <v>2.4979977747986037E-4</v>
      </c>
      <c r="V5" s="31">
        <f t="shared" si="7"/>
        <v>1.3155397672457653E-2</v>
      </c>
      <c r="W5" s="80">
        <v>0</v>
      </c>
      <c r="X5" s="46">
        <f t="shared" si="8"/>
        <v>820.16011249169992</v>
      </c>
      <c r="Y5" s="86">
        <f t="shared" si="9"/>
        <v>820.16011249169992</v>
      </c>
      <c r="Z5" s="80">
        <v>0</v>
      </c>
      <c r="AA5" s="80">
        <v>364</v>
      </c>
      <c r="AB5" s="80">
        <v>0</v>
      </c>
      <c r="AC5" s="26">
        <f t="shared" si="10"/>
        <v>364</v>
      </c>
      <c r="AD5" s="46">
        <f t="shared" si="11"/>
        <v>862.41524981563396</v>
      </c>
      <c r="AE5" s="22">
        <f t="shared" si="12"/>
        <v>498.41524981563396</v>
      </c>
      <c r="AF5" s="22">
        <f t="shared" si="13"/>
        <v>1318.5753623073338</v>
      </c>
      <c r="AG5" s="55">
        <f t="shared" si="14"/>
        <v>364</v>
      </c>
      <c r="AH5">
        <f t="shared" si="15"/>
        <v>1.3155397672457656E-2</v>
      </c>
      <c r="AI5" s="1">
        <f t="shared" si="16"/>
        <v>1374.3575502393239</v>
      </c>
      <c r="AJ5" s="2">
        <v>364</v>
      </c>
      <c r="AK5" s="1">
        <f t="shared" si="17"/>
        <v>1010.3575502393239</v>
      </c>
      <c r="AL5">
        <f t="shared" si="18"/>
        <v>0</v>
      </c>
      <c r="AM5">
        <f t="shared" si="19"/>
        <v>0</v>
      </c>
      <c r="AN5" s="1">
        <f t="shared" si="20"/>
        <v>0</v>
      </c>
      <c r="AO5" s="8">
        <v>728</v>
      </c>
      <c r="AP5" s="1">
        <f t="shared" si="21"/>
        <v>-728</v>
      </c>
      <c r="AQ5" s="69">
        <f t="shared" si="22"/>
        <v>2.5731465449393989</v>
      </c>
      <c r="AR5">
        <f t="shared" si="23"/>
        <v>1.1514108499910362E-2</v>
      </c>
      <c r="AS5" s="1">
        <f t="shared" si="24"/>
        <v>390.72453727722228</v>
      </c>
      <c r="AT5" s="8">
        <v>0</v>
      </c>
      <c r="AU5" s="1">
        <f t="shared" si="25"/>
        <v>390.72453727722228</v>
      </c>
      <c r="AV5" s="82">
        <f t="shared" si="26"/>
        <v>0.95820000000000005</v>
      </c>
      <c r="AW5" s="82">
        <f t="shared" si="27"/>
        <v>3.6818414293343584E-3</v>
      </c>
      <c r="AX5" s="49">
        <f t="shared" si="28"/>
        <v>339.91706308862138</v>
      </c>
      <c r="AY5" s="8">
        <v>1456</v>
      </c>
      <c r="AZ5" s="1">
        <f t="shared" si="29"/>
        <v>-1116.0829369113785</v>
      </c>
    </row>
    <row r="6" spans="1:52" x14ac:dyDescent="0.2">
      <c r="A6" s="42" t="s">
        <v>154</v>
      </c>
      <c r="B6" s="3">
        <v>0</v>
      </c>
      <c r="C6" s="21">
        <v>1995</v>
      </c>
      <c r="D6" s="21">
        <f t="shared" si="0"/>
        <v>8005</v>
      </c>
      <c r="E6" s="21">
        <v>1</v>
      </c>
      <c r="F6" s="21">
        <v>0.92500000000000004</v>
      </c>
      <c r="G6" s="21">
        <v>0.9496</v>
      </c>
      <c r="H6" s="21">
        <v>1</v>
      </c>
      <c r="I6" s="21">
        <v>0</v>
      </c>
      <c r="J6" s="21">
        <v>0</v>
      </c>
      <c r="K6" s="21">
        <v>0</v>
      </c>
      <c r="L6" s="21">
        <v>0</v>
      </c>
      <c r="M6" s="21">
        <v>1</v>
      </c>
      <c r="N6" s="88">
        <f t="shared" si="1"/>
        <v>2</v>
      </c>
      <c r="O6" s="63">
        <v>1</v>
      </c>
      <c r="P6" s="75">
        <f t="shared" si="2"/>
        <v>4.4747192974901222E-3</v>
      </c>
      <c r="Q6" s="75">
        <f t="shared" si="3"/>
        <v>2.8290317678532934E-2</v>
      </c>
      <c r="R6" s="41">
        <v>2</v>
      </c>
      <c r="S6" s="4">
        <f t="shared" si="4"/>
        <v>8.0034207435231305E-4</v>
      </c>
      <c r="T6" s="4">
        <f t="shared" si="5"/>
        <v>3.9335138546624585E-2</v>
      </c>
      <c r="U6" s="4">
        <f t="shared" si="6"/>
        <v>1.7601370352402859E-4</v>
      </c>
      <c r="V6" s="28">
        <f t="shared" si="7"/>
        <v>9.2695449492437697E-3</v>
      </c>
      <c r="W6" s="80">
        <v>684</v>
      </c>
      <c r="X6" s="46">
        <f t="shared" si="8"/>
        <v>577.90051031565361</v>
      </c>
      <c r="Y6" s="86">
        <f t="shared" si="9"/>
        <v>-106.09948968434639</v>
      </c>
      <c r="Z6" s="80">
        <v>486</v>
      </c>
      <c r="AA6" s="80">
        <v>0</v>
      </c>
      <c r="AB6" s="80">
        <v>0</v>
      </c>
      <c r="AC6" s="34">
        <f t="shared" si="10"/>
        <v>486</v>
      </c>
      <c r="AD6" s="46">
        <f t="shared" si="11"/>
        <v>607.6742886926246</v>
      </c>
      <c r="AE6" s="22">
        <f t="shared" si="12"/>
        <v>121.6742886926246</v>
      </c>
      <c r="AF6" s="22">
        <f t="shared" si="13"/>
        <v>15.574799008278205</v>
      </c>
      <c r="AG6" s="55">
        <f t="shared" si="14"/>
        <v>1170</v>
      </c>
      <c r="AH6">
        <f t="shared" si="15"/>
        <v>9.2695449492437715E-3</v>
      </c>
      <c r="AI6" s="1">
        <f t="shared" si="16"/>
        <v>968.39863039244608</v>
      </c>
      <c r="AJ6" s="2">
        <v>0</v>
      </c>
      <c r="AK6" s="1">
        <f t="shared" si="17"/>
        <v>968.39863039244608</v>
      </c>
      <c r="AL6">
        <f t="shared" si="18"/>
        <v>0</v>
      </c>
      <c r="AM6">
        <f t="shared" si="19"/>
        <v>0</v>
      </c>
      <c r="AN6" s="1">
        <f t="shared" si="20"/>
        <v>0</v>
      </c>
      <c r="AO6" s="8">
        <v>0</v>
      </c>
      <c r="AP6" s="1">
        <f t="shared" si="21"/>
        <v>0</v>
      </c>
      <c r="AQ6" s="69">
        <f t="shared" si="22"/>
        <v>1</v>
      </c>
      <c r="AR6">
        <f t="shared" si="23"/>
        <v>4.4747192974901222E-3</v>
      </c>
      <c r="AS6" s="1">
        <f t="shared" si="24"/>
        <v>151.84698207168159</v>
      </c>
      <c r="AT6" s="8">
        <v>0</v>
      </c>
      <c r="AU6" s="1">
        <f t="shared" si="25"/>
        <v>151.84698207168159</v>
      </c>
      <c r="AV6" s="82">
        <f t="shared" si="26"/>
        <v>0.95820000000000005</v>
      </c>
      <c r="AW6" s="82">
        <f t="shared" si="27"/>
        <v>2.825664949604266E-2</v>
      </c>
      <c r="AX6" s="49">
        <f t="shared" si="28"/>
        <v>2608.7265010638635</v>
      </c>
      <c r="AY6" s="8">
        <v>0</v>
      </c>
      <c r="AZ6" s="1">
        <f t="shared" si="29"/>
        <v>2608.7265010638635</v>
      </c>
    </row>
    <row r="7" spans="1:52" x14ac:dyDescent="0.2">
      <c r="A7" s="42" t="s">
        <v>79</v>
      </c>
      <c r="B7" s="21">
        <v>0</v>
      </c>
      <c r="C7" s="21">
        <v>4260</v>
      </c>
      <c r="D7" s="21">
        <f t="shared" si="0"/>
        <v>5740</v>
      </c>
      <c r="E7" s="21">
        <v>0.99890000000000001</v>
      </c>
      <c r="F7" s="21">
        <v>0.92500000000000004</v>
      </c>
      <c r="G7" s="21">
        <v>0.9496</v>
      </c>
      <c r="H7" s="21">
        <v>1</v>
      </c>
      <c r="I7" s="21">
        <v>0</v>
      </c>
      <c r="J7" s="21">
        <v>0</v>
      </c>
      <c r="K7" s="24">
        <v>2</v>
      </c>
      <c r="L7" s="21">
        <v>0</v>
      </c>
      <c r="M7" s="21">
        <v>1</v>
      </c>
      <c r="N7" s="88">
        <f t="shared" si="1"/>
        <v>1.4652132850621753</v>
      </c>
      <c r="O7" s="63">
        <f>(SUM(I7:L7) / M7) *((R7 + 1) * N7 / 3)</f>
        <v>2.9304265701243506</v>
      </c>
      <c r="P7" s="44">
        <f t="shared" si="2"/>
        <v>1.3112836323213223E-2</v>
      </c>
      <c r="Q7" s="44">
        <f t="shared" si="3"/>
        <v>2.0285624419085449E-2</v>
      </c>
      <c r="R7" s="41">
        <v>2</v>
      </c>
      <c r="S7" s="13">
        <f t="shared" si="4"/>
        <v>4.1150655807219584E-4</v>
      </c>
      <c r="T7" s="13">
        <f t="shared" si="5"/>
        <v>2.0224686410137444E-2</v>
      </c>
      <c r="U7" s="13">
        <f t="shared" si="6"/>
        <v>2.6520300258444713E-4</v>
      </c>
      <c r="V7" s="31">
        <f t="shared" si="7"/>
        <v>1.3966589554746495E-2</v>
      </c>
      <c r="W7" s="80">
        <v>1174</v>
      </c>
      <c r="X7" s="46">
        <f t="shared" si="8"/>
        <v>870.73305920111545</v>
      </c>
      <c r="Y7" s="86">
        <f t="shared" si="9"/>
        <v>-303.26694079888455</v>
      </c>
      <c r="Z7" s="80">
        <v>252</v>
      </c>
      <c r="AA7" s="80">
        <v>2096</v>
      </c>
      <c r="AB7" s="80">
        <v>0</v>
      </c>
      <c r="AC7" s="26">
        <f t="shared" si="10"/>
        <v>2348</v>
      </c>
      <c r="AD7" s="46">
        <f t="shared" si="11"/>
        <v>915.59374485096123</v>
      </c>
      <c r="AE7" s="22">
        <f t="shared" si="12"/>
        <v>-1432.4062551490388</v>
      </c>
      <c r="AF7" s="22">
        <f t="shared" si="13"/>
        <v>-1735.6731959479234</v>
      </c>
      <c r="AG7" s="55">
        <f t="shared" si="14"/>
        <v>3522</v>
      </c>
      <c r="AH7">
        <f t="shared" si="15"/>
        <v>1.3966589554746498E-2</v>
      </c>
      <c r="AI7" s="1">
        <f t="shared" si="16"/>
        <v>1459.1035773739216</v>
      </c>
      <c r="AJ7" s="2">
        <v>2432</v>
      </c>
      <c r="AK7" s="1">
        <f t="shared" si="17"/>
        <v>-972.89642262607845</v>
      </c>
      <c r="AL7">
        <f t="shared" si="18"/>
        <v>0</v>
      </c>
      <c r="AM7">
        <f t="shared" si="19"/>
        <v>0</v>
      </c>
      <c r="AN7" s="1">
        <f t="shared" si="20"/>
        <v>0</v>
      </c>
      <c r="AO7" s="8">
        <v>0</v>
      </c>
      <c r="AP7" s="1">
        <f t="shared" si="21"/>
        <v>0</v>
      </c>
      <c r="AQ7" s="69">
        <f t="shared" si="22"/>
        <v>2.9304265701243506</v>
      </c>
      <c r="AR7">
        <f t="shared" si="23"/>
        <v>1.3112836323213223E-2</v>
      </c>
      <c r="AS7" s="1">
        <f t="shared" si="24"/>
        <v>444.97643085605165</v>
      </c>
      <c r="AT7" s="8">
        <v>922</v>
      </c>
      <c r="AU7" s="1">
        <f t="shared" si="25"/>
        <v>-477.02356914394835</v>
      </c>
      <c r="AV7" s="82">
        <f t="shared" si="26"/>
        <v>0.95820000000000005</v>
      </c>
      <c r="AW7" s="82">
        <f t="shared" si="27"/>
        <v>2.8225567181597012E-2</v>
      </c>
      <c r="AX7" s="49">
        <f t="shared" si="28"/>
        <v>2605.856901912693</v>
      </c>
      <c r="AY7" s="8">
        <v>1677</v>
      </c>
      <c r="AZ7" s="1">
        <f t="shared" si="29"/>
        <v>928.85690191269305</v>
      </c>
    </row>
    <row r="8" spans="1:52" x14ac:dyDescent="0.2">
      <c r="A8" s="42" t="s">
        <v>95</v>
      </c>
      <c r="B8" s="21">
        <v>0</v>
      </c>
      <c r="C8" s="21">
        <v>5471</v>
      </c>
      <c r="D8" s="21">
        <f t="shared" si="0"/>
        <v>4529</v>
      </c>
      <c r="E8" s="21">
        <v>0.9526</v>
      </c>
      <c r="F8" s="21">
        <v>0.92500000000000004</v>
      </c>
      <c r="G8" s="21">
        <v>0.9496</v>
      </c>
      <c r="H8" s="21">
        <v>1</v>
      </c>
      <c r="I8" s="24">
        <v>4.2</v>
      </c>
      <c r="J8" s="66">
        <f>$AD$56</f>
        <v>2.7333333333333325</v>
      </c>
      <c r="K8" s="24">
        <v>3.6</v>
      </c>
      <c r="L8" s="24">
        <v>4</v>
      </c>
      <c r="M8" s="21">
        <v>3</v>
      </c>
      <c r="N8" s="88">
        <f t="shared" si="1"/>
        <v>1.17928537698725</v>
      </c>
      <c r="O8" s="63">
        <f>(SUM(I8:L8) / M8) *((R8 + 1) * N8 / 3)</f>
        <v>5.7129824929604549</v>
      </c>
      <c r="P8" s="44">
        <f t="shared" si="2"/>
        <v>2.5563993007473376E-2</v>
      </c>
      <c r="Q8" s="44">
        <f t="shared" si="3"/>
        <v>1.6005852437985715E-2</v>
      </c>
      <c r="R8" s="41">
        <v>2</v>
      </c>
      <c r="S8" s="13">
        <f t="shared" si="4"/>
        <v>2.5618731226657323E-4</v>
      </c>
      <c r="T8" s="13">
        <f t="shared" si="5"/>
        <v>1.2591070424540787E-2</v>
      </c>
      <c r="U8" s="13">
        <f t="shared" si="6"/>
        <v>3.2187803628956553E-4</v>
      </c>
      <c r="V8" s="31">
        <f t="shared" si="7"/>
        <v>1.6951310414039033E-2</v>
      </c>
      <c r="W8" s="80">
        <v>370</v>
      </c>
      <c r="X8" s="46">
        <f t="shared" si="8"/>
        <v>1056.8124964528495</v>
      </c>
      <c r="Y8" s="86">
        <f t="shared" si="9"/>
        <v>686.81249645284947</v>
      </c>
      <c r="Z8" s="80">
        <v>0</v>
      </c>
      <c r="AA8" s="80">
        <v>1296</v>
      </c>
      <c r="AB8" s="80">
        <v>0</v>
      </c>
      <c r="AC8" s="26">
        <f t="shared" si="10"/>
        <v>1296</v>
      </c>
      <c r="AD8" s="46">
        <f t="shared" si="11"/>
        <v>1111.2601055027428</v>
      </c>
      <c r="AE8" s="22">
        <f t="shared" si="12"/>
        <v>-184.73989449725718</v>
      </c>
      <c r="AF8" s="22">
        <f t="shared" si="13"/>
        <v>502.07260195559229</v>
      </c>
      <c r="AG8" s="55">
        <f t="shared" si="14"/>
        <v>1666</v>
      </c>
      <c r="AH8">
        <f t="shared" si="15"/>
        <v>1.6951310414039036E-2</v>
      </c>
      <c r="AI8" s="1">
        <f t="shared" si="16"/>
        <v>1770.9203502650721</v>
      </c>
      <c r="AJ8" s="2">
        <v>555</v>
      </c>
      <c r="AK8" s="1">
        <f t="shared" si="17"/>
        <v>1215.9203502650721</v>
      </c>
      <c r="AL8">
        <f t="shared" si="18"/>
        <v>0</v>
      </c>
      <c r="AM8">
        <f t="shared" si="19"/>
        <v>0</v>
      </c>
      <c r="AN8" s="1">
        <f t="shared" si="20"/>
        <v>0</v>
      </c>
      <c r="AO8" s="73">
        <v>4814</v>
      </c>
      <c r="AP8" s="1">
        <f t="shared" si="21"/>
        <v>-4814</v>
      </c>
      <c r="AQ8" s="69">
        <f t="shared" si="22"/>
        <v>5.7129824929604549</v>
      </c>
      <c r="AR8">
        <f t="shared" si="23"/>
        <v>2.5563993007473376E-2</v>
      </c>
      <c r="AS8" s="1">
        <f t="shared" si="24"/>
        <v>867.49915018439708</v>
      </c>
      <c r="AT8" s="8">
        <v>1666</v>
      </c>
      <c r="AU8" s="49">
        <f t="shared" si="25"/>
        <v>-798.50084981560292</v>
      </c>
      <c r="AV8" s="82">
        <f t="shared" si="26"/>
        <v>0.95820000000000005</v>
      </c>
      <c r="AW8" s="82">
        <f t="shared" si="27"/>
        <v>2.6917284309930237E-2</v>
      </c>
      <c r="AX8" s="49">
        <f t="shared" si="28"/>
        <v>2485.0728649134362</v>
      </c>
      <c r="AY8" s="8">
        <v>1851</v>
      </c>
      <c r="AZ8" s="1">
        <f t="shared" si="29"/>
        <v>634.07286491343621</v>
      </c>
    </row>
    <row r="9" spans="1:52" x14ac:dyDescent="0.2">
      <c r="A9" s="42" t="s">
        <v>26</v>
      </c>
      <c r="B9" s="21">
        <v>0</v>
      </c>
      <c r="C9" s="21">
        <v>3513</v>
      </c>
      <c r="D9" s="21">
        <f t="shared" si="0"/>
        <v>6487</v>
      </c>
      <c r="E9" s="21">
        <v>0.55130000000000001</v>
      </c>
      <c r="F9" s="21">
        <v>0.92500000000000004</v>
      </c>
      <c r="G9" s="21">
        <v>0.9496</v>
      </c>
      <c r="H9" s="21">
        <v>1</v>
      </c>
      <c r="I9" s="24">
        <v>2</v>
      </c>
      <c r="J9" s="66">
        <f>$AD$57</f>
        <v>1.2666666666666664</v>
      </c>
      <c r="K9" s="24">
        <v>1.9</v>
      </c>
      <c r="L9" s="21">
        <v>0</v>
      </c>
      <c r="M9" s="21">
        <v>2</v>
      </c>
      <c r="N9" s="88">
        <f t="shared" si="1"/>
        <v>1.6415866519754447</v>
      </c>
      <c r="O9" s="63">
        <f>(SUM(I9:L9) / M9) *((R9 + 1) * N9 / 3)</f>
        <v>4.2407655176032319</v>
      </c>
      <c r="P9" s="44">
        <f t="shared" si="2"/>
        <v>1.8976235297749867E-2</v>
      </c>
      <c r="Q9" s="44">
        <f t="shared" si="3"/>
        <v>2.2925582858293957E-2</v>
      </c>
      <c r="R9" s="41">
        <v>2</v>
      </c>
      <c r="S9" s="13">
        <f t="shared" si="4"/>
        <v>5.2558234939250172E-4</v>
      </c>
      <c r="T9" s="13">
        <f t="shared" si="5"/>
        <v>2.5831272893837402E-2</v>
      </c>
      <c r="U9" s="13">
        <f t="shared" si="6"/>
        <v>4.9018031247384671E-4</v>
      </c>
      <c r="V9" s="31">
        <f t="shared" si="7"/>
        <v>2.5814742538443243E-2</v>
      </c>
      <c r="W9" s="80">
        <v>1180</v>
      </c>
      <c r="X9" s="46">
        <f t="shared" si="8"/>
        <v>1609.3943088167055</v>
      </c>
      <c r="Y9" s="86">
        <f t="shared" si="9"/>
        <v>429.39430881670546</v>
      </c>
      <c r="Z9" s="80">
        <v>625</v>
      </c>
      <c r="AA9" s="80">
        <v>69</v>
      </c>
      <c r="AB9" s="80">
        <v>694</v>
      </c>
      <c r="AC9" s="26">
        <f t="shared" si="10"/>
        <v>1388</v>
      </c>
      <c r="AD9" s="46">
        <f t="shared" si="11"/>
        <v>1692.3112618501852</v>
      </c>
      <c r="AE9" s="22">
        <f t="shared" si="12"/>
        <v>304.31126185018525</v>
      </c>
      <c r="AF9" s="22">
        <f t="shared" si="13"/>
        <v>733.70557066689071</v>
      </c>
      <c r="AG9" s="55">
        <f t="shared" si="14"/>
        <v>2568</v>
      </c>
      <c r="AH9">
        <f t="shared" si="15"/>
        <v>2.5814742538443246E-2</v>
      </c>
      <c r="AI9" s="1">
        <f t="shared" si="16"/>
        <v>2696.8919677337044</v>
      </c>
      <c r="AJ9" s="2">
        <v>2082</v>
      </c>
      <c r="AK9" s="49">
        <f t="shared" si="17"/>
        <v>614.8919677337044</v>
      </c>
      <c r="AL9">
        <f t="shared" si="18"/>
        <v>0</v>
      </c>
      <c r="AM9">
        <f t="shared" si="19"/>
        <v>0</v>
      </c>
      <c r="AN9" s="1">
        <f t="shared" si="20"/>
        <v>0</v>
      </c>
      <c r="AO9" s="8">
        <v>0</v>
      </c>
      <c r="AP9" s="49">
        <f t="shared" si="21"/>
        <v>0</v>
      </c>
      <c r="AQ9" s="69">
        <f t="shared" si="22"/>
        <v>4.2407655176032319</v>
      </c>
      <c r="AR9">
        <f t="shared" si="23"/>
        <v>1.8976235297749867E-2</v>
      </c>
      <c r="AS9" s="1">
        <f t="shared" si="24"/>
        <v>643.94744552170346</v>
      </c>
      <c r="AT9" s="8">
        <v>1735</v>
      </c>
      <c r="AU9" s="1">
        <f t="shared" si="25"/>
        <v>-1091.0525544782965</v>
      </c>
      <c r="AV9" s="82">
        <f t="shared" si="26"/>
        <v>0.95820000000000005</v>
      </c>
      <c r="AW9" s="82">
        <f t="shared" si="27"/>
        <v>1.5577890867168319E-2</v>
      </c>
      <c r="AX9" s="49">
        <f t="shared" si="28"/>
        <v>1438.1909200365078</v>
      </c>
      <c r="AY9" s="8">
        <v>1735</v>
      </c>
      <c r="AZ9" s="1">
        <f t="shared" si="29"/>
        <v>-296.8090799634922</v>
      </c>
    </row>
    <row r="10" spans="1:52" x14ac:dyDescent="0.2">
      <c r="A10" s="42" t="s">
        <v>125</v>
      </c>
      <c r="B10" s="21">
        <v>0</v>
      </c>
      <c r="C10" s="21">
        <v>3149</v>
      </c>
      <c r="D10" s="21">
        <f t="shared" si="0"/>
        <v>6851</v>
      </c>
      <c r="E10" s="21">
        <v>2.5000000000000001E-3</v>
      </c>
      <c r="F10" s="21">
        <v>0.92500000000000004</v>
      </c>
      <c r="G10" s="21">
        <v>0.9496</v>
      </c>
      <c r="H10" s="21">
        <v>1</v>
      </c>
      <c r="I10" s="21">
        <v>0</v>
      </c>
      <c r="J10" s="21">
        <v>0</v>
      </c>
      <c r="K10" s="21">
        <v>0</v>
      </c>
      <c r="L10" s="24">
        <v>2.4</v>
      </c>
      <c r="M10" s="21">
        <v>1</v>
      </c>
      <c r="N10" s="88">
        <f t="shared" si="1"/>
        <v>1.7275303006453644</v>
      </c>
      <c r="O10" s="63">
        <f>(SUM(I10:L10) / M10) *((R10 + 1) * N10 / 3)</f>
        <v>4.1460727215488742</v>
      </c>
      <c r="P10" s="44">
        <f t="shared" si="2"/>
        <v>1.8552511615912138E-2</v>
      </c>
      <c r="Q10" s="44">
        <f t="shared" si="3"/>
        <v>2.4211988309260354E-2</v>
      </c>
      <c r="R10" s="41">
        <v>2</v>
      </c>
      <c r="S10" s="13">
        <f t="shared" si="4"/>
        <v>5.8622037788776007E-4</v>
      </c>
      <c r="T10" s="13">
        <f t="shared" si="5"/>
        <v>2.881150513264031E-2</v>
      </c>
      <c r="U10" s="13">
        <f t="shared" si="6"/>
        <v>5.3452578364522152E-4</v>
      </c>
      <c r="V10" s="31">
        <f t="shared" si="7"/>
        <v>2.8150142169769882E-2</v>
      </c>
      <c r="W10" s="80">
        <v>1853</v>
      </c>
      <c r="X10" s="46">
        <f t="shared" si="8"/>
        <v>1754.9924634321335</v>
      </c>
      <c r="Y10" s="86">
        <f t="shared" si="9"/>
        <v>-98.007536567866509</v>
      </c>
      <c r="Z10" s="80">
        <v>889</v>
      </c>
      <c r="AA10" s="80">
        <v>815</v>
      </c>
      <c r="AB10" s="80">
        <v>0</v>
      </c>
      <c r="AC10" s="26">
        <f t="shared" si="10"/>
        <v>1704</v>
      </c>
      <c r="AD10" s="46">
        <f t="shared" si="11"/>
        <v>1845.4107200814344</v>
      </c>
      <c r="AE10" s="22">
        <f t="shared" si="12"/>
        <v>141.41072008143442</v>
      </c>
      <c r="AF10" s="22">
        <f t="shared" si="13"/>
        <v>43.40318351356791</v>
      </c>
      <c r="AG10" s="55">
        <f t="shared" si="14"/>
        <v>3557</v>
      </c>
      <c r="AH10">
        <f t="shared" si="15"/>
        <v>2.8150142169769889E-2</v>
      </c>
      <c r="AI10" s="1">
        <f t="shared" si="16"/>
        <v>2940.8735026180302</v>
      </c>
      <c r="AJ10" s="2">
        <v>2149</v>
      </c>
      <c r="AK10" s="49">
        <f t="shared" si="17"/>
        <v>791.87350261803022</v>
      </c>
      <c r="AL10">
        <f t="shared" si="18"/>
        <v>0</v>
      </c>
      <c r="AM10">
        <f t="shared" si="19"/>
        <v>0</v>
      </c>
      <c r="AN10" s="1">
        <f t="shared" si="20"/>
        <v>0</v>
      </c>
      <c r="AO10" s="8">
        <v>0</v>
      </c>
      <c r="AP10" s="1">
        <f t="shared" si="21"/>
        <v>0</v>
      </c>
      <c r="AQ10" s="69">
        <f t="shared" si="22"/>
        <v>4.1460727215488742</v>
      </c>
      <c r="AR10">
        <f t="shared" si="23"/>
        <v>1.8552511615912138E-2</v>
      </c>
      <c r="AS10" s="1">
        <f t="shared" si="24"/>
        <v>629.56863021692004</v>
      </c>
      <c r="AT10" s="8">
        <v>1630</v>
      </c>
      <c r="AU10" s="49">
        <f t="shared" si="25"/>
        <v>-1000.43136978308</v>
      </c>
      <c r="AV10" s="82">
        <f t="shared" si="26"/>
        <v>0.95820000000000005</v>
      </c>
      <c r="AW10" s="82">
        <f t="shared" si="27"/>
        <v>7.0641623740106646E-5</v>
      </c>
      <c r="AX10" s="49">
        <f t="shared" si="28"/>
        <v>6.5218162526596579</v>
      </c>
      <c r="AY10" s="8">
        <v>2371</v>
      </c>
      <c r="AZ10" s="49">
        <f t="shared" si="29"/>
        <v>-2364.4781837473402</v>
      </c>
    </row>
    <row r="11" spans="1:52" x14ac:dyDescent="0.2">
      <c r="A11" s="48" t="s">
        <v>68</v>
      </c>
      <c r="B11" s="21">
        <v>0</v>
      </c>
      <c r="C11" s="21">
        <v>3890</v>
      </c>
      <c r="D11" s="21">
        <f t="shared" si="0"/>
        <v>6110</v>
      </c>
      <c r="E11" s="21">
        <v>0.4375</v>
      </c>
      <c r="F11" s="21">
        <v>0.92500000000000004</v>
      </c>
      <c r="G11" s="21">
        <v>0.9496</v>
      </c>
      <c r="H11" s="21">
        <v>1</v>
      </c>
      <c r="I11" s="21">
        <v>0</v>
      </c>
      <c r="J11" s="66">
        <f>$AD$58</f>
        <v>1.4666666666666666</v>
      </c>
      <c r="K11" s="21">
        <v>0</v>
      </c>
      <c r="L11" s="21">
        <v>0</v>
      </c>
      <c r="M11" s="21">
        <v>1</v>
      </c>
      <c r="N11" s="88">
        <f t="shared" si="1"/>
        <v>1.5525735872815993</v>
      </c>
      <c r="O11" s="63">
        <f>(SUM(I11:L11) / M11) *((R11 + 1) * N11 / 3)</f>
        <v>2.2771079280130122</v>
      </c>
      <c r="P11" s="21">
        <f t="shared" si="2"/>
        <v>1.0189418787947574E-2</v>
      </c>
      <c r="Q11" s="21">
        <f t="shared" si="3"/>
        <v>2.1593234355507335E-2</v>
      </c>
      <c r="R11" s="41">
        <v>2</v>
      </c>
      <c r="S11" s="13">
        <f t="shared" si="4"/>
        <v>4.6626776993186227E-4</v>
      </c>
      <c r="T11" s="13">
        <f t="shared" si="5"/>
        <v>2.2916085406278219E-2</v>
      </c>
      <c r="U11" s="13">
        <f t="shared" si="6"/>
        <v>2.335015911849425E-4</v>
      </c>
      <c r="V11" s="31">
        <f t="shared" si="7"/>
        <v>1.2297073761153408E-2</v>
      </c>
      <c r="W11" s="80">
        <v>0</v>
      </c>
      <c r="X11" s="46">
        <f t="shared" si="8"/>
        <v>766.64876656534807</v>
      </c>
      <c r="Y11" s="86">
        <f t="shared" si="9"/>
        <v>766.64876656534807</v>
      </c>
      <c r="Z11" s="80">
        <v>485</v>
      </c>
      <c r="AA11" s="80">
        <v>1212</v>
      </c>
      <c r="AB11" s="80">
        <v>0</v>
      </c>
      <c r="AC11" s="26">
        <f t="shared" si="10"/>
        <v>1697</v>
      </c>
      <c r="AD11" s="46">
        <f t="shared" si="11"/>
        <v>806.1469674861728</v>
      </c>
      <c r="AE11" s="22">
        <f t="shared" si="12"/>
        <v>-890.8530325138272</v>
      </c>
      <c r="AF11" s="22">
        <f t="shared" si="13"/>
        <v>-124.20426594847913</v>
      </c>
      <c r="AG11" s="55">
        <f t="shared" si="14"/>
        <v>1697</v>
      </c>
      <c r="AH11">
        <f t="shared" si="15"/>
        <v>1.2297073761153412E-2</v>
      </c>
      <c r="AI11" s="1">
        <f t="shared" si="16"/>
        <v>1284.6875929014579</v>
      </c>
      <c r="AJ11" s="2">
        <v>1455</v>
      </c>
      <c r="AK11" s="1">
        <f t="shared" si="17"/>
        <v>-170.31240709854205</v>
      </c>
      <c r="AL11">
        <f t="shared" si="18"/>
        <v>0</v>
      </c>
      <c r="AM11">
        <f t="shared" si="19"/>
        <v>0</v>
      </c>
      <c r="AN11" s="1">
        <f t="shared" si="20"/>
        <v>0</v>
      </c>
      <c r="AO11" s="8">
        <v>0</v>
      </c>
      <c r="AP11" s="1">
        <f t="shared" si="21"/>
        <v>0</v>
      </c>
      <c r="AQ11" s="69">
        <f t="shared" si="22"/>
        <v>2.2771079280130122</v>
      </c>
      <c r="AR11">
        <f t="shared" si="23"/>
        <v>1.0189418787947574E-2</v>
      </c>
      <c r="AS11" s="1">
        <f t="shared" si="24"/>
        <v>345.77196672027588</v>
      </c>
      <c r="AT11" s="8">
        <v>727</v>
      </c>
      <c r="AU11" s="1">
        <f t="shared" si="25"/>
        <v>-381.22803327972412</v>
      </c>
      <c r="AV11" s="82">
        <f t="shared" si="26"/>
        <v>0.95820000000000005</v>
      </c>
      <c r="AW11" s="82">
        <f t="shared" si="27"/>
        <v>1.2362284154518663E-2</v>
      </c>
      <c r="AX11" s="49">
        <f t="shared" si="28"/>
        <v>1141.3178442154401</v>
      </c>
      <c r="AY11" s="8">
        <v>0</v>
      </c>
      <c r="AZ11" s="1">
        <f t="shared" si="29"/>
        <v>1141.3178442154401</v>
      </c>
    </row>
    <row r="12" spans="1:52" x14ac:dyDescent="0.2">
      <c r="A12" s="48" t="s">
        <v>130</v>
      </c>
      <c r="B12" s="21">
        <v>1</v>
      </c>
      <c r="C12" s="21">
        <v>4855</v>
      </c>
      <c r="D12" s="21">
        <f t="shared" si="0"/>
        <v>5145</v>
      </c>
      <c r="E12" s="21">
        <v>0.84499999999999997</v>
      </c>
      <c r="F12" s="21">
        <v>0.92500000000000004</v>
      </c>
      <c r="G12" s="21">
        <v>0.9496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88">
        <f t="shared" si="1"/>
        <v>1.324728474736345</v>
      </c>
      <c r="O12" s="63">
        <v>1</v>
      </c>
      <c r="P12" s="21">
        <f t="shared" si="2"/>
        <v>4.4747192974901222E-3</v>
      </c>
      <c r="Q12" s="44">
        <f t="shared" si="3"/>
        <v>1.8182846278082691E-2</v>
      </c>
      <c r="R12" s="41">
        <v>2</v>
      </c>
      <c r="S12" s="13">
        <f t="shared" si="4"/>
        <v>3.306158987723856E-4</v>
      </c>
      <c r="T12" s="13">
        <f t="shared" si="5"/>
        <v>1.6249079738126865E-2</v>
      </c>
      <c r="U12" s="13">
        <f t="shared" si="6"/>
        <v>7.2710070670652029E-5</v>
      </c>
      <c r="V12" s="31">
        <f t="shared" si="7"/>
        <v>3.8291863352121905E-3</v>
      </c>
      <c r="W12" s="80">
        <v>0</v>
      </c>
      <c r="X12" s="46">
        <f t="shared" si="8"/>
        <v>238.7267928824688</v>
      </c>
      <c r="Y12" s="86">
        <f t="shared" si="9"/>
        <v>238.7267928824688</v>
      </c>
      <c r="Z12" s="80">
        <v>0</v>
      </c>
      <c r="AA12" s="80">
        <v>384</v>
      </c>
      <c r="AB12" s="80">
        <v>0</v>
      </c>
      <c r="AC12" s="26">
        <f t="shared" si="10"/>
        <v>384</v>
      </c>
      <c r="AD12" s="46">
        <f t="shared" si="11"/>
        <v>251.02613939117037</v>
      </c>
      <c r="AE12" s="22">
        <f t="shared" si="12"/>
        <v>-132.97386060882963</v>
      </c>
      <c r="AF12" s="22">
        <f t="shared" si="13"/>
        <v>105.75293227363917</v>
      </c>
      <c r="AG12" s="55">
        <f t="shared" si="14"/>
        <v>384</v>
      </c>
      <c r="AH12">
        <f t="shared" si="15"/>
        <v>3.8291863352121914E-3</v>
      </c>
      <c r="AI12" s="1">
        <f t="shared" si="16"/>
        <v>400.03892562595286</v>
      </c>
      <c r="AJ12" s="2">
        <v>462</v>
      </c>
      <c r="AK12" s="1">
        <f t="shared" si="17"/>
        <v>-61.961074374047143</v>
      </c>
      <c r="AL12">
        <f t="shared" si="18"/>
        <v>1</v>
      </c>
      <c r="AM12">
        <f t="shared" si="19"/>
        <v>1.3799735195542558E-2</v>
      </c>
      <c r="AN12" s="1">
        <f t="shared" si="20"/>
        <v>1452.9051200626982</v>
      </c>
      <c r="AO12" s="8">
        <v>654</v>
      </c>
      <c r="AP12" s="1">
        <f t="shared" si="21"/>
        <v>798.90512006269819</v>
      </c>
      <c r="AQ12" s="69">
        <f t="shared" si="22"/>
        <v>1</v>
      </c>
      <c r="AR12">
        <f t="shared" si="23"/>
        <v>4.4747192974901222E-3</v>
      </c>
      <c r="AS12" s="1">
        <f t="shared" si="24"/>
        <v>151.84698207168159</v>
      </c>
      <c r="AT12" s="8">
        <v>0</v>
      </c>
      <c r="AU12" s="1">
        <f t="shared" si="25"/>
        <v>151.84698207168159</v>
      </c>
      <c r="AV12" s="82">
        <f t="shared" si="26"/>
        <v>0.95820000000000005</v>
      </c>
      <c r="AW12" s="82">
        <f t="shared" si="27"/>
        <v>2.3876868824156045E-2</v>
      </c>
      <c r="AX12" s="49">
        <f t="shared" si="28"/>
        <v>2204.3738933989644</v>
      </c>
      <c r="AY12" s="8">
        <v>1078</v>
      </c>
      <c r="AZ12" s="49">
        <f t="shared" si="29"/>
        <v>1126.3738933989644</v>
      </c>
    </row>
    <row r="13" spans="1:52" x14ac:dyDescent="0.2">
      <c r="A13" s="48" t="s">
        <v>146</v>
      </c>
      <c r="B13" s="21">
        <v>0</v>
      </c>
      <c r="C13" s="21">
        <v>3491</v>
      </c>
      <c r="D13" s="21">
        <f t="shared" si="0"/>
        <v>6509</v>
      </c>
      <c r="E13" s="21">
        <v>0.52890000000000004</v>
      </c>
      <c r="F13" s="21">
        <v>0.92500000000000004</v>
      </c>
      <c r="G13" s="21">
        <v>0.9496</v>
      </c>
      <c r="H13" s="21">
        <v>1</v>
      </c>
      <c r="I13" s="21">
        <v>0</v>
      </c>
      <c r="J13" s="21">
        <v>0</v>
      </c>
      <c r="K13" s="21">
        <v>0</v>
      </c>
      <c r="L13" s="21">
        <v>0</v>
      </c>
      <c r="M13" s="21">
        <v>1</v>
      </c>
      <c r="N13" s="88">
        <f t="shared" si="1"/>
        <v>1.6467810483236267</v>
      </c>
      <c r="O13" s="63">
        <v>1</v>
      </c>
      <c r="P13" s="44">
        <f t="shared" si="2"/>
        <v>4.4747192974901222E-3</v>
      </c>
      <c r="Q13" s="44">
        <f t="shared" si="3"/>
        <v>2.300333263829742E-2</v>
      </c>
      <c r="R13" s="41">
        <v>2</v>
      </c>
      <c r="S13" s="4">
        <f t="shared" si="4"/>
        <v>5.2915331246815929E-4</v>
      </c>
      <c r="T13" s="4">
        <f t="shared" si="5"/>
        <v>2.6006778258139965E-2</v>
      </c>
      <c r="U13" s="4">
        <f t="shared" si="6"/>
        <v>1.1637303253724545E-4</v>
      </c>
      <c r="V13" s="28">
        <f t="shared" si="7"/>
        <v>6.1286424544583357E-3</v>
      </c>
      <c r="W13" s="80">
        <v>0</v>
      </c>
      <c r="X13" s="46">
        <f t="shared" si="8"/>
        <v>382.08408518075049</v>
      </c>
      <c r="Y13" s="86">
        <f t="shared" si="9"/>
        <v>382.08408518075049</v>
      </c>
      <c r="Z13" s="80">
        <v>0</v>
      </c>
      <c r="AA13" s="80">
        <v>644</v>
      </c>
      <c r="AB13" s="80">
        <v>0</v>
      </c>
      <c r="AC13" s="26">
        <f t="shared" si="10"/>
        <v>644</v>
      </c>
      <c r="AD13" s="46">
        <f t="shared" si="11"/>
        <v>401.76928474447067</v>
      </c>
      <c r="AE13" s="22">
        <f t="shared" si="12"/>
        <v>-242.23071525552933</v>
      </c>
      <c r="AF13" s="22">
        <f t="shared" si="13"/>
        <v>139.85336992522116</v>
      </c>
      <c r="AG13" s="55">
        <f t="shared" si="14"/>
        <v>644</v>
      </c>
      <c r="AH13">
        <f t="shared" si="15"/>
        <v>6.1286424544583374E-3</v>
      </c>
      <c r="AI13" s="1">
        <f t="shared" si="16"/>
        <v>640.26540585971702</v>
      </c>
      <c r="AJ13" s="2">
        <v>0</v>
      </c>
      <c r="AK13" s="1">
        <f t="shared" si="17"/>
        <v>640.26540585971702</v>
      </c>
      <c r="AL13">
        <f t="shared" si="18"/>
        <v>0</v>
      </c>
      <c r="AM13">
        <f t="shared" si="19"/>
        <v>0</v>
      </c>
      <c r="AN13" s="1">
        <f t="shared" si="20"/>
        <v>0</v>
      </c>
      <c r="AO13" s="8">
        <v>0</v>
      </c>
      <c r="AP13" s="1">
        <f t="shared" si="21"/>
        <v>0</v>
      </c>
      <c r="AQ13" s="69">
        <f t="shared" si="22"/>
        <v>1</v>
      </c>
      <c r="AR13">
        <f t="shared" si="23"/>
        <v>4.4747192974901222E-3</v>
      </c>
      <c r="AS13" s="1">
        <f t="shared" si="24"/>
        <v>151.84698207168159</v>
      </c>
      <c r="AT13" s="8">
        <v>0</v>
      </c>
      <c r="AU13" s="1">
        <f t="shared" si="25"/>
        <v>151.84698207168159</v>
      </c>
      <c r="AV13" s="82">
        <f t="shared" si="26"/>
        <v>0.95820000000000005</v>
      </c>
      <c r="AW13" s="82">
        <f t="shared" si="27"/>
        <v>1.4944941918456963E-2</v>
      </c>
      <c r="AX13" s="49">
        <f t="shared" si="28"/>
        <v>1379.7554464126774</v>
      </c>
      <c r="AY13" s="8">
        <v>237</v>
      </c>
      <c r="AZ13" s="1">
        <f t="shared" si="29"/>
        <v>1142.7554464126774</v>
      </c>
    </row>
    <row r="14" spans="1:52" x14ac:dyDescent="0.2">
      <c r="A14" s="48" t="s">
        <v>19</v>
      </c>
      <c r="B14" s="21">
        <v>1</v>
      </c>
      <c r="C14" s="21">
        <v>7710</v>
      </c>
      <c r="D14" s="21">
        <f t="shared" si="0"/>
        <v>2290</v>
      </c>
      <c r="E14" s="21">
        <v>5.4600000000000003E-2</v>
      </c>
      <c r="F14" s="21">
        <v>0.92500000000000004</v>
      </c>
      <c r="G14" s="21">
        <v>0.9496</v>
      </c>
      <c r="H14" s="21">
        <v>1</v>
      </c>
      <c r="I14" s="21">
        <v>0</v>
      </c>
      <c r="J14" s="66">
        <f>$AD$59</f>
        <v>6.133333333333332</v>
      </c>
      <c r="K14" s="24">
        <v>6</v>
      </c>
      <c r="L14" s="24">
        <v>7.9</v>
      </c>
      <c r="M14" s="21">
        <v>3</v>
      </c>
      <c r="N14" s="88">
        <f t="shared" si="1"/>
        <v>0.65063749409727689</v>
      </c>
      <c r="O14" s="63">
        <f>(SUM(I14:L14) / M14) *((R14 + 1) * N14 / 3)</f>
        <v>4.3448125994718154</v>
      </c>
      <c r="P14" s="13">
        <f t="shared" si="2"/>
        <v>1.9441816782834753E-2</v>
      </c>
      <c r="Q14" s="13">
        <f t="shared" si="3"/>
        <v>8.0930452821786902E-3</v>
      </c>
      <c r="R14" s="41">
        <v>2</v>
      </c>
      <c r="S14" s="13">
        <f t="shared" si="4"/>
        <v>6.5497381939394757E-5</v>
      </c>
      <c r="T14" s="13">
        <f t="shared" si="5"/>
        <v>3.2190592942551747E-3</v>
      </c>
      <c r="U14" s="13">
        <f t="shared" si="6"/>
        <v>6.2584361011990453E-5</v>
      </c>
      <c r="V14" s="31">
        <f t="shared" si="7"/>
        <v>3.2959283050432958E-3</v>
      </c>
      <c r="W14" s="80">
        <v>1219</v>
      </c>
      <c r="X14" s="46">
        <f t="shared" si="8"/>
        <v>205.48135424961924</v>
      </c>
      <c r="Y14" s="86">
        <f t="shared" si="9"/>
        <v>-1013.5186457503808</v>
      </c>
      <c r="Z14" s="80">
        <v>0</v>
      </c>
      <c r="AA14" s="80">
        <v>0</v>
      </c>
      <c r="AB14" s="80">
        <v>0</v>
      </c>
      <c r="AC14" s="26">
        <f t="shared" si="10"/>
        <v>0</v>
      </c>
      <c r="AD14" s="46">
        <f t="shared" si="11"/>
        <v>216.0678759654183</v>
      </c>
      <c r="AE14" s="22">
        <f t="shared" si="12"/>
        <v>216.0678759654183</v>
      </c>
      <c r="AF14" s="22">
        <f t="shared" si="13"/>
        <v>-797.4507697849624</v>
      </c>
      <c r="AG14" s="55">
        <f t="shared" si="14"/>
        <v>1219</v>
      </c>
      <c r="AH14">
        <f t="shared" si="15"/>
        <v>3.2959283050432967E-3</v>
      </c>
      <c r="AI14" s="1">
        <f t="shared" si="16"/>
        <v>344.32892595617824</v>
      </c>
      <c r="AJ14" s="2">
        <v>135</v>
      </c>
      <c r="AK14" s="1">
        <f t="shared" si="17"/>
        <v>209.32892595617824</v>
      </c>
      <c r="AL14">
        <f t="shared" si="18"/>
        <v>4.3448125994718154</v>
      </c>
      <c r="AM14">
        <f t="shared" si="19"/>
        <v>5.9957263346967965E-2</v>
      </c>
      <c r="AN14" s="1">
        <f t="shared" si="20"/>
        <v>6312.6004714855226</v>
      </c>
      <c r="AO14" s="8">
        <v>5149</v>
      </c>
      <c r="AP14" s="1">
        <f t="shared" si="21"/>
        <v>1163.6004714855226</v>
      </c>
      <c r="AQ14" s="69">
        <f t="shared" si="22"/>
        <v>4.3448125994718154</v>
      </c>
      <c r="AR14">
        <f t="shared" si="23"/>
        <v>1.9441816782834753E-2</v>
      </c>
      <c r="AS14" s="1">
        <f t="shared" si="24"/>
        <v>659.74668089681302</v>
      </c>
      <c r="AT14" s="8">
        <v>813</v>
      </c>
      <c r="AU14" s="49">
        <f t="shared" si="25"/>
        <v>-153.25331910318698</v>
      </c>
      <c r="AV14" s="82">
        <f t="shared" si="26"/>
        <v>0.95820000000000005</v>
      </c>
      <c r="AW14" s="82">
        <f t="shared" si="27"/>
        <v>1.5428130624839291E-3</v>
      </c>
      <c r="AX14" s="49">
        <f t="shared" si="28"/>
        <v>142.43646695808692</v>
      </c>
      <c r="AY14" s="8">
        <v>948</v>
      </c>
      <c r="AZ14" s="1">
        <f t="shared" si="29"/>
        <v>-805.56353304191305</v>
      </c>
    </row>
    <row r="15" spans="1:52" x14ac:dyDescent="0.2">
      <c r="A15" s="48" t="s">
        <v>40</v>
      </c>
      <c r="B15" s="3">
        <v>0</v>
      </c>
      <c r="C15" s="21">
        <v>5288</v>
      </c>
      <c r="D15" s="21">
        <f t="shared" si="0"/>
        <v>4712</v>
      </c>
      <c r="E15" s="21">
        <v>0.99780000000000002</v>
      </c>
      <c r="F15" s="21">
        <v>0.92500000000000004</v>
      </c>
      <c r="G15" s="21">
        <v>0.9496</v>
      </c>
      <c r="H15" s="21">
        <v>1</v>
      </c>
      <c r="I15" s="21">
        <v>0</v>
      </c>
      <c r="J15" s="66">
        <f>$AD$60</f>
        <v>3.6</v>
      </c>
      <c r="K15" s="24">
        <v>2.4</v>
      </c>
      <c r="L15" s="24">
        <v>6.8</v>
      </c>
      <c r="M15" s="21">
        <v>3</v>
      </c>
      <c r="N15" s="88">
        <f t="shared" si="1"/>
        <v>1.2224933102471274</v>
      </c>
      <c r="O15" s="63">
        <f>(SUM(I15:L15) / M15) *((R15 + 1) * N15 / 3)</f>
        <v>5.21597145705441</v>
      </c>
      <c r="P15" s="13">
        <f t="shared" si="2"/>
        <v>2.3340008134039039E-2</v>
      </c>
      <c r="Q15" s="13">
        <f t="shared" si="3"/>
        <v>1.6652589244378162E-2</v>
      </c>
      <c r="R15" s="41">
        <v>2</v>
      </c>
      <c r="S15" s="13">
        <f t="shared" si="4"/>
        <v>2.7730872854197928E-4</v>
      </c>
      <c r="T15" s="13">
        <f t="shared" si="5"/>
        <v>1.3629143846041681E-2</v>
      </c>
      <c r="U15" s="13">
        <f t="shared" si="6"/>
        <v>3.1810432822660094E-4</v>
      </c>
      <c r="V15" s="31">
        <f t="shared" si="7"/>
        <v>1.6752572725923752E-2</v>
      </c>
      <c r="W15" s="80">
        <v>0</v>
      </c>
      <c r="X15" s="46">
        <f t="shared" si="8"/>
        <v>1044.4223940249904</v>
      </c>
      <c r="Y15" s="86">
        <f t="shared" si="9"/>
        <v>1044.4223940249904</v>
      </c>
      <c r="Z15" s="80">
        <v>0</v>
      </c>
      <c r="AA15" s="80">
        <v>592</v>
      </c>
      <c r="AB15" s="80">
        <v>0</v>
      </c>
      <c r="AC15" s="26">
        <f t="shared" si="10"/>
        <v>592</v>
      </c>
      <c r="AD15" s="46">
        <f t="shared" si="11"/>
        <v>1098.2316576206574</v>
      </c>
      <c r="AE15" s="22">
        <f t="shared" si="12"/>
        <v>506.23165762065742</v>
      </c>
      <c r="AF15" s="22">
        <f t="shared" si="13"/>
        <v>1550.6540516456478</v>
      </c>
      <c r="AG15" s="55">
        <f t="shared" si="14"/>
        <v>592</v>
      </c>
      <c r="AH15">
        <f t="shared" si="15"/>
        <v>1.6752572725923755E-2</v>
      </c>
      <c r="AI15" s="1">
        <f t="shared" si="16"/>
        <v>1750.1580252499807</v>
      </c>
      <c r="AJ15" s="2">
        <v>592</v>
      </c>
      <c r="AK15" s="1">
        <f t="shared" si="17"/>
        <v>1158.1580252499807</v>
      </c>
      <c r="AL15">
        <f t="shared" si="18"/>
        <v>0</v>
      </c>
      <c r="AM15">
        <f t="shared" si="19"/>
        <v>0</v>
      </c>
      <c r="AN15" s="1">
        <f t="shared" si="20"/>
        <v>0</v>
      </c>
      <c r="AO15" s="8">
        <v>0</v>
      </c>
      <c r="AP15" s="1">
        <f t="shared" si="21"/>
        <v>0</v>
      </c>
      <c r="AQ15" s="69">
        <f t="shared" si="22"/>
        <v>5.21597145705441</v>
      </c>
      <c r="AR15">
        <f t="shared" si="23"/>
        <v>2.3340008134039039E-2</v>
      </c>
      <c r="AS15" s="1">
        <f t="shared" si="24"/>
        <v>792.02952432574386</v>
      </c>
      <c r="AT15" s="8">
        <v>1480</v>
      </c>
      <c r="AU15" s="1">
        <f t="shared" si="25"/>
        <v>-687.97047567425614</v>
      </c>
      <c r="AV15" s="82">
        <f t="shared" si="26"/>
        <v>0.95820000000000005</v>
      </c>
      <c r="AW15" s="82">
        <f t="shared" si="27"/>
        <v>2.8194484867151363E-2</v>
      </c>
      <c r="AX15" s="49">
        <f t="shared" si="28"/>
        <v>2602.9873027615226</v>
      </c>
      <c r="AY15" s="8">
        <v>2072</v>
      </c>
      <c r="AZ15" s="1">
        <f t="shared" si="29"/>
        <v>530.98730276152264</v>
      </c>
    </row>
    <row r="16" spans="1:52" x14ac:dyDescent="0.2">
      <c r="A16" s="48" t="s">
        <v>152</v>
      </c>
      <c r="B16" s="71">
        <v>1</v>
      </c>
      <c r="C16" s="21">
        <v>4320</v>
      </c>
      <c r="D16" s="21">
        <f t="shared" si="0"/>
        <v>5680</v>
      </c>
      <c r="E16" s="21">
        <v>0.5</v>
      </c>
      <c r="F16" s="21">
        <v>0.92500000000000004</v>
      </c>
      <c r="G16" s="21">
        <v>0.9496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1</v>
      </c>
      <c r="N16" s="88">
        <f t="shared" si="1"/>
        <v>1.4510467495671335</v>
      </c>
      <c r="O16" s="63">
        <v>1</v>
      </c>
      <c r="P16" s="13">
        <f t="shared" si="2"/>
        <v>4.4747192974901222E-3</v>
      </c>
      <c r="Q16" s="21">
        <f t="shared" si="3"/>
        <v>2.0073579564530552E-2</v>
      </c>
      <c r="R16" s="41">
        <v>2</v>
      </c>
      <c r="S16" s="21">
        <f t="shared" si="4"/>
        <v>4.0294859653353858E-4</v>
      </c>
      <c r="T16" s="21">
        <f t="shared" si="5"/>
        <v>1.9804080504753564E-2</v>
      </c>
      <c r="U16" s="21">
        <f t="shared" si="6"/>
        <v>8.8617701203668692E-5</v>
      </c>
      <c r="V16" s="31">
        <f t="shared" si="7"/>
        <v>4.6669421082542054E-3</v>
      </c>
      <c r="W16" s="80">
        <v>547</v>
      </c>
      <c r="X16" s="46">
        <f t="shared" si="8"/>
        <v>290.95583879700018</v>
      </c>
      <c r="Y16" s="86">
        <f t="shared" si="9"/>
        <v>-256.04416120299982</v>
      </c>
      <c r="Z16" s="80">
        <v>0</v>
      </c>
      <c r="AA16" s="80">
        <v>683</v>
      </c>
      <c r="AB16" s="80">
        <v>0</v>
      </c>
      <c r="AC16" s="26">
        <f t="shared" si="10"/>
        <v>683</v>
      </c>
      <c r="AD16" s="46">
        <f t="shared" si="11"/>
        <v>305.94605684871271</v>
      </c>
      <c r="AE16" s="22">
        <f t="shared" si="12"/>
        <v>-377.05394315128729</v>
      </c>
      <c r="AF16" s="22">
        <f t="shared" si="13"/>
        <v>-633.0981043542871</v>
      </c>
      <c r="AG16" s="55">
        <f t="shared" si="14"/>
        <v>1230</v>
      </c>
      <c r="AH16">
        <f t="shared" si="15"/>
        <v>4.6669421082542063E-3</v>
      </c>
      <c r="AI16" s="1">
        <f t="shared" si="16"/>
        <v>487.56010899142518</v>
      </c>
      <c r="AJ16" s="2">
        <v>0</v>
      </c>
      <c r="AK16" s="1">
        <f t="shared" si="17"/>
        <v>487.56010899142518</v>
      </c>
      <c r="AL16">
        <f t="shared" si="18"/>
        <v>1</v>
      </c>
      <c r="AM16">
        <f t="shared" si="19"/>
        <v>1.3799735195542558E-2</v>
      </c>
      <c r="AN16" s="1">
        <f t="shared" si="20"/>
        <v>1452.9051200626982</v>
      </c>
      <c r="AO16" s="8">
        <v>1230</v>
      </c>
      <c r="AP16" s="1">
        <f t="shared" si="21"/>
        <v>222.90512006269819</v>
      </c>
      <c r="AQ16" s="69">
        <f t="shared" si="22"/>
        <v>1</v>
      </c>
      <c r="AR16">
        <f t="shared" si="23"/>
        <v>4.4747192974901222E-3</v>
      </c>
      <c r="AS16" s="1">
        <f t="shared" si="24"/>
        <v>151.84698207168159</v>
      </c>
      <c r="AT16" s="8">
        <v>0</v>
      </c>
      <c r="AU16" s="1">
        <f t="shared" si="25"/>
        <v>151.84698207168159</v>
      </c>
      <c r="AV16" s="82">
        <f t="shared" si="26"/>
        <v>0.95820000000000005</v>
      </c>
      <c r="AW16" s="82">
        <f t="shared" si="27"/>
        <v>1.412832474802133E-2</v>
      </c>
      <c r="AX16" s="49">
        <f t="shared" si="28"/>
        <v>1304.3632505319317</v>
      </c>
      <c r="AY16" s="8">
        <v>1366</v>
      </c>
      <c r="AZ16" s="1">
        <f t="shared" si="29"/>
        <v>-61.636749468068274</v>
      </c>
    </row>
    <row r="17" spans="1:52" x14ac:dyDescent="0.2">
      <c r="A17" s="48" t="s">
        <v>104</v>
      </c>
      <c r="B17" s="3">
        <v>1</v>
      </c>
      <c r="C17" s="21">
        <v>7388</v>
      </c>
      <c r="D17" s="21">
        <f t="shared" si="0"/>
        <v>2612</v>
      </c>
      <c r="E17" s="21">
        <v>0.84350000000000003</v>
      </c>
      <c r="F17" s="21">
        <v>0.92500000000000004</v>
      </c>
      <c r="G17" s="21">
        <v>0.9496</v>
      </c>
      <c r="H17" s="21">
        <v>1</v>
      </c>
      <c r="I17" s="24">
        <v>2.5</v>
      </c>
      <c r="J17" s="21">
        <v>0</v>
      </c>
      <c r="K17" s="21">
        <v>0</v>
      </c>
      <c r="L17" s="21">
        <v>0</v>
      </c>
      <c r="M17" s="21">
        <v>1</v>
      </c>
      <c r="N17" s="88">
        <f t="shared" si="1"/>
        <v>0.72666456792066736</v>
      </c>
      <c r="O17" s="63">
        <f>(SUM(I17:L17) / M17) *((R17 + 1) * N17 / 3)</f>
        <v>1.8166614198016684</v>
      </c>
      <c r="P17" s="13">
        <f t="shared" si="2"/>
        <v>8.1290499121923297E-3</v>
      </c>
      <c r="Q17" s="13">
        <f t="shared" si="3"/>
        <v>9.2310193349566545E-3</v>
      </c>
      <c r="R17" s="41">
        <v>2</v>
      </c>
      <c r="S17" s="13">
        <f t="shared" si="4"/>
        <v>8.5211717962343597E-5</v>
      </c>
      <c r="T17" s="13">
        <f t="shared" si="5"/>
        <v>4.1879776651217327E-3</v>
      </c>
      <c r="U17" s="13">
        <f t="shared" si="6"/>
        <v>3.404427947092126E-5</v>
      </c>
      <c r="V17" s="31">
        <f t="shared" si="7"/>
        <v>1.7929000555189196E-3</v>
      </c>
      <c r="W17" s="80">
        <v>0</v>
      </c>
      <c r="X17" s="46">
        <f t="shared" si="8"/>
        <v>111.77656106127152</v>
      </c>
      <c r="Y17" s="86">
        <f t="shared" si="9"/>
        <v>111.77656106127152</v>
      </c>
      <c r="Z17" s="80">
        <v>0</v>
      </c>
      <c r="AA17" s="80">
        <v>1316</v>
      </c>
      <c r="AB17" s="80">
        <v>0</v>
      </c>
      <c r="AC17" s="26">
        <f t="shared" si="10"/>
        <v>1316</v>
      </c>
      <c r="AD17" s="46">
        <f t="shared" si="11"/>
        <v>117.5353560395983</v>
      </c>
      <c r="AE17" s="22">
        <f t="shared" si="12"/>
        <v>-1198.4646439604016</v>
      </c>
      <c r="AF17" s="22">
        <f t="shared" si="13"/>
        <v>-1086.6880828991302</v>
      </c>
      <c r="AG17" s="55">
        <f t="shared" si="14"/>
        <v>1316</v>
      </c>
      <c r="AH17">
        <f t="shared" si="15"/>
        <v>1.79290005551892E-3</v>
      </c>
      <c r="AI17" s="1">
        <f t="shared" si="16"/>
        <v>187.30606170011708</v>
      </c>
      <c r="AJ17" s="2">
        <v>564</v>
      </c>
      <c r="AK17" s="49">
        <f t="shared" si="17"/>
        <v>-376.69393829988292</v>
      </c>
      <c r="AL17">
        <f t="shared" si="18"/>
        <v>1.8166614198016684</v>
      </c>
      <c r="AM17">
        <f t="shared" si="19"/>
        <v>2.50694465332214E-2</v>
      </c>
      <c r="AN17" s="1">
        <f t="shared" si="20"/>
        <v>2639.4366782502152</v>
      </c>
      <c r="AO17" s="8">
        <v>2556</v>
      </c>
      <c r="AP17" s="1">
        <f t="shared" si="21"/>
        <v>83.436678250215209</v>
      </c>
      <c r="AQ17" s="69">
        <f t="shared" si="22"/>
        <v>1.8166614198016684</v>
      </c>
      <c r="AR17">
        <f t="shared" si="23"/>
        <v>8.1290499121923297E-3</v>
      </c>
      <c r="AS17" s="1">
        <f t="shared" si="24"/>
        <v>275.85455404293958</v>
      </c>
      <c r="AT17" s="8">
        <v>376</v>
      </c>
      <c r="AU17" s="1">
        <f t="shared" si="25"/>
        <v>-100.14544595706042</v>
      </c>
      <c r="AV17" s="82">
        <f t="shared" si="26"/>
        <v>0.95820000000000005</v>
      </c>
      <c r="AW17" s="82">
        <f t="shared" si="27"/>
        <v>2.3834483849911985E-2</v>
      </c>
      <c r="AX17" s="49">
        <f t="shared" si="28"/>
        <v>2200.4608036473687</v>
      </c>
      <c r="AY17" s="8">
        <v>1629</v>
      </c>
      <c r="AZ17" s="1">
        <f t="shared" si="29"/>
        <v>571.46080364736872</v>
      </c>
    </row>
    <row r="18" spans="1:52" x14ac:dyDescent="0.2">
      <c r="A18" s="48" t="s">
        <v>20</v>
      </c>
      <c r="B18" s="21">
        <v>1</v>
      </c>
      <c r="C18" s="21">
        <v>5098</v>
      </c>
      <c r="D18" s="21">
        <f t="shared" si="0"/>
        <v>4902</v>
      </c>
      <c r="E18" s="21">
        <v>7.4000000000000003E-3</v>
      </c>
      <c r="F18" s="21">
        <v>0.92500000000000004</v>
      </c>
      <c r="G18" s="21">
        <v>0.9496</v>
      </c>
      <c r="H18" s="21">
        <v>1</v>
      </c>
      <c r="I18" s="24">
        <v>3.2</v>
      </c>
      <c r="J18" s="66">
        <f>$AD$61</f>
        <v>7.8666666666666663</v>
      </c>
      <c r="K18" s="24">
        <v>13.7</v>
      </c>
      <c r="L18" s="24">
        <v>6</v>
      </c>
      <c r="M18" s="21">
        <v>3</v>
      </c>
      <c r="N18" s="88">
        <f t="shared" si="1"/>
        <v>1.2673540059814261</v>
      </c>
      <c r="O18" s="63">
        <f>(SUM(I18:L18) / M18) *((R18 + 1) * N18 / 3)</f>
        <v>12.997419416898403</v>
      </c>
      <c r="P18" s="13">
        <f t="shared" si="2"/>
        <v>5.81598034823681E-2</v>
      </c>
      <c r="Q18" s="13">
        <f t="shared" si="3"/>
        <v>1.7324064617135346E-2</v>
      </c>
      <c r="R18" s="41">
        <v>2</v>
      </c>
      <c r="S18" s="13">
        <f t="shared" si="4"/>
        <v>3.0012321485868088E-4</v>
      </c>
      <c r="T18" s="13">
        <f t="shared" si="5"/>
        <v>1.4750428117974742E-2</v>
      </c>
      <c r="U18" s="13">
        <f t="shared" si="6"/>
        <v>8.5788200062220771E-4</v>
      </c>
      <c r="V18" s="31">
        <f t="shared" si="7"/>
        <v>4.5179299149450208E-2</v>
      </c>
      <c r="W18" s="80">
        <v>2497</v>
      </c>
      <c r="X18" s="46">
        <f t="shared" si="8"/>
        <v>2816.6582261733238</v>
      </c>
      <c r="Y18" s="86">
        <f t="shared" si="9"/>
        <v>319.65822617332378</v>
      </c>
      <c r="Z18" s="80">
        <v>0</v>
      </c>
      <c r="AA18" s="80">
        <f>8067-4802</f>
        <v>3265</v>
      </c>
      <c r="AB18" s="80">
        <v>0</v>
      </c>
      <c r="AC18" s="26">
        <f t="shared" si="10"/>
        <v>3265</v>
      </c>
      <c r="AD18" s="46">
        <f t="shared" si="11"/>
        <v>2961.774135041358</v>
      </c>
      <c r="AE18" s="22">
        <f t="shared" si="12"/>
        <v>-303.22586495864198</v>
      </c>
      <c r="AF18" s="22">
        <f t="shared" si="13"/>
        <v>16.432361214681805</v>
      </c>
      <c r="AG18" s="55">
        <f t="shared" si="14"/>
        <v>5762</v>
      </c>
      <c r="AH18">
        <f t="shared" si="15"/>
        <v>4.5179299149450222E-2</v>
      </c>
      <c r="AI18" s="1">
        <f t="shared" si="16"/>
        <v>4719.9265614422138</v>
      </c>
      <c r="AJ18" s="2">
        <v>8067</v>
      </c>
      <c r="AK18" s="49">
        <f t="shared" si="17"/>
        <v>-3347.0734385577862</v>
      </c>
      <c r="AL18">
        <f t="shared" si="18"/>
        <v>12.997419416898403</v>
      </c>
      <c r="AM18">
        <f t="shared" si="19"/>
        <v>0.17936094617860113</v>
      </c>
      <c r="AN18" s="1">
        <f t="shared" si="20"/>
        <v>18884.017218414021</v>
      </c>
      <c r="AO18" s="8">
        <v>0</v>
      </c>
      <c r="AP18" s="74">
        <f t="shared" si="21"/>
        <v>18884.017218414021</v>
      </c>
      <c r="AQ18" s="69">
        <f t="shared" si="22"/>
        <v>12.997419416898403</v>
      </c>
      <c r="AR18">
        <f t="shared" si="23"/>
        <v>5.81598034823681E-2</v>
      </c>
      <c r="AS18" s="1">
        <f t="shared" si="24"/>
        <v>1973.6189131758981</v>
      </c>
      <c r="AT18" s="8">
        <v>3073</v>
      </c>
      <c r="AU18" s="49">
        <f t="shared" si="25"/>
        <v>-1099.3810868241019</v>
      </c>
      <c r="AV18" s="82">
        <f t="shared" si="26"/>
        <v>0.95820000000000005</v>
      </c>
      <c r="AW18" s="82">
        <f t="shared" si="27"/>
        <v>2.0909920627071568E-4</v>
      </c>
      <c r="AX18" s="49">
        <f t="shared" si="28"/>
        <v>19.304576107872588</v>
      </c>
      <c r="AY18" s="8">
        <v>192</v>
      </c>
      <c r="AZ18" s="49">
        <f t="shared" si="29"/>
        <v>-172.69542389212742</v>
      </c>
    </row>
    <row r="19" spans="1:52" x14ac:dyDescent="0.2">
      <c r="A19" s="24" t="s">
        <v>17</v>
      </c>
      <c r="B19" s="21">
        <v>0</v>
      </c>
      <c r="C19" s="21">
        <v>3578</v>
      </c>
      <c r="D19" s="21">
        <f t="shared" si="0"/>
        <v>6422</v>
      </c>
      <c r="E19" s="21">
        <v>0.93140000000000001</v>
      </c>
      <c r="F19" s="21">
        <v>0.92500000000000004</v>
      </c>
      <c r="G19" s="21">
        <v>0.9496</v>
      </c>
      <c r="H19" s="21">
        <v>1</v>
      </c>
      <c r="I19" s="24">
        <v>1.3</v>
      </c>
      <c r="J19" s="21">
        <v>0</v>
      </c>
      <c r="K19" s="21">
        <v>0</v>
      </c>
      <c r="L19" s="21">
        <v>0</v>
      </c>
      <c r="M19" s="21">
        <v>1</v>
      </c>
      <c r="N19" s="88">
        <f t="shared" si="1"/>
        <v>1.6262395718558162</v>
      </c>
      <c r="O19" s="63">
        <f>(SUM(I19:L19) / M19) *((R19 + 1) * N19 / 3)</f>
        <v>2.1141114434125612</v>
      </c>
      <c r="P19" s="75">
        <f t="shared" si="2"/>
        <v>9.4600552728828849E-3</v>
      </c>
      <c r="Q19" s="75">
        <f t="shared" si="3"/>
        <v>2.2695867599192815E-2</v>
      </c>
      <c r="R19" s="41">
        <v>2</v>
      </c>
      <c r="S19" s="4">
        <f t="shared" si="4"/>
        <v>5.1510240608009026E-4</v>
      </c>
      <c r="T19" s="4">
        <f t="shared" si="5"/>
        <v>2.5316205605280719E-2</v>
      </c>
      <c r="U19" s="4">
        <f t="shared" si="6"/>
        <v>2.3949270432562311E-4</v>
      </c>
      <c r="V19" s="28">
        <f t="shared" si="7"/>
        <v>1.2612588357128958E-2</v>
      </c>
      <c r="W19" s="80">
        <v>2316</v>
      </c>
      <c r="X19" s="46">
        <f t="shared" si="8"/>
        <v>786.31920853684778</v>
      </c>
      <c r="Y19" s="86">
        <f t="shared" si="9"/>
        <v>-1529.6807914631522</v>
      </c>
      <c r="Z19" s="80">
        <v>0</v>
      </c>
      <c r="AA19" s="80">
        <v>379</v>
      </c>
      <c r="AB19" s="80">
        <v>295</v>
      </c>
      <c r="AC19" s="26">
        <f t="shared" si="10"/>
        <v>674</v>
      </c>
      <c r="AD19" s="46">
        <f t="shared" si="11"/>
        <v>826.83084233994589</v>
      </c>
      <c r="AE19" s="22">
        <f t="shared" si="12"/>
        <v>152.83084233994589</v>
      </c>
      <c r="AF19" s="22">
        <f t="shared" si="13"/>
        <v>-1376.8499491232064</v>
      </c>
      <c r="AG19" s="55">
        <f t="shared" si="14"/>
        <v>2990</v>
      </c>
      <c r="AH19">
        <f t="shared" si="15"/>
        <v>1.2612588357128961E-2</v>
      </c>
      <c r="AI19" s="1">
        <f t="shared" si="16"/>
        <v>1317.6497182576197</v>
      </c>
      <c r="AJ19" s="2">
        <v>842</v>
      </c>
      <c r="AK19" s="1">
        <f t="shared" si="17"/>
        <v>475.64971825761972</v>
      </c>
      <c r="AL19">
        <f t="shared" si="18"/>
        <v>0</v>
      </c>
      <c r="AM19">
        <f t="shared" si="19"/>
        <v>0</v>
      </c>
      <c r="AN19" s="1">
        <f t="shared" si="20"/>
        <v>0</v>
      </c>
      <c r="AO19" s="8">
        <v>0</v>
      </c>
      <c r="AP19" s="1">
        <f t="shared" si="21"/>
        <v>0</v>
      </c>
      <c r="AQ19" s="69">
        <f t="shared" si="22"/>
        <v>2.1141114434125612</v>
      </c>
      <c r="AR19">
        <f t="shared" si="23"/>
        <v>9.4600552728828849E-3</v>
      </c>
      <c r="AS19" s="1">
        <f t="shared" si="24"/>
        <v>321.02144244540409</v>
      </c>
      <c r="AT19" s="8">
        <v>379</v>
      </c>
      <c r="AU19" s="1">
        <f t="shared" si="25"/>
        <v>-57.978557554595909</v>
      </c>
      <c r="AV19" s="82">
        <f t="shared" si="26"/>
        <v>0.95820000000000005</v>
      </c>
      <c r="AW19" s="82">
        <f t="shared" si="27"/>
        <v>2.6318243340614132E-2</v>
      </c>
      <c r="AX19" s="49">
        <f t="shared" si="28"/>
        <v>2429.7678630908822</v>
      </c>
      <c r="AY19" s="8">
        <v>1600</v>
      </c>
      <c r="AZ19" s="1">
        <f t="shared" si="29"/>
        <v>829.7678630908822</v>
      </c>
    </row>
    <row r="20" spans="1:52" x14ac:dyDescent="0.2">
      <c r="A20" s="48" t="s">
        <v>145</v>
      </c>
      <c r="B20" s="21">
        <v>0</v>
      </c>
      <c r="C20" s="21">
        <v>4046</v>
      </c>
      <c r="D20" s="21">
        <f t="shared" si="0"/>
        <v>5954</v>
      </c>
      <c r="E20" s="21">
        <v>9.3600000000000003E-2</v>
      </c>
      <c r="F20" s="21">
        <v>0.92500000000000004</v>
      </c>
      <c r="G20" s="21">
        <v>0.9496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88">
        <f t="shared" si="1"/>
        <v>1.5157405949944909</v>
      </c>
      <c r="O20" s="63">
        <v>1</v>
      </c>
      <c r="P20" s="44">
        <f t="shared" si="2"/>
        <v>4.4747192974901222E-3</v>
      </c>
      <c r="Q20" s="44">
        <f t="shared" si="3"/>
        <v>2.1041917733664595E-2</v>
      </c>
      <c r="R20" s="41">
        <v>2</v>
      </c>
      <c r="S20" s="13">
        <f t="shared" si="4"/>
        <v>4.4276230191030858E-4</v>
      </c>
      <c r="T20" s="13">
        <f t="shared" si="5"/>
        <v>2.1760840829164983E-2</v>
      </c>
      <c r="U20" s="13">
        <f t="shared" si="6"/>
        <v>9.7373654387875502E-5</v>
      </c>
      <c r="V20" s="31">
        <f t="shared" si="7"/>
        <v>5.1280636004418807E-3</v>
      </c>
      <c r="W20" s="80">
        <v>0</v>
      </c>
      <c r="X20" s="46">
        <f t="shared" si="8"/>
        <v>319.70399710594859</v>
      </c>
      <c r="Y20" s="86">
        <f t="shared" si="9"/>
        <v>319.70399710594859</v>
      </c>
      <c r="Z20" s="80">
        <v>0</v>
      </c>
      <c r="AA20" s="80">
        <v>268</v>
      </c>
      <c r="AB20" s="80">
        <v>0</v>
      </c>
      <c r="AC20" s="26">
        <f t="shared" si="10"/>
        <v>268</v>
      </c>
      <c r="AD20" s="46">
        <f t="shared" si="11"/>
        <v>336.1753373905679</v>
      </c>
      <c r="AE20" s="22">
        <f t="shared" si="12"/>
        <v>68.175337390567904</v>
      </c>
      <c r="AF20" s="22">
        <f t="shared" si="13"/>
        <v>387.87933449651649</v>
      </c>
      <c r="AG20" s="55">
        <f t="shared" si="14"/>
        <v>268</v>
      </c>
      <c r="AH20">
        <f t="shared" si="15"/>
        <v>5.1280636004418815E-3</v>
      </c>
      <c r="AI20" s="1">
        <f t="shared" si="16"/>
        <v>535.73393240176381</v>
      </c>
      <c r="AJ20" s="2">
        <v>0</v>
      </c>
      <c r="AK20" s="1">
        <f t="shared" si="17"/>
        <v>535.73393240176381</v>
      </c>
      <c r="AL20">
        <f t="shared" si="18"/>
        <v>0</v>
      </c>
      <c r="AM20">
        <f t="shared" si="19"/>
        <v>0</v>
      </c>
      <c r="AN20" s="1">
        <f t="shared" si="20"/>
        <v>0</v>
      </c>
      <c r="AO20" s="8">
        <v>974</v>
      </c>
      <c r="AP20" s="1">
        <f t="shared" si="21"/>
        <v>-974</v>
      </c>
      <c r="AQ20" s="69">
        <f t="shared" si="22"/>
        <v>1</v>
      </c>
      <c r="AR20">
        <f t="shared" si="23"/>
        <v>4.4747192974901222E-3</v>
      </c>
      <c r="AS20" s="1">
        <f t="shared" si="24"/>
        <v>151.84698207168159</v>
      </c>
      <c r="AT20" s="8">
        <v>0</v>
      </c>
      <c r="AU20" s="1">
        <f t="shared" si="25"/>
        <v>151.84698207168159</v>
      </c>
      <c r="AV20" s="82">
        <f t="shared" si="26"/>
        <v>0.95820000000000005</v>
      </c>
      <c r="AW20" s="82">
        <f t="shared" si="27"/>
        <v>2.6448223928295929E-3</v>
      </c>
      <c r="AX20" s="49">
        <f t="shared" si="28"/>
        <v>244.17680049957761</v>
      </c>
      <c r="AY20" s="8">
        <v>0</v>
      </c>
      <c r="AZ20" s="1">
        <f t="shared" si="29"/>
        <v>244.17680049957761</v>
      </c>
    </row>
    <row r="21" spans="1:52" x14ac:dyDescent="0.2">
      <c r="A21" s="24" t="s">
        <v>8</v>
      </c>
      <c r="B21" s="3">
        <v>0</v>
      </c>
      <c r="C21" s="21">
        <v>3255</v>
      </c>
      <c r="D21" s="21">
        <f t="shared" si="0"/>
        <v>6745</v>
      </c>
      <c r="E21" s="21">
        <v>1.6999999999999999E-3</v>
      </c>
      <c r="F21" s="21">
        <v>0.92500000000000004</v>
      </c>
      <c r="G21" s="21">
        <v>0.9496</v>
      </c>
      <c r="H21" s="21">
        <v>1</v>
      </c>
      <c r="I21" s="24">
        <v>1.4</v>
      </c>
      <c r="J21" s="21">
        <v>0</v>
      </c>
      <c r="K21" s="21">
        <v>0</v>
      </c>
      <c r="L21" s="21">
        <v>0</v>
      </c>
      <c r="M21" s="21">
        <v>1</v>
      </c>
      <c r="N21" s="88">
        <f t="shared" si="1"/>
        <v>1.702502754604124</v>
      </c>
      <c r="O21" s="63">
        <f>(SUM(I21:L21) / M21) *((R21 + 1) * N21 / 3)</f>
        <v>2.3835038564457736</v>
      </c>
      <c r="P21" s="44">
        <f t="shared" si="2"/>
        <v>1.0665510702080029E-2</v>
      </c>
      <c r="Q21" s="44">
        <f t="shared" si="3"/>
        <v>2.3837375732880028E-2</v>
      </c>
      <c r="R21" s="41">
        <v>2</v>
      </c>
      <c r="S21" s="13">
        <f t="shared" si="4"/>
        <v>5.6822048183049762E-4</v>
      </c>
      <c r="T21" s="13">
        <f t="shared" si="5"/>
        <v>2.7926847899281387E-2</v>
      </c>
      <c r="U21" s="13">
        <f t="shared" si="6"/>
        <v>2.9785409514514682E-4</v>
      </c>
      <c r="V21" s="31">
        <f t="shared" si="7"/>
        <v>1.5686119137237251E-2</v>
      </c>
      <c r="W21" s="80">
        <v>405</v>
      </c>
      <c r="X21" s="46">
        <f t="shared" si="8"/>
        <v>977.93541149191924</v>
      </c>
      <c r="Y21" s="86">
        <f t="shared" si="9"/>
        <v>572.93541149191924</v>
      </c>
      <c r="Z21" s="80">
        <v>0</v>
      </c>
      <c r="AA21" s="80">
        <v>1013</v>
      </c>
      <c r="AB21" s="80">
        <v>0</v>
      </c>
      <c r="AC21" s="26">
        <f t="shared" si="10"/>
        <v>1013</v>
      </c>
      <c r="AD21" s="46">
        <f t="shared" si="11"/>
        <v>1028.3192261607253</v>
      </c>
      <c r="AE21" s="22">
        <f t="shared" si="12"/>
        <v>15.319226160725293</v>
      </c>
      <c r="AF21" s="22">
        <f t="shared" si="13"/>
        <v>588.25463765264453</v>
      </c>
      <c r="AG21" s="55">
        <f t="shared" si="14"/>
        <v>1418</v>
      </c>
      <c r="AH21">
        <f t="shared" si="15"/>
        <v>1.5686119137237255E-2</v>
      </c>
      <c r="AI21" s="1">
        <f t="shared" si="16"/>
        <v>1638.7445523863132</v>
      </c>
      <c r="AJ21" s="2">
        <v>1013</v>
      </c>
      <c r="AK21" s="1">
        <f t="shared" si="17"/>
        <v>625.74455238631322</v>
      </c>
      <c r="AL21">
        <f t="shared" si="18"/>
        <v>0</v>
      </c>
      <c r="AM21">
        <f t="shared" si="19"/>
        <v>0</v>
      </c>
      <c r="AN21" s="1">
        <f t="shared" si="20"/>
        <v>0</v>
      </c>
      <c r="AO21" s="8">
        <v>2127</v>
      </c>
      <c r="AP21" s="1">
        <f t="shared" si="21"/>
        <v>-2127</v>
      </c>
      <c r="AQ21" s="69">
        <f t="shared" si="22"/>
        <v>2.3835038564457736</v>
      </c>
      <c r="AR21">
        <f t="shared" si="23"/>
        <v>1.0665510702080029E-2</v>
      </c>
      <c r="AS21" s="1">
        <f t="shared" si="24"/>
        <v>361.92786735750531</v>
      </c>
      <c r="AT21" s="8">
        <v>405</v>
      </c>
      <c r="AU21" s="1">
        <f t="shared" si="25"/>
        <v>-43.072132642494694</v>
      </c>
      <c r="AV21" s="82">
        <f t="shared" si="26"/>
        <v>0.95820000000000005</v>
      </c>
      <c r="AW21" s="82">
        <f t="shared" si="27"/>
        <v>4.8036304143272517E-5</v>
      </c>
      <c r="AX21" s="49">
        <f t="shared" si="28"/>
        <v>4.4348350518085669</v>
      </c>
      <c r="AY21" s="8">
        <v>101</v>
      </c>
      <c r="AZ21" s="1">
        <f t="shared" si="29"/>
        <v>-96.565164948191438</v>
      </c>
    </row>
    <row r="22" spans="1:52" x14ac:dyDescent="0.2">
      <c r="A22" s="2" t="s">
        <v>80</v>
      </c>
      <c r="B22" s="3">
        <v>0</v>
      </c>
      <c r="C22" s="3">
        <v>3733</v>
      </c>
      <c r="D22" s="21">
        <f t="shared" si="0"/>
        <v>6267</v>
      </c>
      <c r="E22" s="21">
        <v>0.9929</v>
      </c>
      <c r="F22" s="21">
        <v>0.92500000000000004</v>
      </c>
      <c r="G22" s="21">
        <v>0.9496</v>
      </c>
      <c r="H22" s="21">
        <v>1</v>
      </c>
      <c r="I22" s="21">
        <v>0</v>
      </c>
      <c r="J22" s="21">
        <v>0</v>
      </c>
      <c r="K22" s="24">
        <v>1.1000000000000001</v>
      </c>
      <c r="L22" s="21">
        <v>0</v>
      </c>
      <c r="M22" s="21">
        <v>1</v>
      </c>
      <c r="N22" s="88">
        <f t="shared" si="1"/>
        <v>1.589642688493625</v>
      </c>
      <c r="O22" s="63">
        <f>(SUM(I22:L22) / M22) *((R22 + 1) * N22 / 3)</f>
        <v>1.7486069573429877</v>
      </c>
      <c r="P22" s="45">
        <f t="shared" si="2"/>
        <v>7.824525295748154E-3</v>
      </c>
      <c r="Q22" s="44">
        <f t="shared" si="3"/>
        <v>2.2148085058259322E-2</v>
      </c>
      <c r="R22" s="41">
        <v>2</v>
      </c>
      <c r="S22" s="13">
        <f t="shared" si="4"/>
        <v>4.9053767174788983E-4</v>
      </c>
      <c r="T22" s="13">
        <f t="shared" si="5"/>
        <v>2.4108900305106311E-2</v>
      </c>
      <c r="U22" s="13">
        <f t="shared" si="6"/>
        <v>1.8864070028997473E-4</v>
      </c>
      <c r="V22" s="31">
        <f t="shared" si="7"/>
        <v>9.9345301847820616E-3</v>
      </c>
      <c r="W22" s="81">
        <v>0</v>
      </c>
      <c r="X22" s="46">
        <f t="shared" si="8"/>
        <v>619.35834984005282</v>
      </c>
      <c r="Y22" s="86">
        <f t="shared" si="9"/>
        <v>619.35834984005282</v>
      </c>
      <c r="Z22" s="80">
        <v>153</v>
      </c>
      <c r="AA22" s="81">
        <v>0</v>
      </c>
      <c r="AB22" s="81">
        <v>0</v>
      </c>
      <c r="AC22" s="7">
        <f t="shared" si="10"/>
        <v>153</v>
      </c>
      <c r="AD22" s="46">
        <f t="shared" si="11"/>
        <v>651.26806079357289</v>
      </c>
      <c r="AE22" s="22">
        <f t="shared" si="12"/>
        <v>498.26806079357289</v>
      </c>
      <c r="AF22" s="22">
        <f t="shared" si="13"/>
        <v>1117.6264106336257</v>
      </c>
      <c r="AG22" s="55">
        <f t="shared" si="14"/>
        <v>153</v>
      </c>
      <c r="AH22">
        <f t="shared" si="15"/>
        <v>9.9345301847820634E-3</v>
      </c>
      <c r="AI22" s="1">
        <f t="shared" si="16"/>
        <v>1037.8703029343669</v>
      </c>
      <c r="AJ22" s="2">
        <v>535</v>
      </c>
      <c r="AK22" s="1">
        <f t="shared" si="17"/>
        <v>502.87030293436692</v>
      </c>
      <c r="AL22">
        <f t="shared" si="18"/>
        <v>0</v>
      </c>
      <c r="AM22">
        <f t="shared" si="19"/>
        <v>0</v>
      </c>
      <c r="AN22" s="1">
        <f t="shared" si="20"/>
        <v>0</v>
      </c>
      <c r="AO22" s="8">
        <v>0</v>
      </c>
      <c r="AP22" s="1">
        <f t="shared" si="21"/>
        <v>0</v>
      </c>
      <c r="AQ22" s="69">
        <f t="shared" si="22"/>
        <v>1.7486069573429877</v>
      </c>
      <c r="AR22">
        <f t="shared" si="23"/>
        <v>7.824525295748154E-3</v>
      </c>
      <c r="AS22" s="1">
        <f t="shared" si="24"/>
        <v>265.52068930207832</v>
      </c>
      <c r="AT22" s="8">
        <v>0</v>
      </c>
      <c r="AU22" s="1">
        <f t="shared" si="25"/>
        <v>265.52068930207832</v>
      </c>
      <c r="AV22" s="82">
        <f t="shared" si="26"/>
        <v>0.95820000000000005</v>
      </c>
      <c r="AW22" s="82">
        <f t="shared" si="27"/>
        <v>2.8056027284620755E-2</v>
      </c>
      <c r="AX22" s="49">
        <f t="shared" si="28"/>
        <v>2590.2045429063096</v>
      </c>
      <c r="AY22" s="8">
        <v>2063</v>
      </c>
      <c r="AZ22" s="1">
        <f t="shared" si="29"/>
        <v>527.2045429063096</v>
      </c>
    </row>
    <row r="23" spans="1:52" x14ac:dyDescent="0.2">
      <c r="A23" s="2" t="s">
        <v>149</v>
      </c>
      <c r="B23" s="71">
        <v>0</v>
      </c>
      <c r="C23" s="21">
        <v>4320</v>
      </c>
      <c r="D23" s="21">
        <f t="shared" si="0"/>
        <v>5680</v>
      </c>
      <c r="E23" s="21">
        <v>0.5</v>
      </c>
      <c r="F23" s="21">
        <v>0.92500000000000004</v>
      </c>
      <c r="G23" s="21">
        <v>0.9496</v>
      </c>
      <c r="H23" s="21">
        <v>1</v>
      </c>
      <c r="I23" s="21">
        <v>0</v>
      </c>
      <c r="J23" s="21">
        <v>0</v>
      </c>
      <c r="K23" s="21">
        <v>0</v>
      </c>
      <c r="L23" s="21">
        <v>0</v>
      </c>
      <c r="M23" s="21">
        <v>1</v>
      </c>
      <c r="N23" s="88">
        <f t="shared" si="1"/>
        <v>1.4510467495671335</v>
      </c>
      <c r="O23" s="63">
        <v>1</v>
      </c>
      <c r="P23" s="45">
        <f t="shared" si="2"/>
        <v>4.4747192974901222E-3</v>
      </c>
      <c r="Q23" s="44">
        <f t="shared" si="3"/>
        <v>2.0073579564530552E-2</v>
      </c>
      <c r="R23" s="41">
        <v>2</v>
      </c>
      <c r="S23" s="13">
        <f t="shared" si="4"/>
        <v>4.0294859653353858E-4</v>
      </c>
      <c r="T23" s="13">
        <f t="shared" si="5"/>
        <v>1.9804080504753564E-2</v>
      </c>
      <c r="U23" s="13">
        <f t="shared" si="6"/>
        <v>8.8617701203668692E-5</v>
      </c>
      <c r="V23" s="31">
        <f t="shared" si="7"/>
        <v>4.6669421082542054E-3</v>
      </c>
      <c r="W23" s="81">
        <v>0</v>
      </c>
      <c r="X23" s="46">
        <f t="shared" si="8"/>
        <v>290.95583879700018</v>
      </c>
      <c r="Y23" s="86">
        <f t="shared" si="9"/>
        <v>290.95583879700018</v>
      </c>
      <c r="Z23" s="80">
        <v>0</v>
      </c>
      <c r="AA23" s="81">
        <v>0</v>
      </c>
      <c r="AB23" s="81">
        <v>0</v>
      </c>
      <c r="AC23" s="7">
        <f t="shared" si="10"/>
        <v>0</v>
      </c>
      <c r="AD23" s="46">
        <f t="shared" si="11"/>
        <v>305.94605684871271</v>
      </c>
      <c r="AE23" s="22">
        <f t="shared" si="12"/>
        <v>305.94605684871271</v>
      </c>
      <c r="AF23" s="22">
        <f t="shared" si="13"/>
        <v>596.9018956457129</v>
      </c>
      <c r="AG23" s="55">
        <f t="shared" si="14"/>
        <v>0</v>
      </c>
      <c r="AH23">
        <f t="shared" si="15"/>
        <v>4.6669421082542063E-3</v>
      </c>
      <c r="AI23" s="1">
        <f t="shared" si="16"/>
        <v>487.56010899142518</v>
      </c>
      <c r="AJ23" s="2">
        <v>0</v>
      </c>
      <c r="AK23" s="1">
        <f t="shared" si="17"/>
        <v>487.56010899142518</v>
      </c>
      <c r="AL23">
        <f t="shared" si="18"/>
        <v>0</v>
      </c>
      <c r="AM23">
        <f t="shared" si="19"/>
        <v>0</v>
      </c>
      <c r="AN23" s="1">
        <f t="shared" si="20"/>
        <v>0</v>
      </c>
      <c r="AO23" s="8">
        <v>1100</v>
      </c>
      <c r="AP23" s="1">
        <f t="shared" si="21"/>
        <v>-1100</v>
      </c>
      <c r="AQ23" s="69">
        <f t="shared" si="22"/>
        <v>1</v>
      </c>
      <c r="AR23">
        <f t="shared" si="23"/>
        <v>4.4747192974901222E-3</v>
      </c>
      <c r="AS23" s="1">
        <f t="shared" si="24"/>
        <v>151.84698207168159</v>
      </c>
      <c r="AT23" s="8">
        <v>0</v>
      </c>
      <c r="AU23" s="1">
        <f t="shared" si="25"/>
        <v>151.84698207168159</v>
      </c>
      <c r="AV23" s="82">
        <f t="shared" si="26"/>
        <v>0.95820000000000005</v>
      </c>
      <c r="AW23" s="82">
        <f t="shared" si="27"/>
        <v>1.412832474802133E-2</v>
      </c>
      <c r="AX23" s="49">
        <f t="shared" si="28"/>
        <v>1304.3632505319317</v>
      </c>
      <c r="AY23" s="8">
        <v>1056</v>
      </c>
      <c r="AZ23" s="1">
        <f t="shared" si="29"/>
        <v>248.36325053193173</v>
      </c>
    </row>
    <row r="24" spans="1:52" x14ac:dyDescent="0.2">
      <c r="A24" s="24" t="s">
        <v>105</v>
      </c>
      <c r="B24" s="21">
        <v>0</v>
      </c>
      <c r="C24" s="21">
        <v>6082</v>
      </c>
      <c r="D24" s="21">
        <f t="shared" si="0"/>
        <v>3918</v>
      </c>
      <c r="E24" s="21">
        <v>0.99180000000000001</v>
      </c>
      <c r="F24" s="21">
        <v>0.92500000000000004</v>
      </c>
      <c r="G24" s="21">
        <v>0.9496</v>
      </c>
      <c r="H24" s="21">
        <v>1</v>
      </c>
      <c r="I24" s="24">
        <v>2</v>
      </c>
      <c r="J24" s="21">
        <v>0</v>
      </c>
      <c r="K24" s="24">
        <v>2.8</v>
      </c>
      <c r="L24" s="21">
        <v>0</v>
      </c>
      <c r="M24" s="21">
        <v>2</v>
      </c>
      <c r="N24" s="88">
        <f t="shared" si="1"/>
        <v>1.0350228238627421</v>
      </c>
      <c r="O24" s="63">
        <f>(SUM(I24:L24) / M24) *((R24 + 1) * N24 / 3)</f>
        <v>2.4840547772705812</v>
      </c>
      <c r="P24" s="44">
        <f t="shared" si="2"/>
        <v>1.1115447847875198E-2</v>
      </c>
      <c r="Q24" s="44">
        <f t="shared" si="3"/>
        <v>1.3846529002434983E-2</v>
      </c>
      <c r="R24" s="41">
        <v>2</v>
      </c>
      <c r="S24" s="13">
        <f t="shared" si="4"/>
        <v>1.917263654152731E-4</v>
      </c>
      <c r="T24" s="13">
        <f t="shared" si="5"/>
        <v>9.4229497465238982E-3</v>
      </c>
      <c r="U24" s="13">
        <f t="shared" si="6"/>
        <v>1.047403064806352E-4</v>
      </c>
      <c r="V24" s="31">
        <f t="shared" si="7"/>
        <v>5.516019261462073E-3</v>
      </c>
      <c r="W24" s="80">
        <v>0</v>
      </c>
      <c r="X24" s="46">
        <f t="shared" si="8"/>
        <v>343.89070483659145</v>
      </c>
      <c r="Y24" s="86">
        <f t="shared" si="9"/>
        <v>343.89070483659145</v>
      </c>
      <c r="Z24" s="80">
        <v>0</v>
      </c>
      <c r="AA24" s="80">
        <v>1003</v>
      </c>
      <c r="AB24" s="80">
        <v>0</v>
      </c>
      <c r="AC24" s="26">
        <f t="shared" si="10"/>
        <v>1003</v>
      </c>
      <c r="AD24" s="46">
        <f t="shared" si="11"/>
        <v>361.60815870440763</v>
      </c>
      <c r="AE24" s="22">
        <f t="shared" si="12"/>
        <v>-641.39184129559237</v>
      </c>
      <c r="AF24" s="22">
        <f t="shared" si="13"/>
        <v>-297.50113645900092</v>
      </c>
      <c r="AG24" s="55">
        <f t="shared" si="14"/>
        <v>1003</v>
      </c>
      <c r="AH24">
        <f t="shared" si="15"/>
        <v>5.5160192614620738E-3</v>
      </c>
      <c r="AI24" s="1">
        <f t="shared" si="16"/>
        <v>576.26404826420435</v>
      </c>
      <c r="AJ24" s="2">
        <v>1003</v>
      </c>
      <c r="AK24" s="1">
        <f t="shared" si="17"/>
        <v>-426.73595173579565</v>
      </c>
      <c r="AL24">
        <f t="shared" si="18"/>
        <v>0</v>
      </c>
      <c r="AM24">
        <f t="shared" si="19"/>
        <v>0</v>
      </c>
      <c r="AN24" s="1">
        <f t="shared" si="20"/>
        <v>0</v>
      </c>
      <c r="AO24" s="8">
        <v>2006</v>
      </c>
      <c r="AP24" s="49">
        <f t="shared" si="21"/>
        <v>-2006</v>
      </c>
      <c r="AQ24" s="69">
        <f t="shared" si="22"/>
        <v>2.4840547772705812</v>
      </c>
      <c r="AR24">
        <f t="shared" si="23"/>
        <v>1.1115447847875198E-2</v>
      </c>
      <c r="AS24" s="1">
        <f t="shared" si="24"/>
        <v>377.19622122928098</v>
      </c>
      <c r="AT24" s="8">
        <v>1003</v>
      </c>
      <c r="AU24" s="49">
        <f t="shared" si="25"/>
        <v>-625.80377877071896</v>
      </c>
      <c r="AV24" s="82">
        <f t="shared" si="26"/>
        <v>0.95820000000000005</v>
      </c>
      <c r="AW24" s="82">
        <f t="shared" si="27"/>
        <v>2.802494497017511E-2</v>
      </c>
      <c r="AX24" s="49">
        <f t="shared" si="28"/>
        <v>2587.3349437551396</v>
      </c>
      <c r="AY24" s="8">
        <v>2006</v>
      </c>
      <c r="AZ24" s="1">
        <f t="shared" si="29"/>
        <v>581.33494375513965</v>
      </c>
    </row>
    <row r="25" spans="1:52" x14ac:dyDescent="0.2">
      <c r="A25" s="24" t="s">
        <v>66</v>
      </c>
      <c r="B25" s="21">
        <v>1</v>
      </c>
      <c r="C25" s="21">
        <v>4467</v>
      </c>
      <c r="D25" s="21">
        <f t="shared" si="0"/>
        <v>5533</v>
      </c>
      <c r="E25" s="21">
        <v>0.98880000000000001</v>
      </c>
      <c r="F25" s="21">
        <v>0.92500000000000004</v>
      </c>
      <c r="G25" s="21">
        <v>0.9496</v>
      </c>
      <c r="H25" s="21">
        <v>1</v>
      </c>
      <c r="I25" s="21">
        <v>0</v>
      </c>
      <c r="J25" s="66">
        <f>$AD$62</f>
        <v>1.6666666666666665</v>
      </c>
      <c r="K25" s="21">
        <v>0</v>
      </c>
      <c r="L25" s="21">
        <v>0</v>
      </c>
      <c r="M25" s="21">
        <v>1</v>
      </c>
      <c r="N25" s="88">
        <f t="shared" si="1"/>
        <v>1.4163387376042813</v>
      </c>
      <c r="O25" s="63">
        <f>(SUM(I25:L25) / M25) *((R25 + 1) * N25 / 3)</f>
        <v>2.3605645626738019</v>
      </c>
      <c r="P25" s="44">
        <f t="shared" si="2"/>
        <v>1.0562863801567794E-2</v>
      </c>
      <c r="Q25" s="44">
        <f t="shared" si="3"/>
        <v>1.9554069670871047E-2</v>
      </c>
      <c r="R25" s="41">
        <v>2</v>
      </c>
      <c r="S25" s="13">
        <f t="shared" si="4"/>
        <v>3.8236164069327893E-4</v>
      </c>
      <c r="T25" s="13">
        <f t="shared" si="5"/>
        <v>1.8792274695487332E-2</v>
      </c>
      <c r="U25" s="13">
        <f t="shared" si="6"/>
        <v>1.9850023813008157E-4</v>
      </c>
      <c r="V25" s="31">
        <f t="shared" si="7"/>
        <v>1.0453770603896155E-2</v>
      </c>
      <c r="W25" s="80">
        <v>349</v>
      </c>
      <c r="X25" s="46">
        <f t="shared" si="8"/>
        <v>651.72987452930192</v>
      </c>
      <c r="Y25" s="86">
        <f t="shared" si="9"/>
        <v>302.72987452930192</v>
      </c>
      <c r="Z25" s="80">
        <v>279</v>
      </c>
      <c r="AA25" s="80">
        <v>908</v>
      </c>
      <c r="AB25" s="80">
        <v>0</v>
      </c>
      <c r="AC25" s="26">
        <f t="shared" si="10"/>
        <v>1187</v>
      </c>
      <c r="AD25" s="46">
        <f t="shared" si="11"/>
        <v>685.30738570901633</v>
      </c>
      <c r="AE25" s="22">
        <f t="shared" si="12"/>
        <v>-501.69261429098367</v>
      </c>
      <c r="AF25" s="22">
        <f t="shared" si="13"/>
        <v>-198.96273976168175</v>
      </c>
      <c r="AG25" s="55">
        <f t="shared" si="14"/>
        <v>1536</v>
      </c>
      <c r="AH25">
        <f t="shared" si="15"/>
        <v>1.0453770603896158E-2</v>
      </c>
      <c r="AI25" s="1">
        <f t="shared" si="16"/>
        <v>1092.1158687596355</v>
      </c>
      <c r="AJ25" s="2">
        <v>1327</v>
      </c>
      <c r="AK25" s="1">
        <f t="shared" si="17"/>
        <v>-234.88413124036447</v>
      </c>
      <c r="AL25">
        <f t="shared" si="18"/>
        <v>2.3605645626738019</v>
      </c>
      <c r="AM25">
        <f t="shared" si="19"/>
        <v>3.257516587688019E-2</v>
      </c>
      <c r="AN25" s="1">
        <f t="shared" si="20"/>
        <v>3429.6763393473307</v>
      </c>
      <c r="AO25" s="8">
        <v>0</v>
      </c>
      <c r="AP25" s="1">
        <f t="shared" si="21"/>
        <v>3429.6763393473307</v>
      </c>
      <c r="AQ25" s="69">
        <f t="shared" si="22"/>
        <v>2.3605645626738019</v>
      </c>
      <c r="AR25">
        <f t="shared" si="23"/>
        <v>1.0562863801567794E-2</v>
      </c>
      <c r="AS25" s="1">
        <f t="shared" si="24"/>
        <v>358.44460482737571</v>
      </c>
      <c r="AT25" s="8">
        <v>629</v>
      </c>
      <c r="AU25" s="1">
        <f t="shared" si="25"/>
        <v>-270.55539517262429</v>
      </c>
      <c r="AV25" s="82">
        <f t="shared" si="26"/>
        <v>0.95820000000000005</v>
      </c>
      <c r="AW25" s="82">
        <f t="shared" si="27"/>
        <v>2.794017502168698E-2</v>
      </c>
      <c r="AX25" s="49">
        <f t="shared" si="28"/>
        <v>2579.5087642519479</v>
      </c>
      <c r="AY25" s="8">
        <v>0</v>
      </c>
      <c r="AZ25" s="1">
        <f t="shared" si="29"/>
        <v>2579.5087642519479</v>
      </c>
    </row>
    <row r="26" spans="1:52" x14ac:dyDescent="0.2">
      <c r="A26" s="24" t="s">
        <v>126</v>
      </c>
      <c r="B26" s="21">
        <v>1</v>
      </c>
      <c r="C26" s="21">
        <v>6641</v>
      </c>
      <c r="D26" s="21">
        <f t="shared" si="0"/>
        <v>3359</v>
      </c>
      <c r="E26" s="21">
        <v>0.99319999999999997</v>
      </c>
      <c r="F26" s="21">
        <v>0.92500000000000004</v>
      </c>
      <c r="G26" s="21">
        <v>0.9496</v>
      </c>
      <c r="H26" s="21">
        <v>1</v>
      </c>
      <c r="I26" s="21">
        <v>0</v>
      </c>
      <c r="J26" s="21">
        <v>0</v>
      </c>
      <c r="K26" s="21">
        <v>0</v>
      </c>
      <c r="L26" s="24">
        <v>4.2</v>
      </c>
      <c r="M26" s="21">
        <v>1</v>
      </c>
      <c r="N26" s="88">
        <f t="shared" si="1"/>
        <v>0.9030379348339368</v>
      </c>
      <c r="O26" s="63">
        <f>(SUM(I26:L26) / M26) *((R26 + 1) * N26 / 3)</f>
        <v>3.7927593263025345</v>
      </c>
      <c r="P26" s="44">
        <f t="shared" si="2"/>
        <v>1.6971533348141585E-2</v>
      </c>
      <c r="Q26" s="44">
        <f t="shared" si="3"/>
        <v>1.1870977774165162E-2</v>
      </c>
      <c r="R26" s="41">
        <v>2</v>
      </c>
      <c r="S26" s="13">
        <f t="shared" si="4"/>
        <v>1.4092011331472327E-4</v>
      </c>
      <c r="T26" s="13">
        <f t="shared" si="5"/>
        <v>6.9259287483124125E-3</v>
      </c>
      <c r="U26" s="13">
        <f t="shared" si="6"/>
        <v>1.1754363071883662E-4</v>
      </c>
      <c r="V26" s="31">
        <f t="shared" si="7"/>
        <v>6.1902905661934604E-3</v>
      </c>
      <c r="W26" s="80">
        <v>0</v>
      </c>
      <c r="X26" s="46">
        <f t="shared" si="8"/>
        <v>385.92747505876508</v>
      </c>
      <c r="Y26" s="86">
        <f t="shared" si="9"/>
        <v>385.92747505876508</v>
      </c>
      <c r="Z26" s="80">
        <v>409</v>
      </c>
      <c r="AA26" s="80">
        <v>1226</v>
      </c>
      <c r="AB26" s="80">
        <v>0</v>
      </c>
      <c r="AC26" s="26">
        <f t="shared" si="10"/>
        <v>1635</v>
      </c>
      <c r="AD26" s="46">
        <f t="shared" si="11"/>
        <v>405.81068835737847</v>
      </c>
      <c r="AE26" s="22">
        <f t="shared" si="12"/>
        <v>-1229.1893116426215</v>
      </c>
      <c r="AF26" s="22">
        <f t="shared" si="13"/>
        <v>-843.26183658385639</v>
      </c>
      <c r="AG26" s="55">
        <f t="shared" si="14"/>
        <v>1635</v>
      </c>
      <c r="AH26">
        <f t="shared" si="15"/>
        <v>6.1902905661934612E-3</v>
      </c>
      <c r="AI26" s="1">
        <f t="shared" si="16"/>
        <v>646.70584574079714</v>
      </c>
      <c r="AJ26" s="2">
        <v>1226</v>
      </c>
      <c r="AK26" s="49">
        <f t="shared" si="17"/>
        <v>-579.29415425920286</v>
      </c>
      <c r="AL26">
        <f t="shared" si="18"/>
        <v>3.7927593263025345</v>
      </c>
      <c r="AM26">
        <f t="shared" si="19"/>
        <v>5.2339074363399372E-2</v>
      </c>
      <c r="AN26" s="1">
        <f t="shared" si="20"/>
        <v>5510.5194443505034</v>
      </c>
      <c r="AO26" s="8">
        <v>4496</v>
      </c>
      <c r="AP26" s="49">
        <f t="shared" si="21"/>
        <v>1014.5194443505034</v>
      </c>
      <c r="AQ26" s="69">
        <f t="shared" si="22"/>
        <v>3.7927593263025345</v>
      </c>
      <c r="AR26">
        <f t="shared" si="23"/>
        <v>1.6971533348141585E-2</v>
      </c>
      <c r="AS26" s="1">
        <f t="shared" si="24"/>
        <v>575.91905742326412</v>
      </c>
      <c r="AT26" s="8">
        <v>1226</v>
      </c>
      <c r="AU26" s="1">
        <f t="shared" si="25"/>
        <v>-650.08094257673588</v>
      </c>
      <c r="AV26" s="82">
        <f t="shared" si="26"/>
        <v>0.95820000000000005</v>
      </c>
      <c r="AW26" s="82">
        <f t="shared" si="27"/>
        <v>2.8064504279469566E-2</v>
      </c>
      <c r="AX26" s="49">
        <f t="shared" si="28"/>
        <v>2590.9871608566286</v>
      </c>
      <c r="AY26" s="8">
        <v>2452</v>
      </c>
      <c r="AZ26" s="49">
        <f t="shared" si="29"/>
        <v>138.98716085662863</v>
      </c>
    </row>
    <row r="27" spans="1:52" x14ac:dyDescent="0.2">
      <c r="A27" s="24" t="s">
        <v>148</v>
      </c>
      <c r="B27" s="21">
        <v>1</v>
      </c>
      <c r="C27" s="21">
        <v>4549</v>
      </c>
      <c r="D27" s="21">
        <f t="shared" si="0"/>
        <v>5451</v>
      </c>
      <c r="E27" s="21">
        <v>0.84960000000000002</v>
      </c>
      <c r="F27" s="21">
        <v>0.92500000000000004</v>
      </c>
      <c r="G27" s="21">
        <v>0.9496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1</v>
      </c>
      <c r="N27" s="88">
        <f t="shared" si="1"/>
        <v>1.3969778057610578</v>
      </c>
      <c r="O27" s="63">
        <v>1</v>
      </c>
      <c r="P27" s="44">
        <f t="shared" si="2"/>
        <v>4.4747192974901222E-3</v>
      </c>
      <c r="Q27" s="44">
        <f t="shared" si="3"/>
        <v>1.9264275036312683E-2</v>
      </c>
      <c r="R27" s="41">
        <v>2</v>
      </c>
      <c r="S27" s="21">
        <f t="shared" si="4"/>
        <v>3.7111229267470001E-4</v>
      </c>
      <c r="T27" s="21">
        <f t="shared" si="5"/>
        <v>1.8239392775305775E-2</v>
      </c>
      <c r="U27" s="21">
        <f t="shared" si="6"/>
        <v>8.1616162826162668E-5</v>
      </c>
      <c r="V27" s="31">
        <f t="shared" si="7"/>
        <v>4.2982147114394029E-3</v>
      </c>
      <c r="W27" s="80">
        <v>0</v>
      </c>
      <c r="X27" s="46">
        <f t="shared" si="8"/>
        <v>267.96789796997814</v>
      </c>
      <c r="Y27" s="86">
        <f t="shared" si="9"/>
        <v>267.96789796997814</v>
      </c>
      <c r="Z27" s="80">
        <v>0</v>
      </c>
      <c r="AA27" s="80">
        <v>1008</v>
      </c>
      <c r="AB27" s="80">
        <v>0</v>
      </c>
      <c r="AC27" s="26">
        <f t="shared" si="10"/>
        <v>1008</v>
      </c>
      <c r="AD27" s="46">
        <f t="shared" si="11"/>
        <v>281.77376362312151</v>
      </c>
      <c r="AE27" s="22">
        <f t="shared" si="12"/>
        <v>-726.22623637687843</v>
      </c>
      <c r="AF27" s="22">
        <f t="shared" si="13"/>
        <v>-458.25833840690029</v>
      </c>
      <c r="AG27" s="55">
        <f t="shared" si="14"/>
        <v>1008</v>
      </c>
      <c r="AH27">
        <f t="shared" si="15"/>
        <v>4.2982147114394038E-3</v>
      </c>
      <c r="AI27" s="1">
        <f t="shared" si="16"/>
        <v>449.03878911878593</v>
      </c>
      <c r="AJ27" s="2">
        <v>756</v>
      </c>
      <c r="AK27" s="49">
        <f t="shared" si="17"/>
        <v>-306.96121088121407</v>
      </c>
      <c r="AL27">
        <f t="shared" si="18"/>
        <v>1</v>
      </c>
      <c r="AM27">
        <f t="shared" si="19"/>
        <v>1.3799735195542558E-2</v>
      </c>
      <c r="AN27" s="1">
        <f t="shared" si="20"/>
        <v>1452.9051200626982</v>
      </c>
      <c r="AO27" s="8">
        <v>1109</v>
      </c>
      <c r="AP27" s="49">
        <f t="shared" si="21"/>
        <v>343.90512006269819</v>
      </c>
      <c r="AQ27" s="69">
        <f t="shared" si="22"/>
        <v>1</v>
      </c>
      <c r="AR27">
        <f t="shared" si="23"/>
        <v>4.4747192974901222E-3</v>
      </c>
      <c r="AS27" s="1">
        <f t="shared" si="24"/>
        <v>151.84698207168159</v>
      </c>
      <c r="AT27" s="8">
        <v>0</v>
      </c>
      <c r="AU27" s="1">
        <f t="shared" si="25"/>
        <v>151.84698207168159</v>
      </c>
      <c r="AV27" s="82">
        <f t="shared" si="26"/>
        <v>0.95820000000000005</v>
      </c>
      <c r="AW27" s="82">
        <f t="shared" si="27"/>
        <v>2.4006849411837842E-2</v>
      </c>
      <c r="AX27" s="49">
        <f t="shared" si="28"/>
        <v>2216.3740353038584</v>
      </c>
      <c r="AY27" s="8">
        <v>1008</v>
      </c>
      <c r="AZ27" s="49">
        <f t="shared" si="29"/>
        <v>1208.3740353038584</v>
      </c>
    </row>
    <row r="28" spans="1:52" x14ac:dyDescent="0.2">
      <c r="A28" s="39" t="s">
        <v>15</v>
      </c>
      <c r="B28" s="21">
        <v>1</v>
      </c>
      <c r="C28" s="21">
        <v>6060</v>
      </c>
      <c r="D28" s="21">
        <f t="shared" si="0"/>
        <v>3940</v>
      </c>
      <c r="E28" s="21">
        <v>0.99980000000000002</v>
      </c>
      <c r="F28" s="21">
        <v>0.92500000000000004</v>
      </c>
      <c r="G28" s="21">
        <v>0.9496</v>
      </c>
      <c r="H28" s="21">
        <v>1</v>
      </c>
      <c r="I28" s="24">
        <v>6.8</v>
      </c>
      <c r="J28" s="21">
        <v>0</v>
      </c>
      <c r="K28" s="21">
        <v>0</v>
      </c>
      <c r="L28" s="21">
        <v>0</v>
      </c>
      <c r="M28" s="21">
        <v>1</v>
      </c>
      <c r="N28" s="88">
        <f t="shared" si="1"/>
        <v>1.0402172202109239</v>
      </c>
      <c r="O28" s="63">
        <f t="shared" ref="O28:O54" si="30">(SUM(I28:L28) / M28) *((R28 + 1) * N28 / 3)</f>
        <v>7.0734770974342824</v>
      </c>
      <c r="P28" s="13">
        <f t="shared" si="2"/>
        <v>3.1651824468243599E-2</v>
      </c>
      <c r="Q28" s="13">
        <f t="shared" si="3"/>
        <v>1.3924278782438446E-2</v>
      </c>
      <c r="R28" s="41">
        <v>2</v>
      </c>
      <c r="S28" s="13">
        <f t="shared" si="4"/>
        <v>1.9388553961106547E-4</v>
      </c>
      <c r="T28" s="13">
        <f t="shared" si="5"/>
        <v>9.5290686410060121E-3</v>
      </c>
      <c r="U28" s="13">
        <f t="shared" si="6"/>
        <v>3.0161240797096689E-4</v>
      </c>
      <c r="V28" s="31">
        <f t="shared" si="7"/>
        <v>1.5884046054146325E-2</v>
      </c>
      <c r="W28" s="80">
        <v>1889</v>
      </c>
      <c r="X28" s="46">
        <f t="shared" si="8"/>
        <v>990.27496719969849</v>
      </c>
      <c r="Y28" s="86">
        <f t="shared" si="9"/>
        <v>-898.72503280030151</v>
      </c>
      <c r="Z28" s="80">
        <v>0</v>
      </c>
      <c r="AA28" s="80">
        <v>1133</v>
      </c>
      <c r="AB28" s="80">
        <v>0</v>
      </c>
      <c r="AC28" s="26">
        <f t="shared" si="10"/>
        <v>1133</v>
      </c>
      <c r="AD28" s="46">
        <f t="shared" si="11"/>
        <v>1041.2945231256165</v>
      </c>
      <c r="AE28" s="22">
        <f t="shared" si="12"/>
        <v>-91.705476874383521</v>
      </c>
      <c r="AF28" s="22">
        <f t="shared" si="13"/>
        <v>-990.43050967468503</v>
      </c>
      <c r="AG28" s="55">
        <f t="shared" si="14"/>
        <v>3022</v>
      </c>
      <c r="AH28">
        <f t="shared" si="15"/>
        <v>1.5884046054146329E-2</v>
      </c>
      <c r="AI28" s="1">
        <f t="shared" si="16"/>
        <v>1659.4221753227212</v>
      </c>
      <c r="AJ28" s="2">
        <v>1511</v>
      </c>
      <c r="AK28" s="49">
        <f t="shared" si="17"/>
        <v>148.42217532272116</v>
      </c>
      <c r="AL28">
        <f t="shared" si="18"/>
        <v>7.0734770974342824</v>
      </c>
      <c r="AM28">
        <f t="shared" si="19"/>
        <v>9.7612110856328094E-2</v>
      </c>
      <c r="AN28" s="1">
        <f t="shared" si="20"/>
        <v>10277.091091508504</v>
      </c>
      <c r="AO28" s="8">
        <v>7556</v>
      </c>
      <c r="AP28" s="1">
        <f t="shared" si="21"/>
        <v>2721.0910915085042</v>
      </c>
      <c r="AQ28" s="69">
        <f t="shared" si="22"/>
        <v>7.0734770974342824</v>
      </c>
      <c r="AR28">
        <f t="shared" si="23"/>
        <v>3.1651824468243599E-2</v>
      </c>
      <c r="AS28" s="1">
        <f t="shared" si="24"/>
        <v>1074.0861499985538</v>
      </c>
      <c r="AT28" s="8">
        <v>1511</v>
      </c>
      <c r="AU28" s="1">
        <f t="shared" si="25"/>
        <v>-436.91385000144624</v>
      </c>
      <c r="AV28" s="82">
        <f t="shared" si="26"/>
        <v>0.95820000000000005</v>
      </c>
      <c r="AW28" s="82">
        <f t="shared" si="27"/>
        <v>2.8250998166143449E-2</v>
      </c>
      <c r="AX28" s="49">
        <f t="shared" si="28"/>
        <v>2608.2047557636506</v>
      </c>
      <c r="AY28" s="8">
        <v>1511</v>
      </c>
      <c r="AZ28" s="1">
        <f t="shared" si="29"/>
        <v>1097.2047557636506</v>
      </c>
    </row>
    <row r="29" spans="1:52" x14ac:dyDescent="0.2">
      <c r="A29" s="39" t="s">
        <v>27</v>
      </c>
      <c r="B29" s="21">
        <v>1</v>
      </c>
      <c r="C29" s="21">
        <v>7050</v>
      </c>
      <c r="D29" s="21">
        <f t="shared" si="0"/>
        <v>2950</v>
      </c>
      <c r="E29" s="21">
        <v>0.98140000000000005</v>
      </c>
      <c r="F29" s="21">
        <v>0.92500000000000004</v>
      </c>
      <c r="G29" s="21">
        <v>0.9496</v>
      </c>
      <c r="H29" s="21">
        <v>1</v>
      </c>
      <c r="I29" s="24">
        <v>8.6999999999999993</v>
      </c>
      <c r="J29" s="66">
        <f>$AD$63</f>
        <v>6.3333333333333321</v>
      </c>
      <c r="K29" s="24">
        <v>8.1</v>
      </c>
      <c r="L29" s="24">
        <v>10.7</v>
      </c>
      <c r="M29" s="21">
        <v>3</v>
      </c>
      <c r="N29" s="88">
        <f t="shared" si="1"/>
        <v>0.80646938454273576</v>
      </c>
      <c r="O29" s="63">
        <f t="shared" si="30"/>
        <v>9.0951825034541862</v>
      </c>
      <c r="P29" s="13">
        <f t="shared" si="2"/>
        <v>4.0698388662400969E-2</v>
      </c>
      <c r="Q29" s="13">
        <f t="shared" si="3"/>
        <v>1.0425538682282591E-2</v>
      </c>
      <c r="R29" s="41">
        <v>2</v>
      </c>
      <c r="S29" s="13">
        <f t="shared" si="4"/>
        <v>1.0869185681577063E-4</v>
      </c>
      <c r="T29" s="13">
        <f t="shared" si="5"/>
        <v>5.3419773666130797E-3</v>
      </c>
      <c r="U29" s="13">
        <f t="shared" si="6"/>
        <v>2.1740987109216835E-4</v>
      </c>
      <c r="V29" s="31">
        <f t="shared" si="7"/>
        <v>1.1449623138138387E-2</v>
      </c>
      <c r="W29" s="80">
        <v>0</v>
      </c>
      <c r="X29" s="46">
        <f t="shared" si="8"/>
        <v>713.81530492409956</v>
      </c>
      <c r="Y29" s="86">
        <f t="shared" si="9"/>
        <v>713.81530492409956</v>
      </c>
      <c r="Z29" s="80">
        <v>0</v>
      </c>
      <c r="AA29" s="80">
        <v>1852</v>
      </c>
      <c r="AB29" s="80">
        <v>0</v>
      </c>
      <c r="AC29" s="26">
        <f t="shared" si="10"/>
        <v>1852</v>
      </c>
      <c r="AD29" s="46">
        <f t="shared" si="11"/>
        <v>750.59149444380012</v>
      </c>
      <c r="AE29" s="22">
        <f t="shared" si="12"/>
        <v>-1101.4085055562</v>
      </c>
      <c r="AF29" s="22">
        <f t="shared" si="13"/>
        <v>-387.59320063210043</v>
      </c>
      <c r="AG29" s="55">
        <f t="shared" si="14"/>
        <v>1852</v>
      </c>
      <c r="AH29">
        <f t="shared" si="15"/>
        <v>1.1449623138138389E-2</v>
      </c>
      <c r="AI29" s="1">
        <f t="shared" si="16"/>
        <v>1196.1535788644555</v>
      </c>
      <c r="AJ29" s="2">
        <v>1852</v>
      </c>
      <c r="AK29" s="49">
        <f t="shared" si="17"/>
        <v>-655.84642113554446</v>
      </c>
      <c r="AL29">
        <f t="shared" si="18"/>
        <v>9.0951825034541862</v>
      </c>
      <c r="AM29">
        <f t="shared" si="19"/>
        <v>0.12551111010279961</v>
      </c>
      <c r="AN29" s="1">
        <f t="shared" si="20"/>
        <v>13214.437227173257</v>
      </c>
      <c r="AO29" s="8">
        <v>11110</v>
      </c>
      <c r="AP29" s="49">
        <f t="shared" si="21"/>
        <v>2104.4372271732573</v>
      </c>
      <c r="AQ29" s="69">
        <f t="shared" si="22"/>
        <v>9.0951825034541862</v>
      </c>
      <c r="AR29">
        <f t="shared" si="23"/>
        <v>4.0698388662400969E-2</v>
      </c>
      <c r="AS29" s="1">
        <f t="shared" si="24"/>
        <v>1381.0760145406798</v>
      </c>
      <c r="AT29" s="8">
        <v>1852</v>
      </c>
      <c r="AU29" s="49">
        <f t="shared" si="25"/>
        <v>-470.92398545932019</v>
      </c>
      <c r="AV29" s="82">
        <f t="shared" si="26"/>
        <v>0.95820000000000005</v>
      </c>
      <c r="AW29" s="82">
        <f t="shared" si="27"/>
        <v>2.7731075815416267E-2</v>
      </c>
      <c r="AX29" s="49">
        <f t="shared" si="28"/>
        <v>2560.2041881440755</v>
      </c>
      <c r="AY29" s="8">
        <v>0</v>
      </c>
      <c r="AZ29" s="49">
        <f t="shared" si="29"/>
        <v>2560.2041881440755</v>
      </c>
    </row>
    <row r="30" spans="1:52" x14ac:dyDescent="0.2">
      <c r="A30" s="39" t="s">
        <v>81</v>
      </c>
      <c r="B30" s="21">
        <v>1</v>
      </c>
      <c r="C30" s="21">
        <v>6368</v>
      </c>
      <c r="D30" s="21">
        <f t="shared" si="0"/>
        <v>3632</v>
      </c>
      <c r="E30" s="21">
        <v>1</v>
      </c>
      <c r="F30" s="21">
        <v>0.92500000000000004</v>
      </c>
      <c r="G30" s="21">
        <v>0.9496</v>
      </c>
      <c r="H30" s="21">
        <v>1</v>
      </c>
      <c r="I30" s="21">
        <v>0</v>
      </c>
      <c r="J30" s="21">
        <v>0</v>
      </c>
      <c r="K30" s="24">
        <v>2.1</v>
      </c>
      <c r="L30" s="21">
        <v>0</v>
      </c>
      <c r="M30" s="21">
        <v>1</v>
      </c>
      <c r="N30" s="88">
        <f t="shared" si="1"/>
        <v>0.96749567133637648</v>
      </c>
      <c r="O30" s="63">
        <f t="shared" si="30"/>
        <v>2.0317409098063908</v>
      </c>
      <c r="P30" s="44">
        <f t="shared" si="2"/>
        <v>9.0914702566107942E-3</v>
      </c>
      <c r="Q30" s="44">
        <f t="shared" si="3"/>
        <v>1.2835781862389957E-2</v>
      </c>
      <c r="R30" s="41">
        <v>2</v>
      </c>
      <c r="S30" s="13">
        <f t="shared" si="4"/>
        <v>1.64757296018859E-4</v>
      </c>
      <c r="T30" s="13">
        <f t="shared" si="5"/>
        <v>8.097476408089237E-3</v>
      </c>
      <c r="U30" s="13">
        <f t="shared" si="6"/>
        <v>7.3617965917750905E-5</v>
      </c>
      <c r="V30" s="31">
        <f t="shared" si="7"/>
        <v>3.8769995204000068E-3</v>
      </c>
      <c r="W30" s="80">
        <v>196</v>
      </c>
      <c r="X30" s="46">
        <f t="shared" si="8"/>
        <v>241.70765809981802</v>
      </c>
      <c r="Y30" s="86">
        <f t="shared" si="9"/>
        <v>45.707658099818019</v>
      </c>
      <c r="Z30" s="80">
        <v>0</v>
      </c>
      <c r="AA30" s="80">
        <v>491</v>
      </c>
      <c r="AB30" s="80">
        <v>196</v>
      </c>
      <c r="AC30" s="26">
        <f t="shared" si="10"/>
        <v>687</v>
      </c>
      <c r="AD30" s="46">
        <f t="shared" si="11"/>
        <v>254.16058055934286</v>
      </c>
      <c r="AE30" s="22">
        <f t="shared" si="12"/>
        <v>-432.83941944065714</v>
      </c>
      <c r="AF30" s="22">
        <f t="shared" si="13"/>
        <v>-387.13176134083915</v>
      </c>
      <c r="AG30" s="55">
        <f t="shared" si="14"/>
        <v>883</v>
      </c>
      <c r="AH30">
        <f t="shared" si="15"/>
        <v>3.8769995204000077E-3</v>
      </c>
      <c r="AI30" s="1">
        <f t="shared" si="16"/>
        <v>405.03401689570921</v>
      </c>
      <c r="AJ30" s="2">
        <v>589</v>
      </c>
      <c r="AK30" s="1">
        <f t="shared" si="17"/>
        <v>-183.96598310429079</v>
      </c>
      <c r="AL30">
        <f t="shared" si="18"/>
        <v>2.0317409098063908</v>
      </c>
      <c r="AM30">
        <f t="shared" si="19"/>
        <v>2.8037486541278911E-2</v>
      </c>
      <c r="AN30" s="1">
        <f t="shared" si="20"/>
        <v>2951.92677049855</v>
      </c>
      <c r="AO30" s="8">
        <v>3238</v>
      </c>
      <c r="AP30" s="1">
        <f t="shared" si="21"/>
        <v>-286.07322950144999</v>
      </c>
      <c r="AQ30" s="69">
        <f t="shared" si="22"/>
        <v>2.0317409098063908</v>
      </c>
      <c r="AR30">
        <f t="shared" si="23"/>
        <v>9.0914702566107942E-3</v>
      </c>
      <c r="AS30" s="1">
        <f t="shared" si="24"/>
        <v>308.51372550567305</v>
      </c>
      <c r="AT30" s="8">
        <v>589</v>
      </c>
      <c r="AU30" s="1">
        <f t="shared" si="25"/>
        <v>-280.48627449432695</v>
      </c>
      <c r="AV30" s="82">
        <f t="shared" si="26"/>
        <v>0.95820000000000005</v>
      </c>
      <c r="AW30" s="82">
        <f t="shared" si="27"/>
        <v>2.825664949604266E-2</v>
      </c>
      <c r="AX30" s="49">
        <f t="shared" si="28"/>
        <v>2608.7265010638635</v>
      </c>
      <c r="AY30" s="8">
        <v>2453</v>
      </c>
      <c r="AZ30" s="1">
        <f t="shared" si="29"/>
        <v>155.72650106386345</v>
      </c>
    </row>
    <row r="31" spans="1:52" x14ac:dyDescent="0.2">
      <c r="A31" s="39" t="s">
        <v>3</v>
      </c>
      <c r="B31" s="21">
        <v>0</v>
      </c>
      <c r="C31" s="21">
        <v>2803</v>
      </c>
      <c r="D31" s="21">
        <f t="shared" si="0"/>
        <v>7197</v>
      </c>
      <c r="E31" s="21">
        <v>0.74450000000000005</v>
      </c>
      <c r="F31" s="21">
        <v>0.92500000000000004</v>
      </c>
      <c r="G31" s="21">
        <v>0.9496</v>
      </c>
      <c r="H31" s="21">
        <v>1</v>
      </c>
      <c r="I31" s="24">
        <v>3.2</v>
      </c>
      <c r="J31" s="21">
        <v>0</v>
      </c>
      <c r="K31" s="21">
        <v>0</v>
      </c>
      <c r="L31" s="21">
        <v>0</v>
      </c>
      <c r="M31" s="21">
        <v>1</v>
      </c>
      <c r="N31" s="88">
        <f t="shared" si="1"/>
        <v>1.8092239886667716</v>
      </c>
      <c r="O31" s="63">
        <f t="shared" si="30"/>
        <v>5.7895167637336691</v>
      </c>
      <c r="P31" s="13">
        <f t="shared" si="2"/>
        <v>2.5906462385821609E-2</v>
      </c>
      <c r="Q31" s="13">
        <f t="shared" si="3"/>
        <v>2.5434780303860278E-2</v>
      </c>
      <c r="R31" s="41">
        <v>2</v>
      </c>
      <c r="S31" s="13">
        <f t="shared" si="4"/>
        <v>6.4692804910563867E-4</v>
      </c>
      <c r="T31" s="13">
        <f t="shared" si="5"/>
        <v>3.1795160165559402E-2</v>
      </c>
      <c r="U31" s="13">
        <f t="shared" si="6"/>
        <v>8.2370012088023824E-4</v>
      </c>
      <c r="V31" s="31">
        <f t="shared" si="7"/>
        <v>4.3379152545100302E-2</v>
      </c>
      <c r="W31" s="80">
        <f>954+2316</f>
        <v>3270</v>
      </c>
      <c r="X31" s="46">
        <f t="shared" si="8"/>
        <v>2704.4298862717333</v>
      </c>
      <c r="Y31" s="86">
        <f t="shared" si="9"/>
        <v>-565.57011372826673</v>
      </c>
      <c r="Z31" s="80">
        <v>0</v>
      </c>
      <c r="AA31" s="80">
        <v>1771</v>
      </c>
      <c r="AB31" s="80">
        <v>545</v>
      </c>
      <c r="AC31" s="26">
        <f t="shared" si="10"/>
        <v>2316</v>
      </c>
      <c r="AD31" s="46">
        <f t="shared" si="11"/>
        <v>2843.7637242465953</v>
      </c>
      <c r="AE31" s="22">
        <f t="shared" si="12"/>
        <v>527.7637242465953</v>
      </c>
      <c r="AF31" s="22">
        <f t="shared" si="13"/>
        <v>-37.806389481671431</v>
      </c>
      <c r="AG31" s="55">
        <f t="shared" si="14"/>
        <v>5586</v>
      </c>
      <c r="AH31">
        <f t="shared" si="15"/>
        <v>4.3379152545100309E-2</v>
      </c>
      <c r="AI31" s="1">
        <f t="shared" si="16"/>
        <v>4531.8634455391748</v>
      </c>
      <c r="AJ31" s="2">
        <v>1499</v>
      </c>
      <c r="AK31" s="1">
        <f t="shared" si="17"/>
        <v>3032.8634455391748</v>
      </c>
      <c r="AL31">
        <f t="shared" si="18"/>
        <v>0</v>
      </c>
      <c r="AM31">
        <f t="shared" si="19"/>
        <v>0</v>
      </c>
      <c r="AN31" s="1">
        <f t="shared" si="20"/>
        <v>0</v>
      </c>
      <c r="AO31" s="8">
        <v>0</v>
      </c>
      <c r="AP31" s="1">
        <f t="shared" si="21"/>
        <v>0</v>
      </c>
      <c r="AQ31" s="69">
        <f t="shared" si="22"/>
        <v>5.7895167637336691</v>
      </c>
      <c r="AR31">
        <f t="shared" si="23"/>
        <v>2.5906462385821609E-2</v>
      </c>
      <c r="AS31" s="1">
        <f t="shared" si="24"/>
        <v>879.12064822636637</v>
      </c>
      <c r="AT31" s="8">
        <v>1499</v>
      </c>
      <c r="AU31" s="1">
        <f t="shared" si="25"/>
        <v>-619.87935177363363</v>
      </c>
      <c r="AV31" s="82">
        <f t="shared" si="26"/>
        <v>0.95820000000000005</v>
      </c>
      <c r="AW31" s="82">
        <f t="shared" si="27"/>
        <v>2.103707554980376E-2</v>
      </c>
      <c r="AX31" s="49">
        <f t="shared" si="28"/>
        <v>1942.1968800420464</v>
      </c>
      <c r="AY31" s="8">
        <v>681</v>
      </c>
      <c r="AZ31" s="1">
        <f t="shared" si="29"/>
        <v>1261.1968800420464</v>
      </c>
    </row>
    <row r="32" spans="1:52" x14ac:dyDescent="0.2">
      <c r="A32" s="39" t="s">
        <v>18</v>
      </c>
      <c r="B32" s="21">
        <v>0</v>
      </c>
      <c r="C32" s="21">
        <v>2269</v>
      </c>
      <c r="D32" s="21">
        <f t="shared" si="0"/>
        <v>7731</v>
      </c>
      <c r="E32" s="21">
        <v>1</v>
      </c>
      <c r="F32" s="21">
        <v>0.92500000000000004</v>
      </c>
      <c r="G32" s="21">
        <v>0.9496</v>
      </c>
      <c r="H32" s="21">
        <v>1</v>
      </c>
      <c r="I32" s="24">
        <v>1.6</v>
      </c>
      <c r="J32" s="21">
        <v>0</v>
      </c>
      <c r="K32" s="24">
        <v>1.6</v>
      </c>
      <c r="L32" s="21">
        <v>0</v>
      </c>
      <c r="M32" s="21">
        <v>2</v>
      </c>
      <c r="N32" s="88">
        <f t="shared" si="1"/>
        <v>1.9353061545726429</v>
      </c>
      <c r="O32" s="63">
        <f t="shared" si="30"/>
        <v>3.0964898473162283</v>
      </c>
      <c r="P32" s="13">
        <f t="shared" si="2"/>
        <v>1.385592287426817E-2</v>
      </c>
      <c r="Q32" s="13">
        <f t="shared" si="3"/>
        <v>2.7321979509398887E-2</v>
      </c>
      <c r="R32" s="41">
        <v>2</v>
      </c>
      <c r="S32" s="13">
        <f t="shared" si="4"/>
        <v>7.4649056431201264E-4</v>
      </c>
      <c r="T32" s="13">
        <f t="shared" si="5"/>
        <v>3.6688449491704675E-2</v>
      </c>
      <c r="U32" s="13">
        <f t="shared" si="6"/>
        <v>5.0835232653354326E-4</v>
      </c>
      <c r="V32" s="31">
        <f t="shared" si="7"/>
        <v>2.6771749281509993E-2</v>
      </c>
      <c r="W32" s="80">
        <v>139</v>
      </c>
      <c r="X32" s="46">
        <f t="shared" si="8"/>
        <v>1669.057937206459</v>
      </c>
      <c r="Y32" s="86">
        <f t="shared" si="9"/>
        <v>1530.057937206459</v>
      </c>
      <c r="Z32" s="80">
        <v>279</v>
      </c>
      <c r="AA32" s="80">
        <v>1532</v>
      </c>
      <c r="AB32" s="80">
        <v>0</v>
      </c>
      <c r="AC32" s="26">
        <f t="shared" si="10"/>
        <v>1811</v>
      </c>
      <c r="AD32" s="46">
        <f t="shared" si="11"/>
        <v>1755.0487958986691</v>
      </c>
      <c r="AE32" s="22">
        <f t="shared" si="12"/>
        <v>-55.951204101330859</v>
      </c>
      <c r="AF32" s="22">
        <f t="shared" si="13"/>
        <v>1474.1067331051281</v>
      </c>
      <c r="AG32" s="55">
        <f t="shared" si="14"/>
        <v>1950</v>
      </c>
      <c r="AH32">
        <f t="shared" si="15"/>
        <v>2.677174928151E-2</v>
      </c>
      <c r="AI32" s="1">
        <f t="shared" si="16"/>
        <v>2796.8714191886311</v>
      </c>
      <c r="AJ32" s="2">
        <v>1393</v>
      </c>
      <c r="AK32" s="1">
        <f t="shared" si="17"/>
        <v>1403.8714191886311</v>
      </c>
      <c r="AL32">
        <f t="shared" si="18"/>
        <v>0</v>
      </c>
      <c r="AM32">
        <f t="shared" si="19"/>
        <v>0</v>
      </c>
      <c r="AN32" s="1">
        <f t="shared" si="20"/>
        <v>0</v>
      </c>
      <c r="AO32" s="8">
        <v>0</v>
      </c>
      <c r="AP32" s="1">
        <f t="shared" si="21"/>
        <v>0</v>
      </c>
      <c r="AQ32" s="69">
        <f t="shared" si="22"/>
        <v>3.0964898473162283</v>
      </c>
      <c r="AR32">
        <f t="shared" si="23"/>
        <v>1.385592287426817E-2</v>
      </c>
      <c r="AS32" s="1">
        <f t="shared" si="24"/>
        <v>470.19263833057136</v>
      </c>
      <c r="AT32" s="8">
        <v>557</v>
      </c>
      <c r="AU32" s="1">
        <f t="shared" si="25"/>
        <v>-86.807361669428644</v>
      </c>
      <c r="AV32" s="82">
        <f t="shared" si="26"/>
        <v>0.95820000000000005</v>
      </c>
      <c r="AW32" s="82">
        <f t="shared" si="27"/>
        <v>2.825664949604266E-2</v>
      </c>
      <c r="AX32" s="49">
        <f t="shared" si="28"/>
        <v>2608.7265010638635</v>
      </c>
      <c r="AY32" s="8">
        <v>557</v>
      </c>
      <c r="AZ32" s="49">
        <f t="shared" si="29"/>
        <v>2051.7265010638635</v>
      </c>
    </row>
    <row r="33" spans="1:52" x14ac:dyDescent="0.2">
      <c r="A33" s="31" t="s">
        <v>4</v>
      </c>
      <c r="B33" s="21">
        <v>0</v>
      </c>
      <c r="C33" s="21">
        <v>4320</v>
      </c>
      <c r="D33" s="21">
        <f t="shared" si="0"/>
        <v>5680</v>
      </c>
      <c r="E33" s="21">
        <v>1</v>
      </c>
      <c r="F33" s="21">
        <v>0.92500000000000004</v>
      </c>
      <c r="G33" s="21">
        <v>0.9496</v>
      </c>
      <c r="H33" s="21">
        <v>1</v>
      </c>
      <c r="I33" s="24">
        <v>3.7</v>
      </c>
      <c r="J33" s="66">
        <f>$AD$64</f>
        <v>4.0666666666666664</v>
      </c>
      <c r="K33" s="24">
        <v>3.8</v>
      </c>
      <c r="L33" s="21">
        <v>0</v>
      </c>
      <c r="M33" s="21">
        <v>2</v>
      </c>
      <c r="N33" s="88">
        <f t="shared" si="1"/>
        <v>1.4510467495671335</v>
      </c>
      <c r="O33" s="63">
        <f t="shared" si="30"/>
        <v>8.3918870349965893</v>
      </c>
      <c r="P33" s="44">
        <f t="shared" si="2"/>
        <v>3.7551338857856401E-2</v>
      </c>
      <c r="Q33" s="44">
        <f t="shared" si="3"/>
        <v>2.0073579564530552E-2</v>
      </c>
      <c r="R33" s="41">
        <v>2</v>
      </c>
      <c r="S33" s="13">
        <f t="shared" si="4"/>
        <v>4.0294859653353858E-4</v>
      </c>
      <c r="T33" s="13">
        <f t="shared" si="5"/>
        <v>1.9804080504753564E-2</v>
      </c>
      <c r="U33" s="13">
        <f t="shared" si="6"/>
        <v>7.436697378022689E-4</v>
      </c>
      <c r="V33" s="31">
        <f t="shared" si="7"/>
        <v>3.9164450971338111E-2</v>
      </c>
      <c r="W33" s="80">
        <v>943</v>
      </c>
      <c r="X33" s="46">
        <f t="shared" si="8"/>
        <v>2441.6685313571033</v>
      </c>
      <c r="Y33" s="86">
        <f t="shared" si="9"/>
        <v>1498.6685313571033</v>
      </c>
      <c r="Z33" s="80">
        <v>1179</v>
      </c>
      <c r="AA33" s="80">
        <v>1651</v>
      </c>
      <c r="AB33" s="80">
        <v>0</v>
      </c>
      <c r="AC33" s="26">
        <f t="shared" si="10"/>
        <v>2830</v>
      </c>
      <c r="AD33" s="46">
        <f t="shared" si="11"/>
        <v>2567.4647478770412</v>
      </c>
      <c r="AE33" s="22">
        <f t="shared" si="12"/>
        <v>-262.53525212295881</v>
      </c>
      <c r="AF33" s="22">
        <f t="shared" si="13"/>
        <v>1236.1332792341445</v>
      </c>
      <c r="AG33" s="55">
        <f t="shared" si="14"/>
        <v>3773</v>
      </c>
      <c r="AH33">
        <f t="shared" si="15"/>
        <v>3.9164450971338124E-2</v>
      </c>
      <c r="AI33" s="1">
        <f t="shared" si="16"/>
        <v>4091.5493574266652</v>
      </c>
      <c r="AJ33" s="2">
        <v>3066</v>
      </c>
      <c r="AK33" s="1">
        <f t="shared" si="17"/>
        <v>1025.5493574266652</v>
      </c>
      <c r="AL33">
        <f t="shared" si="18"/>
        <v>0</v>
      </c>
      <c r="AM33">
        <f t="shared" si="19"/>
        <v>0</v>
      </c>
      <c r="AN33" s="1">
        <f t="shared" si="20"/>
        <v>0</v>
      </c>
      <c r="AO33" s="8">
        <v>0</v>
      </c>
      <c r="AP33" s="49">
        <f t="shared" si="21"/>
        <v>0</v>
      </c>
      <c r="AQ33" s="69">
        <f t="shared" si="22"/>
        <v>8.3918870349965893</v>
      </c>
      <c r="AR33">
        <f t="shared" si="23"/>
        <v>3.7551338857856401E-2</v>
      </c>
      <c r="AS33" s="1">
        <f t="shared" si="24"/>
        <v>1274.2827201507041</v>
      </c>
      <c r="AT33" s="8">
        <v>2830</v>
      </c>
      <c r="AU33" s="74">
        <f t="shared" si="25"/>
        <v>-1555.7172798492959</v>
      </c>
      <c r="AV33" s="82">
        <f t="shared" si="26"/>
        <v>0.95820000000000005</v>
      </c>
      <c r="AW33" s="82">
        <f t="shared" si="27"/>
        <v>2.825664949604266E-2</v>
      </c>
      <c r="AX33" s="49">
        <f t="shared" si="28"/>
        <v>2608.7265010638635</v>
      </c>
      <c r="AY33" s="8">
        <v>2123</v>
      </c>
      <c r="AZ33" s="1">
        <f t="shared" si="29"/>
        <v>485.72650106386345</v>
      </c>
    </row>
    <row r="34" spans="1:52" x14ac:dyDescent="0.2">
      <c r="A34" s="31" t="s">
        <v>106</v>
      </c>
      <c r="B34" s="21">
        <v>0</v>
      </c>
      <c r="C34" s="21">
        <v>4068</v>
      </c>
      <c r="D34" s="21">
        <f t="shared" ref="D34:D65" si="31">10000-C34</f>
        <v>5932</v>
      </c>
      <c r="E34" s="21">
        <v>0.314</v>
      </c>
      <c r="F34" s="21">
        <v>0.92500000000000004</v>
      </c>
      <c r="G34" s="21">
        <v>0.9496</v>
      </c>
      <c r="H34" s="21">
        <v>1</v>
      </c>
      <c r="I34" s="24">
        <v>1.8</v>
      </c>
      <c r="J34" s="21">
        <v>0</v>
      </c>
      <c r="K34" s="21">
        <v>0</v>
      </c>
      <c r="L34" s="21">
        <v>0</v>
      </c>
      <c r="M34" s="21">
        <v>1</v>
      </c>
      <c r="N34" s="88">
        <f t="shared" ref="N34:N54" si="32">1.5 * (C34-MAX($C$2:$C$54))/(MIN($C$2:$C$54)-MAX($C$2:$C$54)) + 0.5</f>
        <v>1.5105461986463089</v>
      </c>
      <c r="O34" s="63">
        <f t="shared" si="30"/>
        <v>2.7189831575633563</v>
      </c>
      <c r="P34" s="44">
        <f t="shared" ref="P34:P65" si="33">O34/$O$55</f>
        <v>1.2166686404699376E-2</v>
      </c>
      <c r="Q34" s="44">
        <f t="shared" ref="Q34:Q54" si="34">D34/$D$55</f>
        <v>2.0964167953661132E-2</v>
      </c>
      <c r="R34" s="41">
        <v>2</v>
      </c>
      <c r="S34" s="13">
        <f t="shared" ref="S34:S65" si="35">Q34^R34</f>
        <v>4.3949633798931237E-4</v>
      </c>
      <c r="T34" s="13">
        <f t="shared" ref="T34:T65" si="36">S34/$S$55</f>
        <v>2.160032553522067E-2</v>
      </c>
      <c r="U34" s="13">
        <f t="shared" ref="U34:U65" si="37">T34*P34</f>
        <v>2.6280438702645011E-4</v>
      </c>
      <c r="V34" s="31">
        <f t="shared" ref="V34:V65" si="38">U34/$U$55</f>
        <v>1.3840269420088494E-2</v>
      </c>
      <c r="W34" s="80">
        <v>374</v>
      </c>
      <c r="X34" s="46">
        <f t="shared" ref="X34:X54" si="39">$F$61*V34</f>
        <v>862.85775672599709</v>
      </c>
      <c r="Y34" s="86">
        <f t="shared" ref="Y34:Y65" si="40">X34-W34</f>
        <v>488.85775672599709</v>
      </c>
      <c r="Z34" s="80">
        <v>374</v>
      </c>
      <c r="AA34" s="80">
        <v>374</v>
      </c>
      <c r="AB34" s="80">
        <v>0</v>
      </c>
      <c r="AC34" s="26">
        <f t="shared" ref="AC34:AC65" si="41">SUM(Z34:AB34)</f>
        <v>748</v>
      </c>
      <c r="AD34" s="46">
        <f t="shared" ref="AD34:AD54" si="42">V34*$F$60</f>
        <v>907.31270210332127</v>
      </c>
      <c r="AE34" s="22">
        <f t="shared" ref="AE34:AE65" si="43">AD34-AC34</f>
        <v>159.31270210332127</v>
      </c>
      <c r="AF34" s="22">
        <f t="shared" ref="AF34:AF65" si="44">AE34+Y34</f>
        <v>648.17045882931836</v>
      </c>
      <c r="AG34" s="55">
        <f t="shared" ref="AG34:AG54" si="45">W34+AC34</f>
        <v>1122</v>
      </c>
      <c r="AH34">
        <f t="shared" ref="AH34:AH54" si="46">X34/$X$55</f>
        <v>1.3840269420088498E-2</v>
      </c>
      <c r="AI34" s="1">
        <f t="shared" ref="AI34:AI65" si="47">AH34*$AI$55</f>
        <v>1445.9067865860654</v>
      </c>
      <c r="AJ34" s="2">
        <v>1122</v>
      </c>
      <c r="AK34" s="1">
        <f t="shared" ref="AK34:AK65" si="48">AI34-AJ34</f>
        <v>323.90678658606544</v>
      </c>
      <c r="AL34">
        <f t="shared" ref="AL34:AL54" si="49">B34*O34</f>
        <v>0</v>
      </c>
      <c r="AM34">
        <f t="shared" ref="AM34:AM65" si="50">AL34/$AL$55</f>
        <v>0</v>
      </c>
      <c r="AN34" s="1">
        <f t="shared" ref="AN34:AN65" si="51">AM34*$AN$55</f>
        <v>0</v>
      </c>
      <c r="AO34" s="8">
        <v>0</v>
      </c>
      <c r="AP34" s="1">
        <f t="shared" ref="AP34:AP65" si="52">AN34-AO34</f>
        <v>0</v>
      </c>
      <c r="AQ34" s="69">
        <f t="shared" ref="AQ34:AQ54" si="53">O34</f>
        <v>2.7189831575633563</v>
      </c>
      <c r="AR34">
        <f t="shared" ref="AR34:AR65" si="54">AQ34/$AQ$55</f>
        <v>1.2166686404699376E-2</v>
      </c>
      <c r="AS34" s="1">
        <f t="shared" ref="AS34:AS65" si="55">AR34*$AS$55*$B$55</f>
        <v>412.86938677972711</v>
      </c>
      <c r="AT34" s="8">
        <v>748</v>
      </c>
      <c r="AU34" s="1">
        <f t="shared" ref="AU34:AU65" si="56">AS34-AT34</f>
        <v>-335.13061322027289</v>
      </c>
      <c r="AV34" s="82">
        <f t="shared" ref="AV34:AV54" si="57">AVERAGE(F34:H34)</f>
        <v>0.95820000000000005</v>
      </c>
      <c r="AW34" s="82">
        <f t="shared" ref="AW34:AW54" si="58">E34/$E$55</f>
        <v>8.8725879417573955E-3</v>
      </c>
      <c r="AX34" s="49">
        <f t="shared" ref="AX34:AX65" si="59">AV34*$AX$55*AW34</f>
        <v>819.14012133405311</v>
      </c>
      <c r="AY34" s="8">
        <v>374</v>
      </c>
      <c r="AZ34" s="1">
        <f t="shared" ref="AZ34:AZ65" si="60">AX34-AY34</f>
        <v>445.14012133405311</v>
      </c>
    </row>
    <row r="35" spans="1:52" x14ac:dyDescent="0.2">
      <c r="A35" s="31" t="s">
        <v>21</v>
      </c>
      <c r="B35" s="21">
        <v>0</v>
      </c>
      <c r="C35" s="21">
        <v>2993</v>
      </c>
      <c r="D35" s="21">
        <f t="shared" si="31"/>
        <v>7007</v>
      </c>
      <c r="E35" s="21">
        <v>0.99719999999999998</v>
      </c>
      <c r="F35" s="21">
        <v>0.92500000000000004</v>
      </c>
      <c r="G35" s="21">
        <v>0.9496</v>
      </c>
      <c r="H35" s="21">
        <v>1</v>
      </c>
      <c r="I35" s="24">
        <v>2.4</v>
      </c>
      <c r="J35" s="66">
        <f>$AD$66</f>
        <v>7.2666666666666657</v>
      </c>
      <c r="K35" s="24">
        <v>4.7</v>
      </c>
      <c r="L35" s="24">
        <v>4.7</v>
      </c>
      <c r="M35" s="21">
        <v>3</v>
      </c>
      <c r="N35" s="88">
        <f t="shared" si="32"/>
        <v>1.7643632929324728</v>
      </c>
      <c r="O35" s="63">
        <f t="shared" si="30"/>
        <v>11.213508928415273</v>
      </c>
      <c r="P35" s="44">
        <f t="shared" si="33"/>
        <v>5.0177304794557606E-2</v>
      </c>
      <c r="Q35" s="44">
        <f t="shared" si="34"/>
        <v>2.4763304931103094E-2</v>
      </c>
      <c r="R35" s="41">
        <v>2</v>
      </c>
      <c r="S35" s="13">
        <f t="shared" si="35"/>
        <v>6.1322127111079479E-4</v>
      </c>
      <c r="T35" s="13">
        <f t="shared" si="36"/>
        <v>3.0138542545574264E-2</v>
      </c>
      <c r="U35" s="13">
        <f t="shared" si="37"/>
        <v>1.5122708353730219E-3</v>
      </c>
      <c r="V35" s="31">
        <f t="shared" si="38"/>
        <v>7.964188130390068E-2</v>
      </c>
      <c r="W35" s="80">
        <v>2355</v>
      </c>
      <c r="X35" s="46">
        <f t="shared" si="39"/>
        <v>4965.1934480103837</v>
      </c>
      <c r="Y35" s="86">
        <f t="shared" si="40"/>
        <v>2610.1934480103837</v>
      </c>
      <c r="Z35" s="80">
        <v>1570</v>
      </c>
      <c r="AA35" s="80">
        <v>7120</v>
      </c>
      <c r="AB35" s="80">
        <v>0</v>
      </c>
      <c r="AC35" s="26">
        <f t="shared" si="41"/>
        <v>8690</v>
      </c>
      <c r="AD35" s="46">
        <f t="shared" si="42"/>
        <v>5221.0031707585131</v>
      </c>
      <c r="AE35" s="22">
        <f t="shared" si="43"/>
        <v>-3468.9968292414869</v>
      </c>
      <c r="AF35" s="22">
        <f t="shared" si="44"/>
        <v>-858.80338123110323</v>
      </c>
      <c r="AG35" s="55">
        <f t="shared" si="45"/>
        <v>11045</v>
      </c>
      <c r="AH35">
        <f t="shared" si="46"/>
        <v>7.9641881303900694E-2</v>
      </c>
      <c r="AI35" s="1">
        <f t="shared" si="47"/>
        <v>8320.2669816998095</v>
      </c>
      <c r="AJ35" s="2">
        <v>8409</v>
      </c>
      <c r="AK35" s="49">
        <f t="shared" si="48"/>
        <v>-88.733018300190452</v>
      </c>
      <c r="AL35">
        <f t="shared" si="49"/>
        <v>0</v>
      </c>
      <c r="AM35">
        <f t="shared" si="50"/>
        <v>0</v>
      </c>
      <c r="AN35" s="1">
        <f t="shared" si="51"/>
        <v>0</v>
      </c>
      <c r="AO35" s="8">
        <v>0</v>
      </c>
      <c r="AP35" s="49">
        <f t="shared" si="52"/>
        <v>0</v>
      </c>
      <c r="AQ35" s="69">
        <f t="shared" si="53"/>
        <v>11.213508928415273</v>
      </c>
      <c r="AR35">
        <f t="shared" si="54"/>
        <v>5.0177304794557606E-2</v>
      </c>
      <c r="AS35" s="1">
        <f t="shared" si="55"/>
        <v>1702.7374892137154</v>
      </c>
      <c r="AT35" s="8">
        <v>1682</v>
      </c>
      <c r="AU35" s="1">
        <f t="shared" si="56"/>
        <v>20.737489213715435</v>
      </c>
      <c r="AV35" s="82">
        <f t="shared" si="57"/>
        <v>0.95820000000000005</v>
      </c>
      <c r="AW35" s="82">
        <f t="shared" si="58"/>
        <v>2.8177530877453737E-2</v>
      </c>
      <c r="AX35" s="49">
        <f t="shared" si="59"/>
        <v>2601.4220668608841</v>
      </c>
      <c r="AY35" s="8">
        <v>1570</v>
      </c>
      <c r="AZ35" s="1">
        <f t="shared" si="60"/>
        <v>1031.4220668608841</v>
      </c>
    </row>
    <row r="36" spans="1:52" x14ac:dyDescent="0.2">
      <c r="A36" s="31" t="s">
        <v>41</v>
      </c>
      <c r="B36" s="21">
        <v>0</v>
      </c>
      <c r="C36" s="21">
        <v>4060</v>
      </c>
      <c r="D36" s="21">
        <f t="shared" si="31"/>
        <v>5940</v>
      </c>
      <c r="E36" s="21">
        <v>0.997</v>
      </c>
      <c r="F36" s="21">
        <v>0.92500000000000004</v>
      </c>
      <c r="G36" s="21">
        <v>0.9496</v>
      </c>
      <c r="H36" s="21">
        <v>1</v>
      </c>
      <c r="I36" s="21">
        <v>0</v>
      </c>
      <c r="J36" s="66">
        <f>$AD$65</f>
        <v>4.333333333333333</v>
      </c>
      <c r="K36" s="24">
        <v>3.7</v>
      </c>
      <c r="L36" s="24">
        <v>5.2</v>
      </c>
      <c r="M36" s="21">
        <v>3</v>
      </c>
      <c r="N36" s="88">
        <f t="shared" si="32"/>
        <v>1.5124350700456477</v>
      </c>
      <c r="O36" s="63">
        <f t="shared" si="30"/>
        <v>6.6715191423124685</v>
      </c>
      <c r="P36" s="44">
        <f t="shared" si="33"/>
        <v>2.9853175449680351E-2</v>
      </c>
      <c r="Q36" s="44">
        <f t="shared" si="34"/>
        <v>2.0992440600935119E-2</v>
      </c>
      <c r="R36" s="41">
        <v>2</v>
      </c>
      <c r="S36" s="13">
        <f t="shared" si="35"/>
        <v>4.4068256238378919E-4</v>
      </c>
      <c r="T36" s="13">
        <f t="shared" si="36"/>
        <v>2.1658625982491159E-2</v>
      </c>
      <c r="U36" s="13">
        <f t="shared" si="37"/>
        <v>6.4657876145431407E-4</v>
      </c>
      <c r="V36" s="31">
        <f t="shared" si="38"/>
        <v>3.4051274261773172E-2</v>
      </c>
      <c r="W36" s="80">
        <v>1331</v>
      </c>
      <c r="X36" s="46">
        <f t="shared" si="39"/>
        <v>2122.8926425759864</v>
      </c>
      <c r="Y36" s="86">
        <f t="shared" si="40"/>
        <v>791.89264257598643</v>
      </c>
      <c r="Z36" s="80">
        <v>2439</v>
      </c>
      <c r="AA36" s="80">
        <v>998</v>
      </c>
      <c r="AB36" s="80">
        <v>0</v>
      </c>
      <c r="AC36" s="26">
        <f t="shared" si="41"/>
        <v>3437</v>
      </c>
      <c r="AD36" s="46">
        <f t="shared" si="42"/>
        <v>2232.2653355048019</v>
      </c>
      <c r="AE36" s="22">
        <f t="shared" si="43"/>
        <v>-1204.7346644951981</v>
      </c>
      <c r="AF36" s="22">
        <f t="shared" si="44"/>
        <v>-412.84202191921167</v>
      </c>
      <c r="AG36" s="55">
        <f t="shared" si="45"/>
        <v>4768</v>
      </c>
      <c r="AH36">
        <f t="shared" si="46"/>
        <v>3.4051274261773179E-2</v>
      </c>
      <c r="AI36" s="1">
        <f t="shared" si="47"/>
        <v>3557.370673401706</v>
      </c>
      <c r="AJ36" s="2">
        <v>2772</v>
      </c>
      <c r="AK36" s="1">
        <f t="shared" si="48"/>
        <v>785.37067340170597</v>
      </c>
      <c r="AL36">
        <f t="shared" si="49"/>
        <v>0</v>
      </c>
      <c r="AM36">
        <f t="shared" si="50"/>
        <v>0</v>
      </c>
      <c r="AN36" s="1">
        <f t="shared" si="51"/>
        <v>0</v>
      </c>
      <c r="AO36" s="8">
        <v>0</v>
      </c>
      <c r="AP36" s="1">
        <f t="shared" si="52"/>
        <v>0</v>
      </c>
      <c r="AQ36" s="69">
        <f t="shared" si="53"/>
        <v>6.6715191423124685</v>
      </c>
      <c r="AR36">
        <f t="shared" si="54"/>
        <v>2.9853175449680351E-2</v>
      </c>
      <c r="AS36" s="1">
        <f t="shared" si="55"/>
        <v>1013.0500475936019</v>
      </c>
      <c r="AT36" s="8">
        <v>1552</v>
      </c>
      <c r="AU36" s="1">
        <f t="shared" si="56"/>
        <v>-538.9499524063981</v>
      </c>
      <c r="AV36" s="82">
        <f t="shared" si="57"/>
        <v>0.95820000000000005</v>
      </c>
      <c r="AW36" s="82">
        <f t="shared" si="58"/>
        <v>2.817187954755453E-2</v>
      </c>
      <c r="AX36" s="49">
        <f t="shared" si="59"/>
        <v>2600.9003215606717</v>
      </c>
      <c r="AY36" s="8">
        <v>2328</v>
      </c>
      <c r="AZ36" s="1">
        <f t="shared" si="60"/>
        <v>272.90032156067173</v>
      </c>
    </row>
    <row r="37" spans="1:52" x14ac:dyDescent="0.2">
      <c r="A37" s="31" t="s">
        <v>76</v>
      </c>
      <c r="B37" s="21">
        <v>0</v>
      </c>
      <c r="C37" s="21">
        <v>4068</v>
      </c>
      <c r="D37" s="21">
        <f t="shared" si="31"/>
        <v>5932</v>
      </c>
      <c r="E37" s="21">
        <v>0.29299999999999998</v>
      </c>
      <c r="F37" s="21">
        <v>0.92500000000000004</v>
      </c>
      <c r="G37" s="21">
        <v>0.9496</v>
      </c>
      <c r="H37" s="21">
        <v>1</v>
      </c>
      <c r="I37" s="21">
        <v>0</v>
      </c>
      <c r="J37" s="66">
        <f>$AD$67</f>
        <v>1.1333333333333333</v>
      </c>
      <c r="K37" s="21">
        <v>0</v>
      </c>
      <c r="L37" s="21">
        <v>0</v>
      </c>
      <c r="M37" s="21">
        <v>1</v>
      </c>
      <c r="N37" s="88">
        <f t="shared" si="32"/>
        <v>1.5105461986463089</v>
      </c>
      <c r="O37" s="63">
        <f t="shared" si="30"/>
        <v>1.7119523584658167</v>
      </c>
      <c r="P37" s="44">
        <f t="shared" si="33"/>
        <v>7.6605062548107178E-3</v>
      </c>
      <c r="Q37" s="44">
        <f t="shared" si="34"/>
        <v>2.0964167953661132E-2</v>
      </c>
      <c r="R37" s="41">
        <v>2</v>
      </c>
      <c r="S37" s="13">
        <f t="shared" si="35"/>
        <v>4.3949633798931237E-4</v>
      </c>
      <c r="T37" s="13">
        <f t="shared" si="36"/>
        <v>2.160032553522067E-2</v>
      </c>
      <c r="U37" s="13">
        <f t="shared" si="37"/>
        <v>1.6546942886850561E-4</v>
      </c>
      <c r="V37" s="31">
        <f t="shared" si="38"/>
        <v>8.7142437089446061E-3</v>
      </c>
      <c r="W37" s="80">
        <v>610</v>
      </c>
      <c r="X37" s="46">
        <f t="shared" si="39"/>
        <v>543.2808097904425</v>
      </c>
      <c r="Y37" s="86">
        <f t="shared" si="40"/>
        <v>-66.719190209557496</v>
      </c>
      <c r="Z37" s="80">
        <v>610</v>
      </c>
      <c r="AA37" s="80">
        <v>0</v>
      </c>
      <c r="AB37" s="80">
        <v>0</v>
      </c>
      <c r="AC37" s="26">
        <f t="shared" si="41"/>
        <v>610</v>
      </c>
      <c r="AD37" s="46">
        <f t="shared" si="42"/>
        <v>571.27096058357256</v>
      </c>
      <c r="AE37" s="22">
        <f t="shared" si="43"/>
        <v>-38.72903941642744</v>
      </c>
      <c r="AF37" s="22">
        <f t="shared" si="44"/>
        <v>-105.44822962598494</v>
      </c>
      <c r="AG37" s="55">
        <f t="shared" si="45"/>
        <v>1220</v>
      </c>
      <c r="AH37">
        <f t="shared" si="46"/>
        <v>8.7142437089446079E-3</v>
      </c>
      <c r="AI37" s="1">
        <f t="shared" si="47"/>
        <v>910.38575451715212</v>
      </c>
      <c r="AJ37" s="2">
        <v>366</v>
      </c>
      <c r="AK37" s="1">
        <f t="shared" si="48"/>
        <v>544.38575451715212</v>
      </c>
      <c r="AL37">
        <f t="shared" si="49"/>
        <v>0</v>
      </c>
      <c r="AM37">
        <f t="shared" si="50"/>
        <v>0</v>
      </c>
      <c r="AN37" s="1">
        <f t="shared" si="51"/>
        <v>0</v>
      </c>
      <c r="AO37" s="8">
        <v>0</v>
      </c>
      <c r="AP37" s="1">
        <f t="shared" si="52"/>
        <v>0</v>
      </c>
      <c r="AQ37" s="69">
        <f t="shared" si="53"/>
        <v>1.7119523584658167</v>
      </c>
      <c r="AR37">
        <f t="shared" si="54"/>
        <v>7.6605062548107178E-3</v>
      </c>
      <c r="AS37" s="1">
        <f t="shared" si="55"/>
        <v>259.9547990835319</v>
      </c>
      <c r="AT37" s="8">
        <v>610</v>
      </c>
      <c r="AU37" s="1">
        <f t="shared" si="56"/>
        <v>-350.0452009164681</v>
      </c>
      <c r="AV37" s="82">
        <f t="shared" si="57"/>
        <v>0.95820000000000005</v>
      </c>
      <c r="AW37" s="82">
        <f t="shared" si="58"/>
        <v>8.2791983023404979E-3</v>
      </c>
      <c r="AX37" s="49">
        <f t="shared" si="59"/>
        <v>764.35686481171183</v>
      </c>
      <c r="AY37" s="8">
        <v>244</v>
      </c>
      <c r="AZ37" s="1">
        <f t="shared" si="60"/>
        <v>520.35686481171183</v>
      </c>
    </row>
    <row r="38" spans="1:52" x14ac:dyDescent="0.2">
      <c r="A38" s="31" t="s">
        <v>82</v>
      </c>
      <c r="B38" s="21">
        <v>0</v>
      </c>
      <c r="C38" s="21">
        <v>3890</v>
      </c>
      <c r="D38" s="21">
        <f t="shared" si="31"/>
        <v>6110</v>
      </c>
      <c r="E38" s="21">
        <v>0.1426</v>
      </c>
      <c r="F38" s="21">
        <v>0.92500000000000004</v>
      </c>
      <c r="G38" s="21">
        <v>0.9496</v>
      </c>
      <c r="H38" s="21">
        <v>1</v>
      </c>
      <c r="I38" s="21">
        <v>0</v>
      </c>
      <c r="J38" s="21">
        <v>0</v>
      </c>
      <c r="K38" s="24">
        <v>2.5</v>
      </c>
      <c r="L38" s="24">
        <v>2.2999999999999998</v>
      </c>
      <c r="M38" s="21">
        <v>2</v>
      </c>
      <c r="N38" s="88">
        <f t="shared" si="32"/>
        <v>1.5525735872815993</v>
      </c>
      <c r="O38" s="63">
        <f t="shared" si="30"/>
        <v>3.7261766094758384</v>
      </c>
      <c r="P38" s="44">
        <f t="shared" si="33"/>
        <v>1.6673594380277851E-2</v>
      </c>
      <c r="Q38" s="44">
        <f t="shared" si="34"/>
        <v>2.1593234355507335E-2</v>
      </c>
      <c r="R38" s="41">
        <v>2</v>
      </c>
      <c r="S38" s="13">
        <f t="shared" si="35"/>
        <v>4.6626776993186227E-4</v>
      </c>
      <c r="T38" s="13">
        <f t="shared" si="36"/>
        <v>2.2916085406278219E-2</v>
      </c>
      <c r="U38" s="13">
        <f t="shared" si="37"/>
        <v>3.820935128480878E-4</v>
      </c>
      <c r="V38" s="31">
        <f t="shared" si="38"/>
        <v>2.0122484336432853E-2</v>
      </c>
      <c r="W38" s="80">
        <v>1069</v>
      </c>
      <c r="X38" s="46">
        <f t="shared" si="39"/>
        <v>1254.5161634705698</v>
      </c>
      <c r="Y38" s="86">
        <f t="shared" si="40"/>
        <v>185.51616347056984</v>
      </c>
      <c r="Z38" s="80">
        <v>1229</v>
      </c>
      <c r="AA38" s="80">
        <v>0</v>
      </c>
      <c r="AB38" s="80">
        <v>0</v>
      </c>
      <c r="AC38" s="26">
        <f t="shared" si="41"/>
        <v>1229</v>
      </c>
      <c r="AD38" s="46">
        <f t="shared" si="42"/>
        <v>1319.1495831591922</v>
      </c>
      <c r="AE38" s="22">
        <f t="shared" si="43"/>
        <v>90.149583159192161</v>
      </c>
      <c r="AF38" s="22">
        <f t="shared" si="44"/>
        <v>275.665746629762</v>
      </c>
      <c r="AG38" s="55">
        <f t="shared" si="45"/>
        <v>2298</v>
      </c>
      <c r="AH38">
        <f t="shared" si="46"/>
        <v>2.0122484336432857E-2</v>
      </c>
      <c r="AI38" s="1">
        <f t="shared" si="47"/>
        <v>2102.2160611114768</v>
      </c>
      <c r="AJ38" s="2">
        <v>2030</v>
      </c>
      <c r="AK38" s="1">
        <f t="shared" si="48"/>
        <v>72.216061111476847</v>
      </c>
      <c r="AL38">
        <f t="shared" si="49"/>
        <v>0</v>
      </c>
      <c r="AM38">
        <f t="shared" si="50"/>
        <v>0</v>
      </c>
      <c r="AN38" s="1">
        <f t="shared" si="51"/>
        <v>0</v>
      </c>
      <c r="AO38" s="8">
        <v>0</v>
      </c>
      <c r="AP38" s="1">
        <f t="shared" si="52"/>
        <v>0</v>
      </c>
      <c r="AQ38" s="69">
        <f t="shared" si="53"/>
        <v>3.7261766094758384</v>
      </c>
      <c r="AR38">
        <f t="shared" si="54"/>
        <v>1.6673594380277851E-2</v>
      </c>
      <c r="AS38" s="1">
        <f t="shared" si="55"/>
        <v>565.80867281499695</v>
      </c>
      <c r="AT38" s="8">
        <v>1229</v>
      </c>
      <c r="AU38" s="1">
        <f t="shared" si="56"/>
        <v>-663.19132718500305</v>
      </c>
      <c r="AV38" s="82">
        <f t="shared" si="57"/>
        <v>0.95820000000000005</v>
      </c>
      <c r="AW38" s="82">
        <f t="shared" si="58"/>
        <v>4.0293982181356831E-3</v>
      </c>
      <c r="AX38" s="49">
        <f t="shared" si="59"/>
        <v>372.00439905170691</v>
      </c>
      <c r="AY38" s="8">
        <v>0</v>
      </c>
      <c r="AZ38" s="1">
        <f t="shared" si="60"/>
        <v>372.00439905170691</v>
      </c>
    </row>
    <row r="39" spans="1:52" x14ac:dyDescent="0.2">
      <c r="A39" s="31" t="s">
        <v>98</v>
      </c>
      <c r="B39" s="21">
        <v>1</v>
      </c>
      <c r="C39" s="21">
        <v>7550</v>
      </c>
      <c r="D39" s="21">
        <f t="shared" si="31"/>
        <v>2450</v>
      </c>
      <c r="E39" s="21">
        <v>0.246</v>
      </c>
      <c r="F39" s="21">
        <v>0.92500000000000004</v>
      </c>
      <c r="G39" s="21">
        <v>0.9496</v>
      </c>
      <c r="H39" s="21">
        <v>1</v>
      </c>
      <c r="I39" s="21">
        <v>0</v>
      </c>
      <c r="J39" s="21">
        <v>0</v>
      </c>
      <c r="K39" s="21">
        <v>0</v>
      </c>
      <c r="L39" s="24">
        <v>3.4</v>
      </c>
      <c r="M39" s="21">
        <v>1</v>
      </c>
      <c r="N39" s="88">
        <f t="shared" si="32"/>
        <v>0.68841492208405475</v>
      </c>
      <c r="O39" s="63">
        <f t="shared" si="30"/>
        <v>2.3406107350857859</v>
      </c>
      <c r="P39" s="44">
        <f t="shared" si="33"/>
        <v>1.0473576024200907E-2</v>
      </c>
      <c r="Q39" s="44">
        <f t="shared" si="34"/>
        <v>8.6584982276584239E-3</v>
      </c>
      <c r="R39" s="41">
        <v>2</v>
      </c>
      <c r="S39" s="21">
        <f t="shared" si="35"/>
        <v>7.4969591558364068E-5</v>
      </c>
      <c r="T39" s="21">
        <f t="shared" si="36"/>
        <v>3.6845985800741184E-3</v>
      </c>
      <c r="U39" s="21">
        <f t="shared" si="37"/>
        <v>3.8590923347068992E-5</v>
      </c>
      <c r="V39" s="31">
        <f t="shared" si="38"/>
        <v>2.0323434564266324E-3</v>
      </c>
      <c r="W39" s="80">
        <v>0</v>
      </c>
      <c r="X39" s="46">
        <f t="shared" si="39"/>
        <v>126.70442044746197</v>
      </c>
      <c r="Y39" s="86">
        <f t="shared" si="40"/>
        <v>126.70442044746197</v>
      </c>
      <c r="Z39" s="80">
        <v>0</v>
      </c>
      <c r="AA39" s="80">
        <v>0</v>
      </c>
      <c r="AB39" s="80">
        <v>0</v>
      </c>
      <c r="AC39" s="26">
        <f t="shared" si="41"/>
        <v>0</v>
      </c>
      <c r="AD39" s="46">
        <f t="shared" si="42"/>
        <v>133.23230762950431</v>
      </c>
      <c r="AE39" s="22">
        <f t="shared" si="43"/>
        <v>133.23230762950431</v>
      </c>
      <c r="AF39" s="22">
        <f t="shared" si="44"/>
        <v>259.93672807696629</v>
      </c>
      <c r="AG39" s="55">
        <f t="shared" si="45"/>
        <v>0</v>
      </c>
      <c r="AH39">
        <f t="shared" si="46"/>
        <v>2.0323434564266329E-3</v>
      </c>
      <c r="AI39" s="1">
        <f t="shared" si="47"/>
        <v>212.32095323634675</v>
      </c>
      <c r="AJ39" s="2">
        <v>258</v>
      </c>
      <c r="AK39" s="1">
        <f t="shared" si="48"/>
        <v>-45.679046763653247</v>
      </c>
      <c r="AL39">
        <f t="shared" si="49"/>
        <v>2.3406107350857859</v>
      </c>
      <c r="AM39">
        <f t="shared" si="50"/>
        <v>3.2299808340028061E-2</v>
      </c>
      <c r="AN39" s="1">
        <f t="shared" si="51"/>
        <v>3400.6853210798545</v>
      </c>
      <c r="AO39" s="8">
        <v>3353</v>
      </c>
      <c r="AP39" s="1">
        <f t="shared" si="52"/>
        <v>47.685321079854475</v>
      </c>
      <c r="AQ39" s="69">
        <f t="shared" si="53"/>
        <v>2.3406107350857859</v>
      </c>
      <c r="AR39">
        <f t="shared" si="54"/>
        <v>1.0473576024200907E-2</v>
      </c>
      <c r="AS39" s="1">
        <f t="shared" si="55"/>
        <v>355.41467632735686</v>
      </c>
      <c r="AT39" s="8">
        <v>774</v>
      </c>
      <c r="AU39" s="1">
        <f t="shared" si="56"/>
        <v>-418.58532367264314</v>
      </c>
      <c r="AV39" s="82">
        <f t="shared" si="57"/>
        <v>0.95820000000000005</v>
      </c>
      <c r="AW39" s="82">
        <f t="shared" si="58"/>
        <v>6.9511357760264937E-3</v>
      </c>
      <c r="AX39" s="49">
        <f t="shared" si="59"/>
        <v>641.74671926171038</v>
      </c>
      <c r="AY39" s="8">
        <v>516</v>
      </c>
      <c r="AZ39" s="1">
        <f t="shared" si="60"/>
        <v>125.74671926171038</v>
      </c>
    </row>
    <row r="40" spans="1:52" x14ac:dyDescent="0.2">
      <c r="A40" s="31" t="s">
        <v>16</v>
      </c>
      <c r="B40" s="21">
        <v>0</v>
      </c>
      <c r="C40" s="21">
        <v>3284</v>
      </c>
      <c r="D40" s="21">
        <f t="shared" si="31"/>
        <v>6716</v>
      </c>
      <c r="E40" s="21">
        <v>8.8999999999999999E-3</v>
      </c>
      <c r="F40" s="21">
        <v>0.92500000000000004</v>
      </c>
      <c r="G40" s="21">
        <v>0.9496</v>
      </c>
      <c r="H40" s="21">
        <v>1</v>
      </c>
      <c r="I40" s="24">
        <v>5.8</v>
      </c>
      <c r="J40" s="66">
        <f>$AD$68</f>
        <v>8.466666666666665</v>
      </c>
      <c r="K40" s="24">
        <v>7.2</v>
      </c>
      <c r="L40" s="24">
        <v>6.1</v>
      </c>
      <c r="M40" s="21">
        <v>3</v>
      </c>
      <c r="N40" s="88">
        <f t="shared" si="32"/>
        <v>1.6956555957815205</v>
      </c>
      <c r="O40" s="63">
        <f t="shared" si="30"/>
        <v>15.581190863459081</v>
      </c>
      <c r="P40" s="44">
        <f t="shared" si="33"/>
        <v>6.9721455434597138E-2</v>
      </c>
      <c r="Q40" s="44">
        <f t="shared" si="34"/>
        <v>2.3734887386511826E-2</v>
      </c>
      <c r="R40" s="41">
        <v>2</v>
      </c>
      <c r="S40" s="13">
        <f t="shared" si="35"/>
        <v>5.633448792503982E-4</v>
      </c>
      <c r="T40" s="13">
        <f t="shared" si="36"/>
        <v>2.7687222232791599E-2</v>
      </c>
      <c r="U40" s="13">
        <f t="shared" si="37"/>
        <v>1.9303934310113667E-3</v>
      </c>
      <c r="V40" s="31">
        <f t="shared" si="38"/>
        <v>0.10166179291853815</v>
      </c>
      <c r="W40" s="80">
        <f>4291+2503</f>
        <v>6794</v>
      </c>
      <c r="X40" s="46">
        <f t="shared" si="39"/>
        <v>6338.0028177133427</v>
      </c>
      <c r="Y40" s="86">
        <f t="shared" si="40"/>
        <v>-455.99718228665733</v>
      </c>
      <c r="Z40" s="80">
        <v>1430</v>
      </c>
      <c r="AA40" s="80">
        <v>4649</v>
      </c>
      <c r="AB40" s="80">
        <v>0</v>
      </c>
      <c r="AC40" s="26">
        <f t="shared" si="41"/>
        <v>6079</v>
      </c>
      <c r="AD40" s="46">
        <f t="shared" si="42"/>
        <v>6664.5404965676871</v>
      </c>
      <c r="AE40" s="22">
        <f t="shared" si="43"/>
        <v>585.54049656768711</v>
      </c>
      <c r="AF40" s="22">
        <f t="shared" si="44"/>
        <v>129.54331428102978</v>
      </c>
      <c r="AG40" s="55">
        <f t="shared" si="45"/>
        <v>12873</v>
      </c>
      <c r="AH40">
        <f t="shared" si="46"/>
        <v>0.10166179291853818</v>
      </c>
      <c r="AI40" s="1">
        <f t="shared" si="47"/>
        <v>10620.709167992602</v>
      </c>
      <c r="AJ40" s="2">
        <v>4291</v>
      </c>
      <c r="AK40" s="74">
        <f t="shared" si="48"/>
        <v>6329.7091679926016</v>
      </c>
      <c r="AL40">
        <f t="shared" si="49"/>
        <v>0</v>
      </c>
      <c r="AM40">
        <f t="shared" si="50"/>
        <v>0</v>
      </c>
      <c r="AN40" s="1">
        <f t="shared" si="51"/>
        <v>0</v>
      </c>
      <c r="AO40" s="8">
        <v>0</v>
      </c>
      <c r="AP40" s="1">
        <f t="shared" si="52"/>
        <v>0</v>
      </c>
      <c r="AQ40" s="69">
        <f t="shared" si="53"/>
        <v>15.581190863459081</v>
      </c>
      <c r="AR40">
        <f t="shared" si="54"/>
        <v>6.9721455434597138E-2</v>
      </c>
      <c r="AS40" s="1">
        <f t="shared" si="55"/>
        <v>2365.9568096991202</v>
      </c>
      <c r="AT40" s="8">
        <v>2503</v>
      </c>
      <c r="AU40" s="49">
        <f t="shared" si="56"/>
        <v>-137.04319030087981</v>
      </c>
      <c r="AV40" s="82">
        <f t="shared" si="57"/>
        <v>0.95820000000000005</v>
      </c>
      <c r="AW40" s="82">
        <f t="shared" si="58"/>
        <v>2.5148418051477967E-4</v>
      </c>
      <c r="AX40" s="49">
        <f t="shared" si="59"/>
        <v>23.217665859468383</v>
      </c>
      <c r="AY40" s="8">
        <v>2146</v>
      </c>
      <c r="AZ40" s="1">
        <f t="shared" si="60"/>
        <v>-2122.7823341405315</v>
      </c>
    </row>
    <row r="41" spans="1:52" x14ac:dyDescent="0.2">
      <c r="A41" s="31" t="s">
        <v>67</v>
      </c>
      <c r="B41" s="21">
        <v>1</v>
      </c>
      <c r="C41" s="21">
        <v>6181</v>
      </c>
      <c r="D41" s="21">
        <f t="shared" si="31"/>
        <v>3819</v>
      </c>
      <c r="E41" s="21">
        <v>0.99639999999999995</v>
      </c>
      <c r="F41" s="21">
        <v>0.92500000000000004</v>
      </c>
      <c r="G41" s="21">
        <v>0.9496</v>
      </c>
      <c r="H41" s="21">
        <v>1</v>
      </c>
      <c r="I41" s="21">
        <v>0</v>
      </c>
      <c r="J41" s="66">
        <f>$AD$69</f>
        <v>3.6666666666666661</v>
      </c>
      <c r="K41" s="21">
        <v>0</v>
      </c>
      <c r="L41" s="21">
        <v>0</v>
      </c>
      <c r="M41" s="21">
        <v>1</v>
      </c>
      <c r="N41" s="88">
        <f t="shared" si="32"/>
        <v>1.0116480402959231</v>
      </c>
      <c r="O41" s="63">
        <f t="shared" si="30"/>
        <v>3.7093761477517178</v>
      </c>
      <c r="P41" s="44">
        <f t="shared" si="33"/>
        <v>1.6598417029994181E-2</v>
      </c>
      <c r="Q41" s="44">
        <f t="shared" si="34"/>
        <v>1.3496654992419397E-2</v>
      </c>
      <c r="R41" s="41">
        <v>2</v>
      </c>
      <c r="S41" s="13">
        <f t="shared" si="35"/>
        <v>1.8215969598439944E-4</v>
      </c>
      <c r="T41" s="13">
        <f t="shared" si="36"/>
        <v>8.9527679585706607E-3</v>
      </c>
      <c r="U41" s="13">
        <f t="shared" si="37"/>
        <v>1.4860177614912549E-4</v>
      </c>
      <c r="V41" s="31">
        <f t="shared" si="38"/>
        <v>7.8259295496485772E-3</v>
      </c>
      <c r="W41" s="80">
        <v>613</v>
      </c>
      <c r="X41" s="46">
        <f t="shared" si="39"/>
        <v>487.89975184329091</v>
      </c>
      <c r="Y41" s="86">
        <f t="shared" si="40"/>
        <v>-125.10024815670909</v>
      </c>
      <c r="Z41" s="80">
        <v>613</v>
      </c>
      <c r="AA41" s="80">
        <v>613</v>
      </c>
      <c r="AB41" s="80">
        <v>0</v>
      </c>
      <c r="AC41" s="26">
        <f t="shared" si="41"/>
        <v>1226</v>
      </c>
      <c r="AD41" s="46">
        <f t="shared" si="42"/>
        <v>513.03663755676212</v>
      </c>
      <c r="AE41" s="22">
        <f t="shared" si="43"/>
        <v>-712.96336244323788</v>
      </c>
      <c r="AF41" s="22">
        <f t="shared" si="44"/>
        <v>-838.06361059994697</v>
      </c>
      <c r="AG41" s="55">
        <f t="shared" si="45"/>
        <v>1839</v>
      </c>
      <c r="AH41">
        <f t="shared" si="46"/>
        <v>7.825929549648579E-3</v>
      </c>
      <c r="AI41" s="1">
        <f t="shared" si="47"/>
        <v>817.58268598133668</v>
      </c>
      <c r="AJ41" s="2">
        <v>1533</v>
      </c>
      <c r="AK41" s="1">
        <f t="shared" si="48"/>
        <v>-715.41731401866332</v>
      </c>
      <c r="AL41">
        <f t="shared" si="49"/>
        <v>3.7093761477517178</v>
      </c>
      <c r="AM41">
        <f t="shared" si="50"/>
        <v>5.1188408579635455E-2</v>
      </c>
      <c r="AN41" s="1">
        <f t="shared" si="51"/>
        <v>5389.3715973069193</v>
      </c>
      <c r="AO41" s="8">
        <v>613</v>
      </c>
      <c r="AP41" s="1">
        <f t="shared" si="52"/>
        <v>4776.3715973069193</v>
      </c>
      <c r="AQ41" s="69">
        <f t="shared" si="53"/>
        <v>3.7093761477517178</v>
      </c>
      <c r="AR41">
        <f t="shared" si="54"/>
        <v>1.6598417029994181E-2</v>
      </c>
      <c r="AS41" s="1">
        <f t="shared" si="55"/>
        <v>563.25757340477833</v>
      </c>
      <c r="AT41" s="8">
        <v>1227</v>
      </c>
      <c r="AU41" s="1">
        <f t="shared" si="56"/>
        <v>-663.74242659522167</v>
      </c>
      <c r="AV41" s="82">
        <f t="shared" si="57"/>
        <v>0.95820000000000005</v>
      </c>
      <c r="AW41" s="82">
        <f t="shared" si="58"/>
        <v>2.8154925557856904E-2</v>
      </c>
      <c r="AX41" s="49">
        <f t="shared" si="59"/>
        <v>2599.3350856600332</v>
      </c>
      <c r="AY41" s="8">
        <v>1840</v>
      </c>
      <c r="AZ41" s="1">
        <f t="shared" si="60"/>
        <v>759.3350856600332</v>
      </c>
    </row>
    <row r="42" spans="1:52" x14ac:dyDescent="0.2">
      <c r="A42" s="41" t="s">
        <v>103</v>
      </c>
      <c r="B42" s="21">
        <v>0</v>
      </c>
      <c r="C42" s="21">
        <v>4867</v>
      </c>
      <c r="D42" s="21">
        <f t="shared" si="31"/>
        <v>5133</v>
      </c>
      <c r="E42" s="21">
        <v>0.99650000000000005</v>
      </c>
      <c r="F42" s="21">
        <v>0.92500000000000004</v>
      </c>
      <c r="G42" s="21">
        <v>0.9496</v>
      </c>
      <c r="H42" s="21">
        <v>1</v>
      </c>
      <c r="I42" s="24">
        <v>11</v>
      </c>
      <c r="J42" s="21">
        <v>0</v>
      </c>
      <c r="K42" s="24">
        <v>6.4</v>
      </c>
      <c r="L42" s="24">
        <v>3.8</v>
      </c>
      <c r="M42" s="21">
        <v>3</v>
      </c>
      <c r="N42" s="88">
        <f t="shared" si="32"/>
        <v>1.3218951676373367</v>
      </c>
      <c r="O42" s="63">
        <f t="shared" si="30"/>
        <v>9.3413925179705117</v>
      </c>
      <c r="P42" s="13">
        <f t="shared" si="33"/>
        <v>4.1800109365592496E-2</v>
      </c>
      <c r="Q42" s="13">
        <f t="shared" si="34"/>
        <v>1.8140437307171711E-2</v>
      </c>
      <c r="R42" s="41">
        <v>2</v>
      </c>
      <c r="S42" s="13">
        <f t="shared" si="35"/>
        <v>3.2907546569542722E-4</v>
      </c>
      <c r="T42" s="13">
        <f t="shared" si="36"/>
        <v>1.6173370675157762E-2</v>
      </c>
      <c r="U42" s="13">
        <f t="shared" si="37"/>
        <v>6.7604866303186103E-4</v>
      </c>
      <c r="V42" s="31">
        <f t="shared" si="38"/>
        <v>3.5603270338519372E-2</v>
      </c>
      <c r="W42" s="80">
        <v>1498</v>
      </c>
      <c r="X42" s="46">
        <f t="shared" si="39"/>
        <v>2219.6502859846519</v>
      </c>
      <c r="Y42" s="86">
        <f t="shared" si="40"/>
        <v>721.65028598465187</v>
      </c>
      <c r="Z42" s="80">
        <v>1498</v>
      </c>
      <c r="AA42" s="80">
        <v>1498</v>
      </c>
      <c r="AB42" s="80">
        <v>0</v>
      </c>
      <c r="AC42" s="26">
        <f t="shared" si="41"/>
        <v>2996</v>
      </c>
      <c r="AD42" s="46">
        <f t="shared" si="42"/>
        <v>2334.0079903119758</v>
      </c>
      <c r="AE42" s="22">
        <f t="shared" si="43"/>
        <v>-661.99200968802415</v>
      </c>
      <c r="AF42" s="22">
        <f t="shared" si="44"/>
        <v>59.658276296627719</v>
      </c>
      <c r="AG42" s="55">
        <f t="shared" si="45"/>
        <v>4494</v>
      </c>
      <c r="AH42">
        <f t="shared" si="46"/>
        <v>3.5603270338519385E-2</v>
      </c>
      <c r="AI42" s="1">
        <f t="shared" si="47"/>
        <v>3719.5092555354586</v>
      </c>
      <c r="AJ42" s="2">
        <v>2996</v>
      </c>
      <c r="AK42" s="49">
        <f t="shared" si="48"/>
        <v>723.50925553545858</v>
      </c>
      <c r="AL42">
        <f t="shared" si="49"/>
        <v>0</v>
      </c>
      <c r="AM42">
        <f t="shared" si="50"/>
        <v>0</v>
      </c>
      <c r="AN42" s="1">
        <f t="shared" si="51"/>
        <v>0</v>
      </c>
      <c r="AO42" s="8">
        <v>0</v>
      </c>
      <c r="AP42" s="1">
        <f t="shared" si="52"/>
        <v>0</v>
      </c>
      <c r="AQ42" s="69">
        <f t="shared" si="53"/>
        <v>9.3413925179705117</v>
      </c>
      <c r="AR42">
        <f t="shared" si="54"/>
        <v>4.1800109365592496E-2</v>
      </c>
      <c r="AS42" s="1">
        <f t="shared" si="55"/>
        <v>1418.4622622008089</v>
      </c>
      <c r="AT42" s="8">
        <v>1498</v>
      </c>
      <c r="AU42" s="1">
        <f t="shared" si="56"/>
        <v>-79.537737799191063</v>
      </c>
      <c r="AV42" s="82">
        <f t="shared" si="57"/>
        <v>0.95820000000000005</v>
      </c>
      <c r="AW42" s="82">
        <f t="shared" si="58"/>
        <v>2.8157751222806511E-2</v>
      </c>
      <c r="AX42" s="49">
        <f t="shared" si="59"/>
        <v>2599.5959583101398</v>
      </c>
      <c r="AY42" s="8">
        <v>1498</v>
      </c>
      <c r="AZ42" s="1">
        <f t="shared" si="60"/>
        <v>1101.5959583101398</v>
      </c>
    </row>
    <row r="43" spans="1:52" x14ac:dyDescent="0.2">
      <c r="A43" s="41" t="s">
        <v>77</v>
      </c>
      <c r="B43" s="21">
        <v>1</v>
      </c>
      <c r="C43" s="21">
        <v>3878</v>
      </c>
      <c r="D43" s="21">
        <f t="shared" si="31"/>
        <v>6122</v>
      </c>
      <c r="E43" s="21">
        <v>1</v>
      </c>
      <c r="F43" s="21">
        <v>0.92500000000000004</v>
      </c>
      <c r="G43" s="21">
        <v>0.9496</v>
      </c>
      <c r="H43" s="21">
        <v>1</v>
      </c>
      <c r="I43" s="24">
        <v>5.0999999999999996</v>
      </c>
      <c r="J43" s="66">
        <f>$AD$70</f>
        <v>1.4</v>
      </c>
      <c r="K43" s="24">
        <v>3.2</v>
      </c>
      <c r="L43" s="24">
        <v>2</v>
      </c>
      <c r="M43" s="21">
        <v>3</v>
      </c>
      <c r="N43" s="88">
        <f t="shared" si="32"/>
        <v>1.5554068943806076</v>
      </c>
      <c r="O43" s="63">
        <f t="shared" si="30"/>
        <v>6.0660868880843699</v>
      </c>
      <c r="P43" s="13">
        <f t="shared" si="33"/>
        <v>2.7144036058362936E-2</v>
      </c>
      <c r="Q43" s="13">
        <f t="shared" si="34"/>
        <v>2.1635643326418316E-2</v>
      </c>
      <c r="R43" s="41">
        <v>2</v>
      </c>
      <c r="S43" s="13">
        <f t="shared" si="35"/>
        <v>4.681010621479894E-4</v>
      </c>
      <c r="T43" s="13">
        <f t="shared" si="36"/>
        <v>2.3006187883242418E-2</v>
      </c>
      <c r="U43" s="13">
        <f t="shared" si="37"/>
        <v>6.2448079346820462E-4</v>
      </c>
      <c r="V43" s="31">
        <f t="shared" si="38"/>
        <v>3.2887511989671284E-2</v>
      </c>
      <c r="W43" s="80">
        <v>1872</v>
      </c>
      <c r="X43" s="46">
        <f t="shared" si="39"/>
        <v>2050.3390474840667</v>
      </c>
      <c r="Y43" s="86">
        <f t="shared" si="40"/>
        <v>178.33904748406667</v>
      </c>
      <c r="Z43" s="80">
        <v>1008</v>
      </c>
      <c r="AA43" s="80">
        <v>1152</v>
      </c>
      <c r="AB43" s="80">
        <v>0</v>
      </c>
      <c r="AC43" s="26">
        <f t="shared" si="41"/>
        <v>2160</v>
      </c>
      <c r="AD43" s="46">
        <f t="shared" si="42"/>
        <v>2155.9737359948908</v>
      </c>
      <c r="AE43" s="22">
        <f t="shared" si="43"/>
        <v>-4.0262640051091694</v>
      </c>
      <c r="AF43" s="22">
        <f t="shared" si="44"/>
        <v>174.3127834789575</v>
      </c>
      <c r="AG43" s="55">
        <f t="shared" si="45"/>
        <v>4032</v>
      </c>
      <c r="AH43">
        <f t="shared" si="46"/>
        <v>3.2887511989671291E-2</v>
      </c>
      <c r="AI43" s="1">
        <f t="shared" si="47"/>
        <v>3435.7912650729495</v>
      </c>
      <c r="AJ43" s="2">
        <v>3168</v>
      </c>
      <c r="AK43" s="1">
        <f t="shared" si="48"/>
        <v>267.7912650729495</v>
      </c>
      <c r="AL43">
        <f t="shared" si="49"/>
        <v>6.0660868880843699</v>
      </c>
      <c r="AM43">
        <f t="shared" si="50"/>
        <v>8.3710392728717109E-2</v>
      </c>
      <c r="AN43" s="1">
        <f t="shared" si="51"/>
        <v>8813.4486984429805</v>
      </c>
      <c r="AO43" s="8">
        <v>3168</v>
      </c>
      <c r="AP43" s="1">
        <f t="shared" si="52"/>
        <v>5645.4486984429805</v>
      </c>
      <c r="AQ43" s="69">
        <f t="shared" si="53"/>
        <v>6.0660868880843699</v>
      </c>
      <c r="AR43">
        <f t="shared" si="54"/>
        <v>2.7144036058362936E-2</v>
      </c>
      <c r="AS43" s="1">
        <f t="shared" si="55"/>
        <v>921.11698694021015</v>
      </c>
      <c r="AT43" s="8">
        <v>1728</v>
      </c>
      <c r="AU43" s="1">
        <f t="shared" si="56"/>
        <v>-806.88301305978985</v>
      </c>
      <c r="AV43" s="82">
        <f t="shared" si="57"/>
        <v>0.95820000000000005</v>
      </c>
      <c r="AW43" s="82">
        <f t="shared" si="58"/>
        <v>2.825664949604266E-2</v>
      </c>
      <c r="AX43" s="49">
        <f t="shared" si="59"/>
        <v>2608.7265010638635</v>
      </c>
      <c r="AY43" s="8">
        <v>1584</v>
      </c>
      <c r="AZ43" s="1">
        <f t="shared" si="60"/>
        <v>1024.7265010638635</v>
      </c>
    </row>
    <row r="44" spans="1:52" x14ac:dyDescent="0.2">
      <c r="A44" s="41" t="s">
        <v>14</v>
      </c>
      <c r="B44" s="21">
        <v>1</v>
      </c>
      <c r="C44" s="21">
        <v>7399</v>
      </c>
      <c r="D44" s="21">
        <f t="shared" si="31"/>
        <v>2601</v>
      </c>
      <c r="E44" s="21">
        <v>2.53E-2</v>
      </c>
      <c r="F44" s="21">
        <v>0.92500000000000004</v>
      </c>
      <c r="G44" s="21">
        <v>0.9496</v>
      </c>
      <c r="H44" s="21">
        <v>1</v>
      </c>
      <c r="I44" s="24">
        <v>6.5</v>
      </c>
      <c r="J44" s="21">
        <v>0</v>
      </c>
      <c r="K44" s="24">
        <v>3.6</v>
      </c>
      <c r="L44" s="21">
        <v>0</v>
      </c>
      <c r="M44" s="21">
        <v>2</v>
      </c>
      <c r="N44" s="88">
        <f t="shared" si="32"/>
        <v>0.72406736974657648</v>
      </c>
      <c r="O44" s="63">
        <f t="shared" si="30"/>
        <v>3.6565402172202117</v>
      </c>
      <c r="P44" s="13">
        <f t="shared" si="33"/>
        <v>1.6361991072044006E-2</v>
      </c>
      <c r="Q44" s="13">
        <f t="shared" si="34"/>
        <v>9.1921444449549229E-3</v>
      </c>
      <c r="R44" s="41">
        <v>2</v>
      </c>
      <c r="S44" s="13">
        <f t="shared" si="35"/>
        <v>8.4495519496915642E-5</v>
      </c>
      <c r="T44" s="13">
        <f t="shared" si="36"/>
        <v>4.1527780089156193E-3</v>
      </c>
      <c r="U44" s="13">
        <f t="shared" si="37"/>
        <v>6.7947716706058046E-5</v>
      </c>
      <c r="V44" s="31">
        <f t="shared" si="38"/>
        <v>3.5783828281262392E-3</v>
      </c>
      <c r="W44" s="80">
        <v>0</v>
      </c>
      <c r="X44" s="46">
        <f t="shared" si="39"/>
        <v>223.09069903670226</v>
      </c>
      <c r="Y44" s="86">
        <f t="shared" si="40"/>
        <v>223.09069903670226</v>
      </c>
      <c r="Z44" s="80">
        <v>0</v>
      </c>
      <c r="AA44" s="80">
        <v>1014</v>
      </c>
      <c r="AB44" s="80">
        <v>0</v>
      </c>
      <c r="AC44" s="26">
        <f t="shared" si="41"/>
        <v>1014</v>
      </c>
      <c r="AD44" s="46">
        <f t="shared" si="42"/>
        <v>234.58446468064375</v>
      </c>
      <c r="AE44" s="22">
        <f t="shared" si="43"/>
        <v>-779.4155353193562</v>
      </c>
      <c r="AF44" s="22">
        <f t="shared" si="44"/>
        <v>-556.32483628265391</v>
      </c>
      <c r="AG44" s="55">
        <f t="shared" si="45"/>
        <v>1014</v>
      </c>
      <c r="AH44">
        <f t="shared" si="46"/>
        <v>3.5783828281262401E-3</v>
      </c>
      <c r="AI44" s="1">
        <f t="shared" si="47"/>
        <v>373.83723243717645</v>
      </c>
      <c r="AJ44" s="2">
        <v>338</v>
      </c>
      <c r="AK44" s="1">
        <f t="shared" si="48"/>
        <v>35.837232437176453</v>
      </c>
      <c r="AL44">
        <f t="shared" si="49"/>
        <v>3.6565402172202117</v>
      </c>
      <c r="AM44">
        <f t="shared" si="50"/>
        <v>5.0459286729490592E-2</v>
      </c>
      <c r="AN44" s="1">
        <f t="shared" si="51"/>
        <v>5312.6060033144167</v>
      </c>
      <c r="AO44" s="8">
        <v>3717</v>
      </c>
      <c r="AP44" s="1">
        <f t="shared" si="52"/>
        <v>1595.6060033144167</v>
      </c>
      <c r="AQ44" s="69">
        <f t="shared" si="53"/>
        <v>3.6565402172202117</v>
      </c>
      <c r="AR44">
        <f t="shared" si="54"/>
        <v>1.6361991072044006E-2</v>
      </c>
      <c r="AS44" s="1">
        <f t="shared" si="55"/>
        <v>555.23459680862027</v>
      </c>
      <c r="AT44" s="8">
        <v>1014</v>
      </c>
      <c r="AU44" s="1">
        <f t="shared" si="56"/>
        <v>-458.76540319137973</v>
      </c>
      <c r="AV44" s="82">
        <f t="shared" si="57"/>
        <v>0.95820000000000005</v>
      </c>
      <c r="AW44" s="82">
        <f t="shared" si="58"/>
        <v>7.1489323224987924E-4</v>
      </c>
      <c r="AX44" s="49">
        <f t="shared" si="59"/>
        <v>66.000780476915736</v>
      </c>
      <c r="AY44" s="8">
        <v>0</v>
      </c>
      <c r="AZ44" s="1">
        <f t="shared" si="60"/>
        <v>66.000780476915736</v>
      </c>
    </row>
    <row r="45" spans="1:52" x14ac:dyDescent="0.2">
      <c r="A45" s="41" t="s">
        <v>10</v>
      </c>
      <c r="B45" s="21">
        <v>1</v>
      </c>
      <c r="C45" s="21">
        <v>6664</v>
      </c>
      <c r="D45" s="21">
        <f t="shared" si="31"/>
        <v>3336</v>
      </c>
      <c r="E45" s="21">
        <v>0.75880000000000003</v>
      </c>
      <c r="F45" s="21">
        <v>0.92500000000000004</v>
      </c>
      <c r="G45" s="21">
        <v>0.9496</v>
      </c>
      <c r="H45" s="21">
        <v>1</v>
      </c>
      <c r="I45" s="24">
        <v>6.3</v>
      </c>
      <c r="J45" s="21">
        <v>0</v>
      </c>
      <c r="K45" s="21">
        <v>0</v>
      </c>
      <c r="L45" s="21">
        <v>0</v>
      </c>
      <c r="M45" s="21">
        <v>1</v>
      </c>
      <c r="N45" s="88">
        <f t="shared" si="32"/>
        <v>0.89760742956083739</v>
      </c>
      <c r="O45" s="63">
        <f t="shared" si="30"/>
        <v>5.6549268062332754</v>
      </c>
      <c r="P45" s="13">
        <f t="shared" si="33"/>
        <v>2.5304210105746225E-2</v>
      </c>
      <c r="Q45" s="13">
        <f t="shared" si="34"/>
        <v>1.178969391325245E-2</v>
      </c>
      <c r="R45" s="41">
        <v>2</v>
      </c>
      <c r="S45" s="13">
        <f t="shared" si="35"/>
        <v>1.3899688256818185E-4</v>
      </c>
      <c r="T45" s="13">
        <f t="shared" si="36"/>
        <v>6.8314059807401137E-3</v>
      </c>
      <c r="U45" s="13">
        <f t="shared" si="37"/>
        <v>1.7286333225429918E-4</v>
      </c>
      <c r="V45" s="31">
        <f t="shared" si="38"/>
        <v>9.1036345257546319E-3</v>
      </c>
      <c r="W45" s="80">
        <v>0</v>
      </c>
      <c r="X45" s="46">
        <f t="shared" si="39"/>
        <v>567.55699087364678</v>
      </c>
      <c r="Y45" s="86">
        <f t="shared" si="40"/>
        <v>567.55699087364678</v>
      </c>
      <c r="Z45" s="80">
        <v>1399</v>
      </c>
      <c r="AA45" s="80">
        <v>0</v>
      </c>
      <c r="AB45" s="80">
        <v>0</v>
      </c>
      <c r="AC45" s="26">
        <f t="shared" si="41"/>
        <v>1399</v>
      </c>
      <c r="AD45" s="46">
        <f t="shared" si="42"/>
        <v>596.7978649703706</v>
      </c>
      <c r="AE45" s="22">
        <f t="shared" si="43"/>
        <v>-802.2021350296294</v>
      </c>
      <c r="AF45" s="22">
        <f t="shared" si="44"/>
        <v>-234.64514415598262</v>
      </c>
      <c r="AG45" s="55">
        <f t="shared" si="45"/>
        <v>1399</v>
      </c>
      <c r="AH45">
        <f t="shared" si="46"/>
        <v>9.1036345257546336E-3</v>
      </c>
      <c r="AI45" s="1">
        <f t="shared" si="47"/>
        <v>951.06580254011237</v>
      </c>
      <c r="AJ45" s="2">
        <v>1184</v>
      </c>
      <c r="AK45" s="49">
        <f t="shared" si="48"/>
        <v>-232.93419745988763</v>
      </c>
      <c r="AL45">
        <f t="shared" si="49"/>
        <v>5.6549268062332754</v>
      </c>
      <c r="AM45">
        <f t="shared" si="50"/>
        <v>7.8036492476194402E-2</v>
      </c>
      <c r="AN45" s="1">
        <f t="shared" si="51"/>
        <v>8216.0721103561282</v>
      </c>
      <c r="AO45" s="8">
        <v>0</v>
      </c>
      <c r="AP45" s="1">
        <f t="shared" si="52"/>
        <v>8216.0721103561282</v>
      </c>
      <c r="AQ45" s="69">
        <f t="shared" si="53"/>
        <v>5.6549268062332754</v>
      </c>
      <c r="AR45">
        <f t="shared" si="54"/>
        <v>2.5304210105746225E-2</v>
      </c>
      <c r="AS45" s="1">
        <f t="shared" si="55"/>
        <v>858.68356936277598</v>
      </c>
      <c r="AT45" s="8">
        <v>1722</v>
      </c>
      <c r="AU45" s="1">
        <f t="shared" si="56"/>
        <v>-863.31643063722402</v>
      </c>
      <c r="AV45" s="82">
        <f t="shared" si="57"/>
        <v>0.95820000000000005</v>
      </c>
      <c r="AW45" s="82">
        <f t="shared" si="58"/>
        <v>2.1441145637597171E-2</v>
      </c>
      <c r="AX45" s="49">
        <f t="shared" si="59"/>
        <v>1979.5016690072596</v>
      </c>
      <c r="AY45" s="8">
        <v>1291</v>
      </c>
      <c r="AZ45" s="1">
        <f t="shared" si="60"/>
        <v>688.50166900725958</v>
      </c>
    </row>
    <row r="46" spans="1:52" x14ac:dyDescent="0.2">
      <c r="A46" s="23" t="s">
        <v>7</v>
      </c>
      <c r="B46" s="21">
        <v>0</v>
      </c>
      <c r="C46" s="21">
        <v>5154</v>
      </c>
      <c r="D46" s="21">
        <f t="shared" si="31"/>
        <v>4846</v>
      </c>
      <c r="E46" s="21">
        <v>1</v>
      </c>
      <c r="F46" s="21">
        <v>0.92500000000000004</v>
      </c>
      <c r="G46" s="21">
        <v>0.9496</v>
      </c>
      <c r="H46" s="21">
        <v>1</v>
      </c>
      <c r="I46" s="24">
        <v>7.3</v>
      </c>
      <c r="J46" s="21">
        <v>0</v>
      </c>
      <c r="K46" s="24">
        <v>4</v>
      </c>
      <c r="L46" s="24">
        <v>3.4</v>
      </c>
      <c r="M46" s="21">
        <v>3</v>
      </c>
      <c r="N46" s="88">
        <f t="shared" si="32"/>
        <v>1.2541319061860539</v>
      </c>
      <c r="O46" s="63">
        <f t="shared" si="30"/>
        <v>6.1452463403116644</v>
      </c>
      <c r="P46" s="44">
        <f t="shared" si="33"/>
        <v>2.7498252386823158E-2</v>
      </c>
      <c r="Q46" s="44">
        <f t="shared" si="34"/>
        <v>1.7126156086217439E-2</v>
      </c>
      <c r="R46" s="41">
        <v>2</v>
      </c>
      <c r="S46" s="13">
        <f t="shared" si="35"/>
        <v>2.9330522228948266E-4</v>
      </c>
      <c r="T46" s="13">
        <f t="shared" si="36"/>
        <v>1.4415338047224304E-2</v>
      </c>
      <c r="U46" s="13">
        <f t="shared" si="37"/>
        <v>3.9639660386394841E-4</v>
      </c>
      <c r="V46" s="31">
        <f t="shared" si="38"/>
        <v>2.0875739011666394E-2</v>
      </c>
      <c r="W46" s="80">
        <v>890</v>
      </c>
      <c r="X46" s="46">
        <f t="shared" si="39"/>
        <v>1301.4770729433296</v>
      </c>
      <c r="Y46" s="86">
        <f t="shared" si="40"/>
        <v>411.47707294332963</v>
      </c>
      <c r="Z46" s="80">
        <v>485</v>
      </c>
      <c r="AA46" s="80">
        <v>0</v>
      </c>
      <c r="AB46" s="80">
        <v>0</v>
      </c>
      <c r="AC46" s="26">
        <f t="shared" si="41"/>
        <v>485</v>
      </c>
      <c r="AD46" s="46">
        <f t="shared" si="42"/>
        <v>1368.5299466488023</v>
      </c>
      <c r="AE46" s="22">
        <f t="shared" si="43"/>
        <v>883.52994664880225</v>
      </c>
      <c r="AF46" s="22">
        <f t="shared" si="44"/>
        <v>1295.0070195921319</v>
      </c>
      <c r="AG46" s="55">
        <f t="shared" si="45"/>
        <v>1375</v>
      </c>
      <c r="AH46">
        <f t="shared" si="46"/>
        <v>2.0875739011666398E-2</v>
      </c>
      <c r="AI46" s="1">
        <f t="shared" si="47"/>
        <v>2180.9093302878005</v>
      </c>
      <c r="AJ46" s="2">
        <v>1780</v>
      </c>
      <c r="AK46" s="1">
        <f t="shared" si="48"/>
        <v>400.90933028780046</v>
      </c>
      <c r="AL46">
        <f t="shared" si="49"/>
        <v>0</v>
      </c>
      <c r="AM46">
        <f t="shared" si="50"/>
        <v>0</v>
      </c>
      <c r="AN46" s="1">
        <f t="shared" si="51"/>
        <v>0</v>
      </c>
      <c r="AO46" s="8">
        <v>3641</v>
      </c>
      <c r="AP46" s="1">
        <f t="shared" si="52"/>
        <v>-3641</v>
      </c>
      <c r="AQ46" s="69">
        <f t="shared" si="53"/>
        <v>6.1452463403116644</v>
      </c>
      <c r="AR46">
        <f t="shared" si="54"/>
        <v>2.7498252386823158E-2</v>
      </c>
      <c r="AS46" s="1">
        <f t="shared" si="55"/>
        <v>933.13711086337219</v>
      </c>
      <c r="AT46" s="8">
        <v>1780</v>
      </c>
      <c r="AU46" s="1">
        <f t="shared" si="56"/>
        <v>-846.86288913662781</v>
      </c>
      <c r="AV46" s="82">
        <f t="shared" si="57"/>
        <v>0.95820000000000005</v>
      </c>
      <c r="AW46" s="82">
        <f t="shared" si="58"/>
        <v>2.825664949604266E-2</v>
      </c>
      <c r="AX46" s="49">
        <f t="shared" si="59"/>
        <v>2608.7265010638635</v>
      </c>
      <c r="AY46" s="8">
        <v>1537</v>
      </c>
      <c r="AZ46" s="1">
        <f t="shared" si="60"/>
        <v>1071.7265010638635</v>
      </c>
    </row>
    <row r="47" spans="1:52" x14ac:dyDescent="0.2">
      <c r="A47" s="23" t="s">
        <v>9</v>
      </c>
      <c r="B47" s="21">
        <v>0</v>
      </c>
      <c r="C47" s="21">
        <v>3844</v>
      </c>
      <c r="D47" s="21">
        <f t="shared" si="31"/>
        <v>6156</v>
      </c>
      <c r="E47" s="21">
        <v>0.2989</v>
      </c>
      <c r="F47" s="21">
        <v>0.92500000000000004</v>
      </c>
      <c r="G47" s="21">
        <v>0.9496</v>
      </c>
      <c r="H47" s="21">
        <v>1</v>
      </c>
      <c r="I47" s="24">
        <v>1.5</v>
      </c>
      <c r="J47" s="21">
        <v>0</v>
      </c>
      <c r="K47" s="21">
        <v>0</v>
      </c>
      <c r="L47" s="21">
        <v>0</v>
      </c>
      <c r="M47" s="21">
        <v>1</v>
      </c>
      <c r="N47" s="88">
        <f t="shared" si="32"/>
        <v>1.5634345978277979</v>
      </c>
      <c r="O47" s="63">
        <f t="shared" si="30"/>
        <v>2.3451518967416969</v>
      </c>
      <c r="P47" s="44">
        <f t="shared" si="33"/>
        <v>1.0493896447895635E-2</v>
      </c>
      <c r="Q47" s="44">
        <f t="shared" si="34"/>
        <v>2.1755802077332759E-2</v>
      </c>
      <c r="R47" s="41">
        <v>2</v>
      </c>
      <c r="S47" s="13">
        <f t="shared" si="35"/>
        <v>4.733149240280764E-4</v>
      </c>
      <c r="T47" s="13">
        <f t="shared" si="36"/>
        <v>2.3262438286649183E-2</v>
      </c>
      <c r="U47" s="13">
        <f t="shared" si="37"/>
        <v>2.4411361850565927E-4</v>
      </c>
      <c r="V47" s="31">
        <f t="shared" si="38"/>
        <v>1.2855943112132994E-2</v>
      </c>
      <c r="W47" s="80">
        <v>802</v>
      </c>
      <c r="X47" s="46">
        <f t="shared" si="39"/>
        <v>801.49091738281936</v>
      </c>
      <c r="Y47" s="86">
        <f t="shared" si="40"/>
        <v>-0.50908261718063841</v>
      </c>
      <c r="Z47" s="80">
        <v>641</v>
      </c>
      <c r="AA47" s="80">
        <v>0</v>
      </c>
      <c r="AB47" s="80">
        <v>0</v>
      </c>
      <c r="AC47" s="26">
        <f t="shared" si="41"/>
        <v>641</v>
      </c>
      <c r="AD47" s="46">
        <f t="shared" si="42"/>
        <v>842.78420665899057</v>
      </c>
      <c r="AE47" s="22">
        <f t="shared" si="43"/>
        <v>201.78420665899057</v>
      </c>
      <c r="AF47" s="22">
        <f t="shared" si="44"/>
        <v>201.27512404180993</v>
      </c>
      <c r="AG47" s="55">
        <f t="shared" si="45"/>
        <v>1443</v>
      </c>
      <c r="AH47">
        <f t="shared" si="46"/>
        <v>1.2855943112132997E-2</v>
      </c>
      <c r="AI47" s="1">
        <f t="shared" si="47"/>
        <v>1343.0732328676463</v>
      </c>
      <c r="AJ47" s="2">
        <v>1443</v>
      </c>
      <c r="AK47" s="1">
        <f t="shared" si="48"/>
        <v>-99.926767132353689</v>
      </c>
      <c r="AL47">
        <f t="shared" si="49"/>
        <v>0</v>
      </c>
      <c r="AM47">
        <f t="shared" si="50"/>
        <v>0</v>
      </c>
      <c r="AN47" s="1">
        <f t="shared" si="51"/>
        <v>0</v>
      </c>
      <c r="AO47" s="8">
        <v>0</v>
      </c>
      <c r="AP47" s="1">
        <f t="shared" si="52"/>
        <v>0</v>
      </c>
      <c r="AQ47" s="69">
        <f t="shared" si="53"/>
        <v>2.3451518967416969</v>
      </c>
      <c r="AR47">
        <f t="shared" si="54"/>
        <v>1.0493896447895635E-2</v>
      </c>
      <c r="AS47" s="1">
        <f t="shared" si="55"/>
        <v>356.10423801990657</v>
      </c>
      <c r="AT47" s="8">
        <v>641</v>
      </c>
      <c r="AU47" s="1">
        <f t="shared" si="56"/>
        <v>-284.89576198009343</v>
      </c>
      <c r="AV47" s="82">
        <f t="shared" si="57"/>
        <v>0.95820000000000005</v>
      </c>
      <c r="AW47" s="82">
        <f t="shared" si="58"/>
        <v>8.4459125343671511E-3</v>
      </c>
      <c r="AX47" s="49">
        <f t="shared" si="59"/>
        <v>779.74835116798874</v>
      </c>
      <c r="AY47" s="8">
        <v>641</v>
      </c>
      <c r="AZ47" s="1">
        <f t="shared" si="60"/>
        <v>138.74835116798874</v>
      </c>
    </row>
    <row r="48" spans="1:52" x14ac:dyDescent="0.2">
      <c r="A48" s="23" t="s">
        <v>127</v>
      </c>
      <c r="B48" s="21">
        <v>0</v>
      </c>
      <c r="C48" s="21">
        <v>4442</v>
      </c>
      <c r="D48" s="21">
        <f t="shared" si="31"/>
        <v>5558</v>
      </c>
      <c r="E48" s="21">
        <v>0.99809999999999999</v>
      </c>
      <c r="F48" s="21">
        <v>0.92500000000000004</v>
      </c>
      <c r="G48" s="21">
        <v>0.9496</v>
      </c>
      <c r="H48" s="21">
        <v>1</v>
      </c>
      <c r="I48" s="21">
        <v>0</v>
      </c>
      <c r="J48" s="21">
        <v>0</v>
      </c>
      <c r="K48" s="21">
        <v>0</v>
      </c>
      <c r="L48" s="24">
        <v>3.3</v>
      </c>
      <c r="M48" s="21">
        <v>1</v>
      </c>
      <c r="N48" s="88">
        <f t="shared" si="32"/>
        <v>1.4222414607272156</v>
      </c>
      <c r="O48" s="63">
        <f t="shared" si="30"/>
        <v>4.6933968203998102</v>
      </c>
      <c r="P48" s="44">
        <f t="shared" si="33"/>
        <v>2.1001633323021813E-2</v>
      </c>
      <c r="Q48" s="44">
        <f t="shared" si="34"/>
        <v>1.9642421693602252E-2</v>
      </c>
      <c r="R48" s="41">
        <v>2</v>
      </c>
      <c r="S48" s="13">
        <f t="shared" si="35"/>
        <v>3.8582472998929638E-4</v>
      </c>
      <c r="T48" s="13">
        <f t="shared" si="36"/>
        <v>1.8962478289204953E-2</v>
      </c>
      <c r="U48" s="13">
        <f t="shared" si="37"/>
        <v>3.9824301592564438E-4</v>
      </c>
      <c r="V48" s="31">
        <f t="shared" si="38"/>
        <v>2.0972978029186299E-2</v>
      </c>
      <c r="W48" s="80">
        <v>1460</v>
      </c>
      <c r="X48" s="46">
        <f t="shared" si="39"/>
        <v>1307.5393422515906</v>
      </c>
      <c r="Y48" s="86">
        <f t="shared" si="40"/>
        <v>-152.4606577484094</v>
      </c>
      <c r="Z48" s="80">
        <v>1095</v>
      </c>
      <c r="AA48" s="80">
        <v>0</v>
      </c>
      <c r="AB48" s="80">
        <v>0</v>
      </c>
      <c r="AC48" s="26">
        <f t="shared" si="41"/>
        <v>1095</v>
      </c>
      <c r="AD48" s="46">
        <f t="shared" si="42"/>
        <v>1374.9045476813369</v>
      </c>
      <c r="AE48" s="22">
        <f t="shared" si="43"/>
        <v>279.90454768133691</v>
      </c>
      <c r="AF48" s="22">
        <f t="shared" si="44"/>
        <v>127.4438899329275</v>
      </c>
      <c r="AG48" s="55">
        <f t="shared" si="45"/>
        <v>2555</v>
      </c>
      <c r="AH48">
        <f t="shared" si="46"/>
        <v>2.0972978029186302E-2</v>
      </c>
      <c r="AI48" s="1">
        <f t="shared" si="47"/>
        <v>2191.0679876871222</v>
      </c>
      <c r="AJ48" s="2">
        <v>1460</v>
      </c>
      <c r="AK48" s="1">
        <f t="shared" si="48"/>
        <v>731.06798768712224</v>
      </c>
      <c r="AL48">
        <f t="shared" si="49"/>
        <v>0</v>
      </c>
      <c r="AM48">
        <f t="shared" si="50"/>
        <v>0</v>
      </c>
      <c r="AN48" s="1">
        <f t="shared" si="51"/>
        <v>0</v>
      </c>
      <c r="AO48" s="8">
        <v>0</v>
      </c>
      <c r="AP48" s="1">
        <f t="shared" si="52"/>
        <v>0</v>
      </c>
      <c r="AQ48" s="69">
        <f t="shared" si="53"/>
        <v>4.6933968203998102</v>
      </c>
      <c r="AR48">
        <f t="shared" si="54"/>
        <v>2.1001633323021813E-2</v>
      </c>
      <c r="AS48" s="1">
        <f t="shared" si="55"/>
        <v>712.67814284253745</v>
      </c>
      <c r="AT48" s="8">
        <v>1095</v>
      </c>
      <c r="AU48" s="1">
        <f t="shared" si="56"/>
        <v>-382.32185715746255</v>
      </c>
      <c r="AV48" s="82">
        <f t="shared" si="57"/>
        <v>0.95820000000000005</v>
      </c>
      <c r="AW48" s="82">
        <f t="shared" si="58"/>
        <v>2.8202961862000178E-2</v>
      </c>
      <c r="AX48" s="49">
        <f t="shared" si="59"/>
        <v>2603.7699207118421</v>
      </c>
      <c r="AY48" s="8">
        <v>1460</v>
      </c>
      <c r="AZ48" s="1">
        <f t="shared" si="60"/>
        <v>1143.7699207118421</v>
      </c>
    </row>
    <row r="49" spans="1:52" x14ac:dyDescent="0.2">
      <c r="A49" s="23" t="s">
        <v>128</v>
      </c>
      <c r="B49" s="21">
        <v>0</v>
      </c>
      <c r="C49" s="21">
        <v>3926</v>
      </c>
      <c r="D49" s="21">
        <f t="shared" si="31"/>
        <v>6074</v>
      </c>
      <c r="E49" s="21">
        <v>1.4E-2</v>
      </c>
      <c r="F49" s="21">
        <v>0.92500000000000004</v>
      </c>
      <c r="G49" s="21">
        <v>0.9496</v>
      </c>
      <c r="H49" s="21">
        <v>1</v>
      </c>
      <c r="I49" s="21">
        <v>0</v>
      </c>
      <c r="J49" s="21">
        <v>0</v>
      </c>
      <c r="K49" s="21">
        <v>0</v>
      </c>
      <c r="L49" s="24">
        <v>3</v>
      </c>
      <c r="M49" s="21">
        <v>1</v>
      </c>
      <c r="N49" s="88">
        <f t="shared" si="32"/>
        <v>1.5440736659845742</v>
      </c>
      <c r="O49" s="63">
        <f t="shared" si="30"/>
        <v>4.6322209979537226</v>
      </c>
      <c r="P49" s="44">
        <f t="shared" si="33"/>
        <v>2.0727888689782474E-2</v>
      </c>
      <c r="Q49" s="44">
        <f t="shared" si="34"/>
        <v>2.1466007442774396E-2</v>
      </c>
      <c r="R49" s="41">
        <v>2</v>
      </c>
      <c r="S49" s="13">
        <f t="shared" si="35"/>
        <v>4.6078947553324578E-4</v>
      </c>
      <c r="T49" s="13">
        <f t="shared" si="36"/>
        <v>2.2646838697809011E-2</v>
      </c>
      <c r="U49" s="13">
        <f t="shared" si="37"/>
        <v>4.6942115170364344E-4</v>
      </c>
      <c r="V49" s="31">
        <f t="shared" si="38"/>
        <v>2.4721486899732661E-2</v>
      </c>
      <c r="W49" s="80">
        <f>389+1685</f>
        <v>2074</v>
      </c>
      <c r="X49" s="46">
        <f t="shared" si="39"/>
        <v>1541.2363792769329</v>
      </c>
      <c r="Y49" s="86">
        <f t="shared" si="40"/>
        <v>-532.76362072306711</v>
      </c>
      <c r="Z49" s="80">
        <v>1102</v>
      </c>
      <c r="AA49" s="80">
        <v>0</v>
      </c>
      <c r="AB49" s="80">
        <v>0</v>
      </c>
      <c r="AC49" s="26">
        <f t="shared" si="41"/>
        <v>1102</v>
      </c>
      <c r="AD49" s="46">
        <f t="shared" si="42"/>
        <v>1620.6417951988742</v>
      </c>
      <c r="AE49" s="22">
        <f t="shared" si="43"/>
        <v>518.64179519887421</v>
      </c>
      <c r="AF49" s="22">
        <f t="shared" si="44"/>
        <v>-14.1218255241929</v>
      </c>
      <c r="AG49" s="55">
        <f t="shared" si="45"/>
        <v>3176</v>
      </c>
      <c r="AH49">
        <f t="shared" si="46"/>
        <v>2.4721486899732664E-2</v>
      </c>
      <c r="AI49" s="1">
        <f t="shared" si="47"/>
        <v>2582.6784579019713</v>
      </c>
      <c r="AJ49" s="2">
        <v>1167</v>
      </c>
      <c r="AK49" s="49">
        <f t="shared" si="48"/>
        <v>1415.6784579019713</v>
      </c>
      <c r="AL49">
        <f t="shared" si="49"/>
        <v>0</v>
      </c>
      <c r="AM49">
        <f t="shared" si="50"/>
        <v>0</v>
      </c>
      <c r="AN49" s="1">
        <f t="shared" si="51"/>
        <v>0</v>
      </c>
      <c r="AO49" s="8">
        <v>0</v>
      </c>
      <c r="AP49" s="1">
        <f t="shared" si="52"/>
        <v>0</v>
      </c>
      <c r="AQ49" s="69">
        <f t="shared" si="53"/>
        <v>4.6322209979537226</v>
      </c>
      <c r="AR49">
        <f t="shared" si="54"/>
        <v>2.0727888689782474E-2</v>
      </c>
      <c r="AS49" s="1">
        <f t="shared" si="55"/>
        <v>703.38877882834595</v>
      </c>
      <c r="AT49" s="8">
        <v>1102</v>
      </c>
      <c r="AU49" s="1">
        <f t="shared" si="56"/>
        <v>-398.61122117165405</v>
      </c>
      <c r="AV49" s="82">
        <f t="shared" si="57"/>
        <v>0.95820000000000005</v>
      </c>
      <c r="AW49" s="82">
        <f t="shared" si="58"/>
        <v>3.9559309294459724E-4</v>
      </c>
      <c r="AX49" s="49">
        <f t="shared" si="59"/>
        <v>36.522171014894084</v>
      </c>
      <c r="AY49" s="8">
        <v>259</v>
      </c>
      <c r="AZ49" s="1">
        <f t="shared" si="60"/>
        <v>-222.47782898510593</v>
      </c>
    </row>
    <row r="50" spans="1:52" x14ac:dyDescent="0.2">
      <c r="A50" s="23" t="s">
        <v>151</v>
      </c>
      <c r="B50" s="21">
        <v>1</v>
      </c>
      <c r="C50" s="21">
        <v>8348</v>
      </c>
      <c r="D50" s="21">
        <f t="shared" si="31"/>
        <v>1652</v>
      </c>
      <c r="E50" s="21">
        <v>0.99080000000000001</v>
      </c>
      <c r="F50" s="21">
        <v>0.92500000000000004</v>
      </c>
      <c r="G50" s="21">
        <v>0.9496</v>
      </c>
      <c r="H50" s="21">
        <v>1</v>
      </c>
      <c r="I50" s="21">
        <v>0</v>
      </c>
      <c r="J50" s="21">
        <v>0</v>
      </c>
      <c r="K50" s="24">
        <v>4.4000000000000004</v>
      </c>
      <c r="L50" s="24">
        <v>9.6999999999999993</v>
      </c>
      <c r="M50" s="21">
        <v>2</v>
      </c>
      <c r="N50" s="88">
        <f t="shared" si="32"/>
        <v>0.5</v>
      </c>
      <c r="O50" s="63">
        <f t="shared" si="30"/>
        <v>3.5249999999999999</v>
      </c>
      <c r="P50" s="44">
        <f t="shared" si="33"/>
        <v>1.5773385523652681E-2</v>
      </c>
      <c r="Q50" s="44">
        <f t="shared" si="34"/>
        <v>5.8383016620782513E-3</v>
      </c>
      <c r="R50" s="41">
        <v>2</v>
      </c>
      <c r="S50" s="21">
        <f t="shared" si="35"/>
        <v>3.408576629742567E-5</v>
      </c>
      <c r="T50" s="21">
        <f t="shared" si="36"/>
        <v>1.675244102169862E-3</v>
      </c>
      <c r="U50" s="21">
        <f t="shared" si="37"/>
        <v>2.6424271069750633E-5</v>
      </c>
      <c r="V50" s="31">
        <f t="shared" si="38"/>
        <v>1.3916016965043691E-3</v>
      </c>
      <c r="W50" s="80">
        <v>0</v>
      </c>
      <c r="X50" s="46">
        <f t="shared" si="39"/>
        <v>86.758016166868387</v>
      </c>
      <c r="Y50" s="86">
        <f t="shared" si="40"/>
        <v>86.758016166868387</v>
      </c>
      <c r="Z50" s="80">
        <v>0</v>
      </c>
      <c r="AA50" s="80">
        <f>3456-3253</f>
        <v>203</v>
      </c>
      <c r="AB50" s="80">
        <v>0</v>
      </c>
      <c r="AC50" s="26">
        <f t="shared" si="41"/>
        <v>203</v>
      </c>
      <c r="AD50" s="46">
        <f t="shared" si="42"/>
        <v>91.227840816040413</v>
      </c>
      <c r="AE50" s="22">
        <f t="shared" si="43"/>
        <v>-111.77215918395959</v>
      </c>
      <c r="AF50" s="22">
        <f t="shared" si="44"/>
        <v>-25.0141430170912</v>
      </c>
      <c r="AG50" s="55">
        <f t="shared" si="45"/>
        <v>203</v>
      </c>
      <c r="AH50">
        <f t="shared" si="46"/>
        <v>1.3916016965043695E-3</v>
      </c>
      <c r="AI50" s="1">
        <f t="shared" si="47"/>
        <v>145.38202083550797</v>
      </c>
      <c r="AJ50" s="2">
        <v>2846</v>
      </c>
      <c r="AK50" s="49">
        <f t="shared" si="48"/>
        <v>-2700.6179791644922</v>
      </c>
      <c r="AL50">
        <f t="shared" si="49"/>
        <v>3.5249999999999999</v>
      </c>
      <c r="AM50">
        <f t="shared" si="50"/>
        <v>4.8644066564287519E-2</v>
      </c>
      <c r="AN50" s="1">
        <f t="shared" si="51"/>
        <v>5121.4905482210115</v>
      </c>
      <c r="AO50" s="8">
        <v>10978</v>
      </c>
      <c r="AP50" s="49">
        <f t="shared" si="52"/>
        <v>-5856.5094517789885</v>
      </c>
      <c r="AQ50" s="69">
        <f t="shared" si="53"/>
        <v>3.5249999999999999</v>
      </c>
      <c r="AR50">
        <f t="shared" si="54"/>
        <v>1.5773385523652681E-2</v>
      </c>
      <c r="AS50" s="1">
        <f t="shared" si="55"/>
        <v>535.26061180267754</v>
      </c>
      <c r="AT50" s="8">
        <v>2033</v>
      </c>
      <c r="AU50" s="1">
        <f t="shared" si="56"/>
        <v>-1497.7393881973226</v>
      </c>
      <c r="AV50" s="82">
        <f t="shared" si="57"/>
        <v>0.95820000000000005</v>
      </c>
      <c r="AW50" s="82">
        <f t="shared" si="58"/>
        <v>2.7996688320679065E-2</v>
      </c>
      <c r="AX50" s="49">
        <f t="shared" si="59"/>
        <v>2584.7262172540754</v>
      </c>
      <c r="AY50" s="8">
        <v>2439</v>
      </c>
      <c r="AZ50" s="1">
        <f t="shared" si="60"/>
        <v>145.72621725407544</v>
      </c>
    </row>
    <row r="51" spans="1:52" x14ac:dyDescent="0.2">
      <c r="A51" s="23" t="s">
        <v>102</v>
      </c>
      <c r="B51" s="21">
        <v>0</v>
      </c>
      <c r="C51" s="21">
        <v>4683</v>
      </c>
      <c r="D51" s="21">
        <f t="shared" si="31"/>
        <v>5317</v>
      </c>
      <c r="E51" s="21">
        <v>0.99929999999999997</v>
      </c>
      <c r="F51" s="21">
        <v>0.92500000000000004</v>
      </c>
      <c r="G51" s="21">
        <v>0.9496</v>
      </c>
      <c r="H51" s="21">
        <v>1</v>
      </c>
      <c r="I51" s="24">
        <v>5.4</v>
      </c>
      <c r="J51" s="21">
        <v>0</v>
      </c>
      <c r="K51" s="24">
        <v>3.1</v>
      </c>
      <c r="L51" s="21">
        <v>0</v>
      </c>
      <c r="M51" s="21">
        <v>2</v>
      </c>
      <c r="N51" s="88">
        <f t="shared" si="32"/>
        <v>1.3653392098221313</v>
      </c>
      <c r="O51" s="63">
        <f t="shared" si="30"/>
        <v>5.8026916417440573</v>
      </c>
      <c r="P51" s="44">
        <f t="shared" si="33"/>
        <v>2.5965416266696774E-2</v>
      </c>
      <c r="Q51" s="44">
        <f t="shared" si="34"/>
        <v>1.8790708194473406E-2</v>
      </c>
      <c r="R51" s="41">
        <v>2</v>
      </c>
      <c r="S51" s="13">
        <f t="shared" si="35"/>
        <v>3.5309071444985E-4</v>
      </c>
      <c r="T51" s="13">
        <f t="shared" si="36"/>
        <v>1.7353669908771512E-2</v>
      </c>
      <c r="U51" s="13">
        <f t="shared" si="37"/>
        <v>4.5059526293610212E-4</v>
      </c>
      <c r="V51" s="31">
        <f t="shared" si="38"/>
        <v>2.3730044650371863E-2</v>
      </c>
      <c r="W51" s="80">
        <v>0</v>
      </c>
      <c r="X51" s="46">
        <f t="shared" si="39"/>
        <v>1479.4259036827834</v>
      </c>
      <c r="Y51" s="86">
        <f t="shared" si="40"/>
        <v>1479.4259036827834</v>
      </c>
      <c r="Z51" s="80">
        <v>644</v>
      </c>
      <c r="AA51" s="80">
        <v>965</v>
      </c>
      <c r="AB51" s="80">
        <v>0</v>
      </c>
      <c r="AC51" s="26">
        <f t="shared" si="41"/>
        <v>1609</v>
      </c>
      <c r="AD51" s="46">
        <f t="shared" si="42"/>
        <v>1555.6468070997778</v>
      </c>
      <c r="AE51" s="22">
        <f t="shared" si="43"/>
        <v>-53.353192900222211</v>
      </c>
      <c r="AF51" s="22">
        <f t="shared" si="44"/>
        <v>1426.0727107825612</v>
      </c>
      <c r="AG51" s="55">
        <f t="shared" si="45"/>
        <v>1609</v>
      </c>
      <c r="AH51">
        <f t="shared" si="46"/>
        <v>2.373004465037187E-2</v>
      </c>
      <c r="AI51" s="1">
        <f t="shared" si="47"/>
        <v>2479.1014946689997</v>
      </c>
      <c r="AJ51" s="2">
        <v>1287</v>
      </c>
      <c r="AK51" s="1">
        <f t="shared" si="48"/>
        <v>1192.1014946689997</v>
      </c>
      <c r="AL51">
        <f t="shared" si="49"/>
        <v>0</v>
      </c>
      <c r="AM51">
        <f t="shared" si="50"/>
        <v>0</v>
      </c>
      <c r="AN51" s="1">
        <f t="shared" si="51"/>
        <v>0</v>
      </c>
      <c r="AO51" s="8">
        <v>4505</v>
      </c>
      <c r="AP51" s="1">
        <f t="shared" si="52"/>
        <v>-4505</v>
      </c>
      <c r="AQ51" s="69">
        <f t="shared" si="53"/>
        <v>5.8026916417440573</v>
      </c>
      <c r="AR51">
        <f t="shared" si="54"/>
        <v>2.5965416266696774E-2</v>
      </c>
      <c r="AS51" s="1">
        <f t="shared" si="55"/>
        <v>881.12121369140652</v>
      </c>
      <c r="AT51" s="8">
        <v>965</v>
      </c>
      <c r="AU51" s="1">
        <f t="shared" si="56"/>
        <v>-83.878786308593476</v>
      </c>
      <c r="AV51" s="82">
        <f t="shared" si="57"/>
        <v>0.95820000000000005</v>
      </c>
      <c r="AW51" s="82">
        <f t="shared" si="58"/>
        <v>2.8236869841395427E-2</v>
      </c>
      <c r="AX51" s="49">
        <f t="shared" si="59"/>
        <v>2606.9003925131183</v>
      </c>
      <c r="AY51" s="8">
        <v>1609</v>
      </c>
      <c r="AZ51" s="1">
        <f t="shared" si="60"/>
        <v>997.90039251311828</v>
      </c>
    </row>
    <row r="52" spans="1:52" x14ac:dyDescent="0.2">
      <c r="A52" s="10" t="s">
        <v>101</v>
      </c>
      <c r="B52" s="21">
        <v>0</v>
      </c>
      <c r="C52" s="3">
        <v>3146</v>
      </c>
      <c r="D52" s="21">
        <f t="shared" si="31"/>
        <v>6854</v>
      </c>
      <c r="E52" s="21">
        <v>0.99690000000000001</v>
      </c>
      <c r="F52" s="21">
        <v>0.92500000000000004</v>
      </c>
      <c r="G52" s="21">
        <v>0.9496</v>
      </c>
      <c r="H52" s="21">
        <v>1</v>
      </c>
      <c r="I52" s="24">
        <v>3.6</v>
      </c>
      <c r="J52" s="21">
        <v>0</v>
      </c>
      <c r="K52" s="24">
        <v>2.1</v>
      </c>
      <c r="L52" s="21">
        <v>0</v>
      </c>
      <c r="M52" s="21">
        <v>2</v>
      </c>
      <c r="N52" s="88">
        <f t="shared" si="32"/>
        <v>1.7282386274201165</v>
      </c>
      <c r="O52" s="63">
        <f t="shared" si="30"/>
        <v>4.9254800881473315</v>
      </c>
      <c r="P52" s="45">
        <f t="shared" si="33"/>
        <v>2.2040140799836214E-2</v>
      </c>
      <c r="Q52" s="44">
        <f t="shared" si="34"/>
        <v>2.4222590551988096E-2</v>
      </c>
      <c r="R52" s="41">
        <v>2</v>
      </c>
      <c r="S52">
        <f t="shared" si="35"/>
        <v>5.8673389304926299E-4</v>
      </c>
      <c r="T52">
        <f t="shared" si="36"/>
        <v>2.8836743328495323E-2</v>
      </c>
      <c r="U52">
        <f t="shared" si="37"/>
        <v>6.3556588316877449E-4</v>
      </c>
      <c r="V52" s="5">
        <f t="shared" si="38"/>
        <v>3.347129458834721E-2</v>
      </c>
      <c r="W52" s="81">
        <f>619+2103</f>
        <v>2722</v>
      </c>
      <c r="X52" s="46">
        <f t="shared" si="39"/>
        <v>2086.7343898159183</v>
      </c>
      <c r="Y52" s="86">
        <f t="shared" si="40"/>
        <v>-635.26561018408165</v>
      </c>
      <c r="Z52" s="80">
        <v>742</v>
      </c>
      <c r="AA52" s="81">
        <v>866</v>
      </c>
      <c r="AB52" s="81">
        <v>0</v>
      </c>
      <c r="AC52" s="7">
        <f t="shared" si="41"/>
        <v>1608</v>
      </c>
      <c r="AD52" s="46">
        <f t="shared" si="42"/>
        <v>2194.2441880336896</v>
      </c>
      <c r="AE52" s="1">
        <f t="shared" si="43"/>
        <v>586.24418803368962</v>
      </c>
      <c r="AF52" s="1">
        <f t="shared" si="44"/>
        <v>-49.021422150392027</v>
      </c>
      <c r="AG52" s="55">
        <f t="shared" si="45"/>
        <v>4330</v>
      </c>
      <c r="AH52">
        <f t="shared" si="46"/>
        <v>3.3471294588347217E-2</v>
      </c>
      <c r="AI52" s="1">
        <f t="shared" si="47"/>
        <v>3496.7796169392223</v>
      </c>
      <c r="AJ52" s="2">
        <v>2969</v>
      </c>
      <c r="AK52" s="1">
        <f t="shared" si="48"/>
        <v>527.77961693922225</v>
      </c>
      <c r="AL52">
        <f t="shared" si="49"/>
        <v>0</v>
      </c>
      <c r="AM52">
        <f t="shared" si="50"/>
        <v>0</v>
      </c>
      <c r="AN52" s="1">
        <f t="shared" si="51"/>
        <v>0</v>
      </c>
      <c r="AO52" s="8">
        <v>0</v>
      </c>
      <c r="AP52" s="1">
        <f t="shared" si="52"/>
        <v>0</v>
      </c>
      <c r="AQ52" s="69">
        <f t="shared" si="53"/>
        <v>4.9254800881473315</v>
      </c>
      <c r="AR52">
        <f t="shared" si="54"/>
        <v>2.2040140799836214E-2</v>
      </c>
      <c r="AS52" s="1">
        <f t="shared" si="55"/>
        <v>747.91928663933254</v>
      </c>
      <c r="AT52" s="8">
        <v>1237</v>
      </c>
      <c r="AU52" s="1">
        <f t="shared" si="56"/>
        <v>-489.08071336066746</v>
      </c>
      <c r="AV52" s="82">
        <f t="shared" si="57"/>
        <v>0.95820000000000005</v>
      </c>
      <c r="AW52" s="82">
        <f t="shared" si="58"/>
        <v>2.8169053882604926E-2</v>
      </c>
      <c r="AX52" s="49">
        <f t="shared" si="59"/>
        <v>2600.6394489105651</v>
      </c>
      <c r="AY52" s="8">
        <v>1856</v>
      </c>
      <c r="AZ52" s="49">
        <f t="shared" si="60"/>
        <v>744.63944891056508</v>
      </c>
    </row>
    <row r="53" spans="1:52" x14ac:dyDescent="0.2">
      <c r="A53" s="23" t="s">
        <v>22</v>
      </c>
      <c r="B53" s="21">
        <v>0</v>
      </c>
      <c r="C53" s="21">
        <v>3500</v>
      </c>
      <c r="D53" s="21">
        <f t="shared" si="31"/>
        <v>6500</v>
      </c>
      <c r="E53" s="21">
        <v>0.1278</v>
      </c>
      <c r="F53" s="21">
        <v>0.92500000000000004</v>
      </c>
      <c r="G53" s="21">
        <v>0.9496</v>
      </c>
      <c r="H53" s="21">
        <v>1</v>
      </c>
      <c r="I53" s="21">
        <v>0</v>
      </c>
      <c r="J53" s="66">
        <f>$AD$71</f>
        <v>5.2666666666666657</v>
      </c>
      <c r="K53" s="24">
        <v>3</v>
      </c>
      <c r="L53" s="24">
        <v>2.2999999999999998</v>
      </c>
      <c r="M53" s="21">
        <v>2</v>
      </c>
      <c r="N53" s="88">
        <f t="shared" si="32"/>
        <v>1.6446560679993705</v>
      </c>
      <c r="O53" s="63">
        <f t="shared" si="30"/>
        <v>8.6892662259300053</v>
      </c>
      <c r="P53" s="44">
        <f t="shared" si="33"/>
        <v>3.8882027262198159E-2</v>
      </c>
      <c r="Q53" s="44">
        <f t="shared" si="34"/>
        <v>2.2971525910114185E-2</v>
      </c>
      <c r="R53" s="41">
        <v>2</v>
      </c>
      <c r="S53" s="13">
        <f t="shared" si="35"/>
        <v>5.2769100263904735E-4</v>
      </c>
      <c r="T53" s="13">
        <f t="shared" si="36"/>
        <v>2.5934908789359685E-2</v>
      </c>
      <c r="U53" s="13">
        <f t="shared" si="37"/>
        <v>1.008401830590506E-3</v>
      </c>
      <c r="V53" s="31">
        <f t="shared" si="38"/>
        <v>5.3106240641555093E-2</v>
      </c>
      <c r="W53" s="80">
        <v>2086</v>
      </c>
      <c r="X53" s="46">
        <f t="shared" si="39"/>
        <v>3310.8554665571105</v>
      </c>
      <c r="Y53" s="86">
        <f t="shared" si="40"/>
        <v>1224.8554665571105</v>
      </c>
      <c r="Z53" s="80">
        <v>1192</v>
      </c>
      <c r="AA53" s="80">
        <v>1987</v>
      </c>
      <c r="AB53" s="80">
        <v>0</v>
      </c>
      <c r="AC53" s="26">
        <f t="shared" si="41"/>
        <v>3179</v>
      </c>
      <c r="AD53" s="46">
        <f t="shared" si="42"/>
        <v>3481.4327114977855</v>
      </c>
      <c r="AE53" s="22">
        <f t="shared" si="43"/>
        <v>302.43271149778548</v>
      </c>
      <c r="AF53" s="22">
        <f t="shared" si="44"/>
        <v>1527.288178054896</v>
      </c>
      <c r="AG53" s="55">
        <f t="shared" si="45"/>
        <v>5265</v>
      </c>
      <c r="AH53">
        <f t="shared" si="46"/>
        <v>5.31062406415551E-2</v>
      </c>
      <c r="AI53" s="1">
        <f t="shared" si="47"/>
        <v>5548.0620660639024</v>
      </c>
      <c r="AJ53" s="2">
        <v>3973</v>
      </c>
      <c r="AK53" s="49">
        <f t="shared" si="48"/>
        <v>1575.0620660639024</v>
      </c>
      <c r="AL53">
        <f t="shared" si="49"/>
        <v>0</v>
      </c>
      <c r="AM53">
        <f t="shared" si="50"/>
        <v>0</v>
      </c>
      <c r="AN53" s="1">
        <f t="shared" si="51"/>
        <v>0</v>
      </c>
      <c r="AO53" s="8">
        <v>10231</v>
      </c>
      <c r="AP53" s="49">
        <f t="shared" si="52"/>
        <v>-10231</v>
      </c>
      <c r="AQ53" s="69">
        <f t="shared" si="53"/>
        <v>8.6892662259300053</v>
      </c>
      <c r="AR53">
        <f t="shared" si="54"/>
        <v>3.8882027262198159E-2</v>
      </c>
      <c r="AS53" s="1">
        <f t="shared" si="55"/>
        <v>1319.4388528248619</v>
      </c>
      <c r="AT53" s="8">
        <v>2285</v>
      </c>
      <c r="AU53" s="49">
        <f t="shared" si="56"/>
        <v>-965.5611471751381</v>
      </c>
      <c r="AV53" s="82">
        <f t="shared" si="57"/>
        <v>0.95820000000000005</v>
      </c>
      <c r="AW53" s="82">
        <f t="shared" si="58"/>
        <v>3.6111998055942517E-3</v>
      </c>
      <c r="AX53" s="49">
        <f t="shared" si="59"/>
        <v>333.3952468359617</v>
      </c>
      <c r="AY53" s="8">
        <v>0</v>
      </c>
      <c r="AZ53" s="49">
        <f t="shared" si="60"/>
        <v>333.3952468359617</v>
      </c>
    </row>
    <row r="54" spans="1:52" x14ac:dyDescent="0.2">
      <c r="A54" s="23" t="s">
        <v>83</v>
      </c>
      <c r="B54" s="21">
        <v>0</v>
      </c>
      <c r="C54" s="21">
        <v>2630</v>
      </c>
      <c r="D54" s="21">
        <f t="shared" si="31"/>
        <v>7370</v>
      </c>
      <c r="E54" s="21">
        <v>0.99980000000000002</v>
      </c>
      <c r="F54" s="21">
        <v>0.92500000000000004</v>
      </c>
      <c r="G54" s="21">
        <v>0.9496</v>
      </c>
      <c r="H54" s="21">
        <v>1</v>
      </c>
      <c r="I54" s="21">
        <v>0</v>
      </c>
      <c r="J54" s="21">
        <v>0</v>
      </c>
      <c r="K54" s="24">
        <v>2.2999999999999998</v>
      </c>
      <c r="L54" s="21">
        <v>0</v>
      </c>
      <c r="M54" s="21">
        <v>1</v>
      </c>
      <c r="N54" s="88">
        <f t="shared" si="32"/>
        <v>1.8500708326774753</v>
      </c>
      <c r="O54" s="63">
        <f t="shared" si="30"/>
        <v>4.2551629151581931</v>
      </c>
      <c r="P54" s="44">
        <f t="shared" si="33"/>
        <v>1.904065961042269E-2</v>
      </c>
      <c r="Q54" s="44">
        <f t="shared" si="34"/>
        <v>2.604617630116024E-2</v>
      </c>
      <c r="R54" s="41">
        <v>2</v>
      </c>
      <c r="S54" s="13">
        <f t="shared" si="35"/>
        <v>6.7840329991112128E-4</v>
      </c>
      <c r="T54" s="13">
        <f t="shared" si="36"/>
        <v>3.3342102892799319E-2</v>
      </c>
      <c r="U54" s="13">
        <f t="shared" si="37"/>
        <v>6.3485563187748147E-4</v>
      </c>
      <c r="V54" s="31">
        <f t="shared" si="38"/>
        <v>3.343389007870913E-2</v>
      </c>
      <c r="W54" s="80">
        <v>885</v>
      </c>
      <c r="X54" s="46">
        <f t="shared" si="39"/>
        <v>2084.402443067042</v>
      </c>
      <c r="Y54" s="87">
        <f t="shared" si="40"/>
        <v>1199.402443067042</v>
      </c>
      <c r="Z54" s="84">
        <v>0</v>
      </c>
      <c r="AA54" s="80">
        <f>8295-4904</f>
        <v>3391</v>
      </c>
      <c r="AB54" s="80">
        <v>0</v>
      </c>
      <c r="AC54" s="26">
        <f t="shared" si="41"/>
        <v>3391</v>
      </c>
      <c r="AD54" s="46">
        <f t="shared" si="42"/>
        <v>2191.7920979998557</v>
      </c>
      <c r="AE54" s="22">
        <f t="shared" si="43"/>
        <v>-1199.2079020001443</v>
      </c>
      <c r="AF54" s="22">
        <f t="shared" si="44"/>
        <v>0.19454106689772743</v>
      </c>
      <c r="AG54" s="55">
        <f t="shared" si="45"/>
        <v>4276</v>
      </c>
      <c r="AH54">
        <f t="shared" si="46"/>
        <v>3.3433890078709137E-2</v>
      </c>
      <c r="AI54" s="1">
        <f t="shared" si="47"/>
        <v>3492.8719304128222</v>
      </c>
      <c r="AJ54" s="2">
        <v>7493</v>
      </c>
      <c r="AK54" s="49">
        <f t="shared" si="48"/>
        <v>-4000.1280695871778</v>
      </c>
      <c r="AL54">
        <f t="shared" si="49"/>
        <v>0</v>
      </c>
      <c r="AM54">
        <f t="shared" si="50"/>
        <v>0</v>
      </c>
      <c r="AN54" s="1">
        <f t="shared" si="51"/>
        <v>0</v>
      </c>
      <c r="AO54" s="8">
        <v>662</v>
      </c>
      <c r="AP54" s="1">
        <f t="shared" si="52"/>
        <v>-662</v>
      </c>
      <c r="AQ54" s="69">
        <f t="shared" si="53"/>
        <v>4.2551629151581931</v>
      </c>
      <c r="AR54">
        <f t="shared" si="54"/>
        <v>1.904065961042269E-2</v>
      </c>
      <c r="AS54" s="1">
        <f t="shared" si="55"/>
        <v>646.13364689011041</v>
      </c>
      <c r="AT54" s="8">
        <v>844</v>
      </c>
      <c r="AU54" s="1">
        <f t="shared" si="56"/>
        <v>-197.86635310988959</v>
      </c>
      <c r="AV54" s="82">
        <f t="shared" si="57"/>
        <v>0.95820000000000005</v>
      </c>
      <c r="AW54" s="82">
        <f t="shared" si="58"/>
        <v>2.8250998166143449E-2</v>
      </c>
      <c r="AX54" s="49">
        <f t="shared" si="59"/>
        <v>2608.2047557636506</v>
      </c>
      <c r="AY54" s="8">
        <v>1886</v>
      </c>
      <c r="AZ54" s="1">
        <f t="shared" si="60"/>
        <v>722.20475576365061</v>
      </c>
    </row>
    <row r="55" spans="1:52" ht="17" thickBot="1" x14ac:dyDescent="0.25">
      <c r="A55" s="4" t="s">
        <v>35</v>
      </c>
      <c r="B55" s="32">
        <f>AVERAGE(B2:B54)</f>
        <v>0.33962264150943394</v>
      </c>
      <c r="C55" s="4">
        <f>SUM(C2:C54)</f>
        <v>247041</v>
      </c>
      <c r="D55" s="4">
        <f>SUM(D2:D54)</f>
        <v>282959</v>
      </c>
      <c r="E55" s="4">
        <f>SUM(E2:E54)</f>
        <v>35.389899999999997</v>
      </c>
      <c r="F55" s="4"/>
      <c r="G55" s="4"/>
      <c r="H55" s="4"/>
      <c r="I55" s="4">
        <f>SUM(I2:I54)</f>
        <v>99.999999999999986</v>
      </c>
      <c r="J55" s="64"/>
      <c r="K55" s="4">
        <f>MEDIAN(K8:K54)</f>
        <v>1.1000000000000001</v>
      </c>
      <c r="L55" s="4">
        <f>SUM(L2:L54)</f>
        <v>94.7</v>
      </c>
      <c r="M55" s="4"/>
      <c r="N55" s="4" t="s">
        <v>90</v>
      </c>
      <c r="O55" s="64">
        <f>SUM(O2:O54)</f>
        <v>223.47770519614531</v>
      </c>
      <c r="P55" s="4">
        <f>SUM(P2:P54)</f>
        <v>1.0000000000000002</v>
      </c>
      <c r="Q55" s="4">
        <f>SUM(Q2:Q54)</f>
        <v>1.0000000000000002</v>
      </c>
      <c r="R55" s="4"/>
      <c r="S55" s="4">
        <f t="shared" ref="S55:Y55" si="61">SUM(S2:S54)</f>
        <v>2.0346746037354223E-2</v>
      </c>
      <c r="T55" s="4">
        <f t="shared" si="61"/>
        <v>1.0000000000000004</v>
      </c>
      <c r="U55" s="4">
        <f t="shared" si="61"/>
        <v>1.8988386645494199E-2</v>
      </c>
      <c r="V55" s="28">
        <f t="shared" si="61"/>
        <v>0.99999999999999989</v>
      </c>
      <c r="W55" s="12">
        <f t="shared" si="61"/>
        <v>46788</v>
      </c>
      <c r="X55" s="12">
        <f t="shared" si="61"/>
        <v>62343.999999999985</v>
      </c>
      <c r="Y55" s="12">
        <f t="shared" si="61"/>
        <v>15555.999999999996</v>
      </c>
      <c r="Z55" s="4"/>
      <c r="AA55" s="4"/>
      <c r="AB55" s="4"/>
      <c r="AC55" s="12">
        <f t="shared" ref="AC55:AH55" si="62">SUM(AC2:AC54)</f>
        <v>80865</v>
      </c>
      <c r="AD55" s="12">
        <f t="shared" si="62"/>
        <v>65556</v>
      </c>
      <c r="AE55" s="12">
        <f t="shared" si="62"/>
        <v>-15308.999999999998</v>
      </c>
      <c r="AF55" s="12">
        <f t="shared" si="62"/>
        <v>246.99999999999341</v>
      </c>
      <c r="AG55" s="12">
        <f t="shared" si="62"/>
        <v>127653</v>
      </c>
      <c r="AH55" s="60">
        <f t="shared" si="62"/>
        <v>1.0000000000000002</v>
      </c>
      <c r="AI55" s="1">
        <v>104471</v>
      </c>
      <c r="AL55">
        <f>SUM(AL2:AL54)</f>
        <v>72.46515863021844</v>
      </c>
      <c r="AN55" s="1">
        <v>105285</v>
      </c>
      <c r="AO55" s="1"/>
      <c r="AP55" s="1"/>
      <c r="AQ55">
        <f>SUM(AQ2:AQ54)</f>
        <v>223.47770519614531</v>
      </c>
      <c r="AS55" s="1">
        <v>99918</v>
      </c>
      <c r="AT55" s="1" t="s">
        <v>129</v>
      </c>
      <c r="AU55" s="1"/>
      <c r="AV55" s="82"/>
      <c r="AW55" s="82">
        <f>SUM(AW2:AW54)</f>
        <v>0.99999999999999978</v>
      </c>
      <c r="AX55" s="1">
        <v>96350</v>
      </c>
      <c r="AZ55" s="82"/>
    </row>
    <row r="56" spans="1:52" x14ac:dyDescent="0.2">
      <c r="A56" s="29" t="s">
        <v>58</v>
      </c>
      <c r="B56" s="21"/>
      <c r="C56">
        <f>MEDIAN(C2:C54)</f>
        <v>4320</v>
      </c>
      <c r="K56">
        <f>SUM(K2:K54)</f>
        <v>99.3</v>
      </c>
      <c r="P56" t="s">
        <v>47</v>
      </c>
      <c r="Q56" s="21">
        <f>MEDIAN(Q2:Q54)</f>
        <v>2.0073579564530552E-2</v>
      </c>
      <c r="R56" s="30">
        <v>0</v>
      </c>
      <c r="Z56" s="14" t="s">
        <v>95</v>
      </c>
      <c r="AA56" s="15">
        <v>4.0999999999999996</v>
      </c>
      <c r="AB56" s="15">
        <f t="shared" ref="AB56:AB71" si="63">AA56/$AA$72</f>
        <v>4.0999999999999995E-2</v>
      </c>
      <c r="AC56" s="56">
        <f t="shared" ref="AC56:AC71" si="64">AB56*$AA$74</f>
        <v>2.7333333333333325</v>
      </c>
      <c r="AD56" s="50">
        <v>2.7333333333333325</v>
      </c>
      <c r="AI56" s="72">
        <f>0.01*$AI$55</f>
        <v>1044.71</v>
      </c>
      <c r="AN56" s="72">
        <f>0.01*AN55</f>
        <v>1052.8499999999999</v>
      </c>
      <c r="AO56" s="1"/>
      <c r="AP56" s="1"/>
      <c r="AS56" s="72">
        <f>0.01*AS55</f>
        <v>999.18000000000006</v>
      </c>
      <c r="AT56" s="1"/>
      <c r="AU56" s="1"/>
      <c r="AV56" s="82"/>
      <c r="AW56" s="82"/>
      <c r="AX56" s="72">
        <f>0.01*AX55</f>
        <v>963.5</v>
      </c>
      <c r="AZ56" s="82"/>
    </row>
    <row r="57" spans="1:52" x14ac:dyDescent="0.2">
      <c r="A57" s="31" t="s">
        <v>57</v>
      </c>
      <c r="B57" s="21"/>
      <c r="P57" t="s">
        <v>48</v>
      </c>
      <c r="Q57">
        <f>AVERAGE(Q2:Q54)</f>
        <v>1.886792452830189E-2</v>
      </c>
      <c r="R57" s="5">
        <v>2</v>
      </c>
      <c r="Z57" s="16" t="s">
        <v>26</v>
      </c>
      <c r="AA57" s="13">
        <v>1.9</v>
      </c>
      <c r="AB57" s="13">
        <f t="shared" si="63"/>
        <v>1.9E-2</v>
      </c>
      <c r="AC57" s="57">
        <f t="shared" si="64"/>
        <v>1.2666666666666664</v>
      </c>
      <c r="AD57" s="51">
        <v>1.2666666666666664</v>
      </c>
      <c r="AE57" t="s">
        <v>72</v>
      </c>
      <c r="AF57" t="s">
        <v>70</v>
      </c>
      <c r="AG57" t="s">
        <v>74</v>
      </c>
      <c r="AV57" s="82"/>
      <c r="AW57" s="82"/>
      <c r="AX57" s="1">
        <f>SUM(AX2:AX54)</f>
        <v>92322.570000000022</v>
      </c>
      <c r="AY57" s="82"/>
      <c r="AZ57" s="82"/>
    </row>
    <row r="58" spans="1:52" x14ac:dyDescent="0.2">
      <c r="A58" t="s">
        <v>99</v>
      </c>
      <c r="B58" s="2" t="s">
        <v>131</v>
      </c>
      <c r="R58" s="27"/>
      <c r="Z58" s="16" t="s">
        <v>68</v>
      </c>
      <c r="AA58" s="13">
        <v>2.2000000000000002</v>
      </c>
      <c r="AB58" s="13">
        <f t="shared" si="63"/>
        <v>2.2000000000000002E-2</v>
      </c>
      <c r="AC58" s="57">
        <f t="shared" si="64"/>
        <v>1.4666666666666666</v>
      </c>
      <c r="AD58" s="51">
        <v>1.4666666666666666</v>
      </c>
      <c r="AE58">
        <v>10180</v>
      </c>
      <c r="AV58" s="82"/>
      <c r="AW58" s="82"/>
      <c r="AX58" s="82"/>
      <c r="AY58" s="82"/>
      <c r="AZ58" s="82"/>
    </row>
    <row r="59" spans="1:52" x14ac:dyDescent="0.2">
      <c r="A59" s="10" t="s">
        <v>28</v>
      </c>
      <c r="B59" t="s">
        <v>30</v>
      </c>
      <c r="C59" t="s">
        <v>136</v>
      </c>
      <c r="D59" t="s">
        <v>13</v>
      </c>
      <c r="E59" t="s">
        <v>135</v>
      </c>
      <c r="F59" t="s">
        <v>44</v>
      </c>
      <c r="G59" t="s">
        <v>71</v>
      </c>
      <c r="H59" t="s">
        <v>42</v>
      </c>
      <c r="Z59" s="16" t="s">
        <v>19</v>
      </c>
      <c r="AA59" s="13">
        <v>9.1999999999999993</v>
      </c>
      <c r="AB59" s="13">
        <f t="shared" si="63"/>
        <v>9.1999999999999998E-2</v>
      </c>
      <c r="AC59" s="57">
        <f t="shared" si="64"/>
        <v>6.133333333333332</v>
      </c>
      <c r="AD59" s="51">
        <v>6.133333333333332</v>
      </c>
      <c r="AV59" s="82"/>
      <c r="AW59" s="82"/>
      <c r="AX59" s="82"/>
      <c r="AY59" s="82"/>
      <c r="AZ59" s="82"/>
    </row>
    <row r="60" spans="1:52" x14ac:dyDescent="0.2">
      <c r="A60" s="10" t="s">
        <v>2</v>
      </c>
      <c r="B60" s="3">
        <v>110745</v>
      </c>
      <c r="C60" s="70">
        <v>27842</v>
      </c>
      <c r="D60">
        <v>12919</v>
      </c>
      <c r="E60">
        <v>17347</v>
      </c>
      <c r="F60" s="1">
        <f>B60-C60-E60</f>
        <v>65556</v>
      </c>
      <c r="G60">
        <f>F60/B60</f>
        <v>0.59195449004469725</v>
      </c>
      <c r="H60" s="1">
        <f>$B62*0.0025</f>
        <v>515.29250000000002</v>
      </c>
      <c r="Z60" s="16" t="s">
        <v>40</v>
      </c>
      <c r="AA60" s="13">
        <v>5.4</v>
      </c>
      <c r="AB60" s="13">
        <f t="shared" si="63"/>
        <v>5.4000000000000006E-2</v>
      </c>
      <c r="AC60" s="57">
        <f t="shared" si="64"/>
        <v>3.6</v>
      </c>
      <c r="AD60" s="51">
        <v>3.6</v>
      </c>
      <c r="AV60" s="82"/>
      <c r="AW60" s="82"/>
      <c r="AX60" s="82"/>
      <c r="AY60" s="82"/>
      <c r="AZ60" s="82"/>
    </row>
    <row r="61" spans="1:52" x14ac:dyDescent="0.2">
      <c r="A61" s="10" t="s">
        <v>29</v>
      </c>
      <c r="B61" s="3">
        <v>95372</v>
      </c>
      <c r="C61" s="70">
        <v>23193</v>
      </c>
      <c r="D61">
        <v>27518</v>
      </c>
      <c r="E61">
        <v>9835</v>
      </c>
      <c r="F61" s="1">
        <f>B61-C61-E61</f>
        <v>62344</v>
      </c>
      <c r="G61">
        <f>F61/B61</f>
        <v>0.65369290777167299</v>
      </c>
      <c r="H61" s="1">
        <f>B62*0.005</f>
        <v>1030.585</v>
      </c>
      <c r="I61" t="s">
        <v>119</v>
      </c>
      <c r="Z61" s="16" t="s">
        <v>20</v>
      </c>
      <c r="AA61" s="13">
        <v>11.8</v>
      </c>
      <c r="AB61" s="13">
        <f t="shared" si="63"/>
        <v>0.11800000000000001</v>
      </c>
      <c r="AC61" s="57">
        <f t="shared" si="64"/>
        <v>7.8666666666666663</v>
      </c>
      <c r="AD61" s="51">
        <v>7.8666666666666663</v>
      </c>
      <c r="AV61" s="82"/>
      <c r="AW61" s="82"/>
      <c r="AX61" s="82"/>
      <c r="AY61" s="82"/>
      <c r="AZ61" s="82"/>
    </row>
    <row r="62" spans="1:52" x14ac:dyDescent="0.2">
      <c r="A62" s="10" t="s">
        <v>30</v>
      </c>
      <c r="B62">
        <f>B60+B61</f>
        <v>206117</v>
      </c>
      <c r="C62" s="71">
        <f>C60+C61</f>
        <v>51035</v>
      </c>
      <c r="D62">
        <f>D60+D61</f>
        <v>40437</v>
      </c>
      <c r="F62">
        <f>F60+F61</f>
        <v>127900</v>
      </c>
      <c r="G62">
        <f>F62/B62</f>
        <v>0.62052135437639788</v>
      </c>
      <c r="H62" s="53">
        <f>H61*2</f>
        <v>2061.17</v>
      </c>
      <c r="I62" t="s">
        <v>150</v>
      </c>
      <c r="Z62" s="16" t="s">
        <v>66</v>
      </c>
      <c r="AA62" s="21">
        <v>2.5</v>
      </c>
      <c r="AB62" s="13">
        <f t="shared" si="63"/>
        <v>2.5000000000000001E-2</v>
      </c>
      <c r="AC62" s="57">
        <f t="shared" si="64"/>
        <v>1.6666666666666665</v>
      </c>
      <c r="AD62" s="51">
        <v>1.6666666666666665</v>
      </c>
      <c r="AV62" s="82"/>
      <c r="AW62" s="82"/>
      <c r="AX62" s="82"/>
      <c r="AY62" s="82"/>
      <c r="AZ62" s="82"/>
    </row>
    <row r="63" spans="1:52" x14ac:dyDescent="0.2">
      <c r="A63" s="10" t="s">
        <v>73</v>
      </c>
      <c r="F63">
        <f>0.025 * F62</f>
        <v>3197.5</v>
      </c>
      <c r="Z63" s="16" t="s">
        <v>27</v>
      </c>
      <c r="AA63" s="13">
        <v>9.5</v>
      </c>
      <c r="AB63" s="13">
        <f t="shared" si="63"/>
        <v>9.5000000000000001E-2</v>
      </c>
      <c r="AC63" s="57">
        <f t="shared" si="64"/>
        <v>6.3333333333333321</v>
      </c>
      <c r="AD63" s="51">
        <v>6.3333333333333321</v>
      </c>
      <c r="AV63" s="82"/>
      <c r="AW63" s="82"/>
      <c r="AX63" s="82"/>
      <c r="AY63" s="82"/>
      <c r="AZ63" s="82"/>
    </row>
    <row r="64" spans="1:52" x14ac:dyDescent="0.2">
      <c r="Z64" s="16" t="s">
        <v>4</v>
      </c>
      <c r="AA64" s="13">
        <v>6.1</v>
      </c>
      <c r="AB64" s="13">
        <f t="shared" si="63"/>
        <v>6.0999999999999999E-2</v>
      </c>
      <c r="AC64" s="57">
        <f t="shared" si="64"/>
        <v>4.0666666666666664</v>
      </c>
      <c r="AD64" s="51">
        <v>4.0666666666666664</v>
      </c>
      <c r="AV64" s="82"/>
      <c r="AW64" s="82"/>
      <c r="AX64" s="82"/>
      <c r="AY64" s="82"/>
      <c r="AZ64" s="82"/>
    </row>
    <row r="65" spans="1:52" x14ac:dyDescent="0.2">
      <c r="A65" s="2" t="s">
        <v>143</v>
      </c>
      <c r="B65" t="s">
        <v>70</v>
      </c>
      <c r="Z65" s="16" t="s">
        <v>41</v>
      </c>
      <c r="AA65" s="13">
        <v>6.5</v>
      </c>
      <c r="AB65" s="13">
        <f t="shared" si="63"/>
        <v>6.5000000000000002E-2</v>
      </c>
      <c r="AC65" s="57">
        <f t="shared" si="64"/>
        <v>4.333333333333333</v>
      </c>
      <c r="AD65" s="51">
        <v>4.333333333333333</v>
      </c>
      <c r="AV65" s="82"/>
      <c r="AW65" s="82"/>
      <c r="AX65" s="82"/>
      <c r="AY65" s="82"/>
      <c r="AZ65" s="82"/>
    </row>
    <row r="66" spans="1:52" x14ac:dyDescent="0.2">
      <c r="A66" s="2" t="s">
        <v>144</v>
      </c>
      <c r="B66">
        <v>12021</v>
      </c>
      <c r="Z66" s="16" t="s">
        <v>21</v>
      </c>
      <c r="AA66" s="13">
        <v>10.9</v>
      </c>
      <c r="AB66" s="13">
        <f t="shared" si="63"/>
        <v>0.109</v>
      </c>
      <c r="AC66" s="57">
        <f t="shared" si="64"/>
        <v>7.2666666666666657</v>
      </c>
      <c r="AD66" s="51">
        <v>7.2666666666666657</v>
      </c>
      <c r="AV66" s="82"/>
      <c r="AW66" s="82"/>
      <c r="AX66" s="82"/>
      <c r="AY66" s="82"/>
      <c r="AZ66" s="82"/>
    </row>
    <row r="67" spans="1:52" x14ac:dyDescent="0.2">
      <c r="Z67" s="16" t="s">
        <v>76</v>
      </c>
      <c r="AA67" s="21">
        <v>1.7</v>
      </c>
      <c r="AB67" s="21">
        <f t="shared" si="63"/>
        <v>1.7000000000000001E-2</v>
      </c>
      <c r="AC67" s="57">
        <f t="shared" si="64"/>
        <v>1.1333333333333333</v>
      </c>
      <c r="AD67" s="51">
        <v>1.1333333333333333</v>
      </c>
      <c r="AV67" s="82"/>
      <c r="AW67" s="82"/>
      <c r="AX67" s="82"/>
      <c r="AY67" s="82"/>
      <c r="AZ67" s="82"/>
    </row>
    <row r="68" spans="1:52" x14ac:dyDescent="0.2">
      <c r="Z68" s="16" t="s">
        <v>16</v>
      </c>
      <c r="AA68" s="13">
        <v>12.7</v>
      </c>
      <c r="AB68" s="13">
        <f t="shared" si="63"/>
        <v>0.127</v>
      </c>
      <c r="AC68" s="57">
        <f t="shared" si="64"/>
        <v>8.466666666666665</v>
      </c>
      <c r="AD68" s="51">
        <v>8.466666666666665</v>
      </c>
      <c r="AV68" s="82"/>
      <c r="AW68" s="82"/>
      <c r="AX68" s="82"/>
      <c r="AY68" s="82"/>
      <c r="AZ68" s="82"/>
    </row>
    <row r="69" spans="1:52" x14ac:dyDescent="0.2">
      <c r="Z69" s="16" t="s">
        <v>67</v>
      </c>
      <c r="AA69" s="21">
        <v>5.5</v>
      </c>
      <c r="AB69" s="13">
        <f t="shared" si="63"/>
        <v>5.5E-2</v>
      </c>
      <c r="AC69" s="57">
        <f t="shared" si="64"/>
        <v>3.6666666666666661</v>
      </c>
      <c r="AD69" s="51">
        <v>3.6666666666666661</v>
      </c>
      <c r="AV69" s="82"/>
      <c r="AW69" s="82"/>
      <c r="AX69" s="82"/>
      <c r="AY69" s="82"/>
      <c r="AZ69" s="82"/>
    </row>
    <row r="70" spans="1:52" x14ac:dyDescent="0.2">
      <c r="Z70" s="16" t="s">
        <v>77</v>
      </c>
      <c r="AA70" s="21">
        <v>2.1</v>
      </c>
      <c r="AB70" s="21">
        <f t="shared" si="63"/>
        <v>2.1000000000000001E-2</v>
      </c>
      <c r="AC70" s="57">
        <f t="shared" si="64"/>
        <v>1.4</v>
      </c>
      <c r="AD70" s="51">
        <v>1.4</v>
      </c>
      <c r="AV70" s="82"/>
      <c r="AW70" s="82"/>
      <c r="AX70" s="82"/>
      <c r="AY70" s="82"/>
      <c r="AZ70" s="82"/>
    </row>
    <row r="71" spans="1:52" x14ac:dyDescent="0.2">
      <c r="Z71" s="16" t="s">
        <v>22</v>
      </c>
      <c r="AA71" s="13">
        <v>7.9</v>
      </c>
      <c r="AB71" s="13">
        <f t="shared" si="63"/>
        <v>7.9000000000000001E-2</v>
      </c>
      <c r="AC71" s="57">
        <f t="shared" si="64"/>
        <v>5.2666666666666657</v>
      </c>
      <c r="AD71" s="52">
        <v>5.2666666666666657</v>
      </c>
      <c r="AV71" s="82"/>
      <c r="AW71" s="82"/>
      <c r="AX71" s="82"/>
      <c r="AY71" s="82"/>
      <c r="AZ71" s="82"/>
    </row>
    <row r="72" spans="1:52" x14ac:dyDescent="0.2">
      <c r="Z72" s="16" t="s">
        <v>5</v>
      </c>
      <c r="AA72" s="13">
        <f>SUM(AA56:AA71)</f>
        <v>100</v>
      </c>
      <c r="AB72" s="13">
        <f>AA72/99.9</f>
        <v>1.0010010010010009</v>
      </c>
      <c r="AC72" s="17"/>
      <c r="AV72" s="82"/>
      <c r="AW72" s="82"/>
      <c r="AX72" s="82"/>
      <c r="AY72" s="82"/>
      <c r="AZ72" s="82"/>
    </row>
    <row r="73" spans="1:52" x14ac:dyDescent="0.2">
      <c r="Z73" s="16" t="s">
        <v>33</v>
      </c>
      <c r="AA73" s="61">
        <f>SUM(I2:I54) / 24</f>
        <v>4.1666666666666661</v>
      </c>
      <c r="AB73" s="13"/>
      <c r="AC73" s="17"/>
      <c r="AV73" s="82"/>
      <c r="AW73" s="82"/>
      <c r="AX73" s="82"/>
      <c r="AY73" s="82"/>
      <c r="AZ73" s="82"/>
    </row>
    <row r="74" spans="1:52" ht="17" thickBot="1" x14ac:dyDescent="0.25">
      <c r="Z74" s="18" t="s">
        <v>78</v>
      </c>
      <c r="AA74" s="62">
        <f>AA73*16</f>
        <v>66.666666666666657</v>
      </c>
      <c r="AB74" s="19"/>
      <c r="AC74" s="20"/>
      <c r="AV74" s="82"/>
      <c r="AW74" s="82"/>
      <c r="AX74" s="82"/>
      <c r="AY74" s="82"/>
      <c r="AZ74" s="82"/>
    </row>
    <row r="75" spans="1:52" x14ac:dyDescent="0.2">
      <c r="Z75" s="47" t="s">
        <v>69</v>
      </c>
      <c r="AA75">
        <f>MEDIAN(AA56:AA71)</f>
        <v>5.8</v>
      </c>
      <c r="AV75" s="82"/>
      <c r="AW75" s="82"/>
      <c r="AX75" s="82"/>
      <c r="AY75" s="82"/>
      <c r="AZ75" s="82"/>
    </row>
  </sheetData>
  <sortState xmlns:xlrd2="http://schemas.microsoft.com/office/spreadsheetml/2017/richdata2" ref="A2:AZ54">
    <sortCondition ref="A2:A54"/>
  </sortState>
  <conditionalFormatting sqref="B60:C61 I20:M22 I24:M26 I28:M54 C3:F3 C2:N2 C5:F5 I3:M5 N2:N5 C4:E4 H7:H54 N7:N54 I7:M18 C7:F54 F2:F54 H2:H5">
    <cfRule type="cellIs" dxfId="15" priority="43" operator="between">
      <formula>3000</formula>
      <formula>7000</formula>
    </cfRule>
  </conditionalFormatting>
  <conditionalFormatting sqref="AF2:AF54">
    <cfRule type="colorScale" priority="4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54">
    <cfRule type="colorScale" priority="4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9:M19">
    <cfRule type="cellIs" dxfId="14" priority="40" operator="between">
      <formula>3000</formula>
      <formula>7000</formula>
    </cfRule>
  </conditionalFormatting>
  <conditionalFormatting sqref="H24:H49 H51:H54 H17:H22">
    <cfRule type="cellIs" dxfId="13" priority="30" operator="between">
      <formula>3000</formula>
      <formula>7000</formula>
    </cfRule>
  </conditionalFormatting>
  <conditionalFormatting sqref="I27:M27">
    <cfRule type="cellIs" dxfId="12" priority="29" operator="between">
      <formula>3000</formula>
      <formula>7000</formula>
    </cfRule>
  </conditionalFormatting>
  <conditionalFormatting sqref="H23">
    <cfRule type="cellIs" dxfId="11" priority="28" operator="between">
      <formula>3000</formula>
      <formula>7000</formula>
    </cfRule>
  </conditionalFormatting>
  <conditionalFormatting sqref="H23">
    <cfRule type="cellIs" dxfId="10" priority="26" operator="between">
      <formula>3000</formula>
      <formula>7000</formula>
    </cfRule>
  </conditionalFormatting>
  <conditionalFormatting sqref="I23:M23">
    <cfRule type="cellIs" dxfId="9" priority="25" operator="between">
      <formula>3000</formula>
      <formula>7000</formula>
    </cfRule>
  </conditionalFormatting>
  <conditionalFormatting sqref="H50">
    <cfRule type="cellIs" dxfId="8" priority="18" operator="between">
      <formula>3000</formula>
      <formula>7000</formula>
    </cfRule>
  </conditionalFormatting>
  <conditionalFormatting sqref="H50">
    <cfRule type="cellIs" dxfId="7" priority="16" operator="between">
      <formula>3000</formula>
      <formula>7000</formula>
    </cfRule>
  </conditionalFormatting>
  <conditionalFormatting sqref="H16">
    <cfRule type="cellIs" dxfId="6" priority="14" operator="between">
      <formula>3000</formula>
      <formula>7000</formula>
    </cfRule>
  </conditionalFormatting>
  <conditionalFormatting sqref="H16">
    <cfRule type="cellIs" dxfId="5" priority="12" operator="between">
      <formula>3000</formula>
      <formula>7000</formula>
    </cfRule>
  </conditionalFormatting>
  <conditionalFormatting sqref="Y2:Y5 Y7:Y54">
    <cfRule type="colorScale" priority="5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4 H4">
    <cfRule type="cellIs" dxfId="4" priority="9" operator="between">
      <formula>3000</formula>
      <formula>7000</formula>
    </cfRule>
  </conditionalFormatting>
  <conditionalFormatting sqref="C6:E6 H6:N6">
    <cfRule type="cellIs" dxfId="3" priority="5" operator="between">
      <formula>3000</formula>
      <formula>7000</formula>
    </cfRule>
  </conditionalFormatting>
  <conditionalFormatting sqref="Y6">
    <cfRule type="colorScale" priority="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6 H6">
    <cfRule type="cellIs" dxfId="2" priority="4" operator="between">
      <formula>3000</formula>
      <formula>7000</formula>
    </cfRule>
  </conditionalFormatting>
  <conditionalFormatting sqref="G3:G54">
    <cfRule type="cellIs" dxfId="1" priority="1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481.05989214017922</v>
      </c>
      <c r="F2" s="2">
        <v>724</v>
      </c>
      <c r="G2" s="1">
        <f t="shared" ref="G2:G40" si="2">E2-F2</f>
        <v>-242.94010785982078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114.10228425938294</v>
      </c>
      <c r="F3" s="2">
        <f>879-220</f>
        <v>659</v>
      </c>
      <c r="G3" s="1">
        <f t="shared" si="2"/>
        <v>-544.89771574061706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192.92656758832868</v>
      </c>
      <c r="F4" s="2">
        <v>684</v>
      </c>
      <c r="G4" s="1">
        <f t="shared" si="2"/>
        <v>-491.07343241167132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301.79123475735787</v>
      </c>
      <c r="F5" s="2">
        <f>620-207</f>
        <v>413</v>
      </c>
      <c r="G5" s="1">
        <f t="shared" si="2"/>
        <v>-111.20876524264213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142.22805159069026</v>
      </c>
      <c r="F6" s="2">
        <v>217</v>
      </c>
      <c r="G6" s="1">
        <f t="shared" si="2"/>
        <v>-74.771948409309744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109.14131537854023</v>
      </c>
      <c r="F7" s="2">
        <v>464</v>
      </c>
      <c r="G7" s="1">
        <f t="shared" si="2"/>
        <v>-354.85868462145976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109.74102864232749</v>
      </c>
      <c r="F8" s="2">
        <v>279</v>
      </c>
      <c r="G8" s="1">
        <f t="shared" si="2"/>
        <v>-169.25897135767252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288.19894664429341</v>
      </c>
      <c r="F9" s="2">
        <v>387</v>
      </c>
      <c r="G9" s="1">
        <f t="shared" si="2"/>
        <v>-98.801053355706586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426.68415477207083</v>
      </c>
      <c r="F10" s="2">
        <v>268</v>
      </c>
      <c r="G10" s="1">
        <f t="shared" si="2"/>
        <v>158.68415477207083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289.21972213417871</v>
      </c>
      <c r="F11" s="2">
        <v>340</v>
      </c>
      <c r="G11" s="1">
        <f t="shared" si="2"/>
        <v>-50.78027786582129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139.02346823205343</v>
      </c>
      <c r="F12" s="2">
        <v>179</v>
      </c>
      <c r="G12" s="1">
        <f t="shared" si="2"/>
        <v>-39.976531767946568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300.10799402628902</v>
      </c>
      <c r="F13" s="2">
        <v>174</v>
      </c>
      <c r="G13" s="1">
        <f t="shared" si="2"/>
        <v>126.10799402628902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150.05399701314451</v>
      </c>
      <c r="F14" s="2">
        <v>212</v>
      </c>
      <c r="G14" s="1">
        <f t="shared" si="2"/>
        <v>-61.94600298685549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74.414533212641061</v>
      </c>
      <c r="F15" s="2">
        <v>167</v>
      </c>
      <c r="G15" s="1">
        <f t="shared" si="2"/>
        <v>-92.585466787358939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68.051699325689114</v>
      </c>
      <c r="F16" s="2">
        <v>292</v>
      </c>
      <c r="G16" s="1">
        <f t="shared" si="2"/>
        <v>-223.94830067431087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164.68511236816767</v>
      </c>
      <c r="F17" s="2">
        <v>143</v>
      </c>
      <c r="G17" s="1">
        <f t="shared" si="2"/>
        <v>21.685112368167665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635.08992946377577</v>
      </c>
      <c r="F18" s="2">
        <v>184</v>
      </c>
      <c r="G18" s="1">
        <f t="shared" si="2"/>
        <v>451.08992946377577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401.50502602156581</v>
      </c>
      <c r="F19" s="2">
        <v>570</v>
      </c>
      <c r="G19" s="1">
        <f t="shared" si="2"/>
        <v>-168.49497397843419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262.68749914052472</v>
      </c>
      <c r="F20" s="2">
        <v>345</v>
      </c>
      <c r="G20" s="1">
        <f t="shared" si="2"/>
        <v>-82.312500859475279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515.71028701154989</v>
      </c>
      <c r="F21" s="2">
        <v>139</v>
      </c>
      <c r="G21" s="1">
        <f t="shared" si="2"/>
        <v>376.71028701154989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192.09788998843169</v>
      </c>
      <c r="F22" s="2">
        <v>137</v>
      </c>
      <c r="G22" s="1">
        <f t="shared" si="2"/>
        <v>55.097889988431689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375.83445062027482</v>
      </c>
      <c r="F23" s="2">
        <v>183</v>
      </c>
      <c r="G23" s="1">
        <f t="shared" si="2"/>
        <v>192.83445062027482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352.73144327931305</v>
      </c>
      <c r="F24" s="2">
        <v>137</v>
      </c>
      <c r="G24" s="1">
        <f t="shared" si="2"/>
        <v>215.73144327931305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484.58594314333334</v>
      </c>
      <c r="F25" s="2">
        <v>182</v>
      </c>
      <c r="G25" s="1">
        <f t="shared" si="2"/>
        <v>302.58594314333334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455.94638548211697</v>
      </c>
      <c r="F26" s="2">
        <v>265</v>
      </c>
      <c r="G26" s="1">
        <f t="shared" si="2"/>
        <v>190.94638548211697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679.88499271260298</v>
      </c>
      <c r="F27" s="2">
        <v>282</v>
      </c>
      <c r="G27" s="1">
        <f t="shared" si="2"/>
        <v>397.88499271260298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193.63134280606985</v>
      </c>
      <c r="F28" s="2">
        <v>262</v>
      </c>
      <c r="G28" s="1">
        <f t="shared" si="2"/>
        <v>-68.368657193930147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374.82875988589569</v>
      </c>
      <c r="F29" s="2">
        <v>341</v>
      </c>
      <c r="G29" s="1">
        <f t="shared" si="2"/>
        <v>33.828759885895693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169.24596132597804</v>
      </c>
      <c r="F30" s="2">
        <v>60</v>
      </c>
      <c r="G30" s="1">
        <f t="shared" si="2"/>
        <v>109.24596132597804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204.15509797706738</v>
      </c>
      <c r="F31" s="2">
        <v>223</v>
      </c>
      <c r="G31" s="1">
        <f t="shared" si="2"/>
        <v>-18.844902022932615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164.44693142052779</v>
      </c>
      <c r="F32" s="2">
        <v>208</v>
      </c>
      <c r="G32" s="1">
        <f t="shared" si="2"/>
        <v>-43.55306857947221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96.361206245175779</v>
      </c>
      <c r="F33" s="2">
        <v>305</v>
      </c>
      <c r="G33" s="1">
        <f t="shared" si="2"/>
        <v>-208.63879375482423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329.37022473633539</v>
      </c>
      <c r="F34" s="2">
        <v>0</v>
      </c>
      <c r="G34" s="1">
        <f t="shared" si="2"/>
        <v>329.37022473633539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560.24395937658096</v>
      </c>
      <c r="F35" s="2">
        <v>0</v>
      </c>
      <c r="G35" s="1">
        <f t="shared" si="2"/>
        <v>560.24395937658096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284.45610318138051</v>
      </c>
      <c r="F36" s="2">
        <v>226</v>
      </c>
      <c r="G36" s="1">
        <f t="shared" si="2"/>
        <v>58.456103181380513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434.16984169789663</v>
      </c>
      <c r="F37" s="2">
        <v>0</v>
      </c>
      <c r="G37" s="1">
        <f t="shared" si="2"/>
        <v>434.16984169789663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142.22805159069026</v>
      </c>
      <c r="F38" s="2">
        <v>0</v>
      </c>
      <c r="G38" s="1">
        <f t="shared" si="2"/>
        <v>142.22805159069026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248.38870253876527</v>
      </c>
      <c r="F39" s="2">
        <v>0</v>
      </c>
      <c r="G39" s="1">
        <f t="shared" si="2"/>
        <v>248.38870253876527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303.17032049594502</v>
      </c>
      <c r="F40" s="2">
        <v>0</v>
      </c>
      <c r="G40" s="1">
        <f t="shared" si="2"/>
        <v>303.17032049594502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11212.200352227132</v>
      </c>
      <c r="F41" s="12">
        <f>SUM(F2:F40)</f>
        <v>9651</v>
      </c>
      <c r="G41" s="12">
        <f>SUM(G2:G40)</f>
        <v>1561.2003522271311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Damian!G62</f>
        <v>0.62052135437639788</v>
      </c>
      <c r="C45" s="1">
        <f>A45*B45</f>
        <v>11212.200352227133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>AW22*1.1</f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>AW23*1.1</f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>AW24*1.1</f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>AW25*1.1</f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3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4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3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4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3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4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3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4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3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4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3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4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3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4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3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4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3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4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5">SUM(C2:C45)</f>
        <v>203782</v>
      </c>
      <c r="D46" s="4">
        <f t="shared" si="35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5"/>
        <v>61.950671690208722</v>
      </c>
      <c r="L46" s="4">
        <f t="shared" si="35"/>
        <v>1.0000000000000002</v>
      </c>
      <c r="M46" s="4">
        <f t="shared" si="35"/>
        <v>1</v>
      </c>
      <c r="N46" s="4"/>
      <c r="O46" s="4">
        <f t="shared" si="35"/>
        <v>44</v>
      </c>
      <c r="P46" s="4">
        <f t="shared" si="35"/>
        <v>0.99999999999999944</v>
      </c>
      <c r="Q46" s="4">
        <f t="shared" si="35"/>
        <v>2.2727272727272735E-2</v>
      </c>
      <c r="R46" s="28">
        <f t="shared" si="35"/>
        <v>0.99999999999999967</v>
      </c>
      <c r="S46" s="12">
        <f t="shared" si="35"/>
        <v>57550</v>
      </c>
      <c r="T46" s="12">
        <f t="shared" si="35"/>
        <v>54409</v>
      </c>
      <c r="U46" s="12">
        <f t="shared" si="35"/>
        <v>-4019.2632781139</v>
      </c>
      <c r="V46" s="4"/>
      <c r="W46" s="4">
        <f t="shared" si="35"/>
        <v>82.405089314454443</v>
      </c>
      <c r="X46" s="4">
        <f t="shared" si="35"/>
        <v>0.99999999999999956</v>
      </c>
      <c r="Y46" s="4">
        <f t="shared" si="35"/>
        <v>2.3020637920777184E-2</v>
      </c>
      <c r="Z46" s="28">
        <f t="shared" si="35"/>
        <v>0.99999999999999944</v>
      </c>
      <c r="AA46" s="4"/>
      <c r="AB46" s="4"/>
      <c r="AC46" s="4"/>
      <c r="AD46" s="12">
        <f t="shared" ref="AD46:AI46" si="36">SUM(AD2:AD45)</f>
        <v>61856</v>
      </c>
      <c r="AE46" s="12">
        <f t="shared" si="36"/>
        <v>65993</v>
      </c>
      <c r="AF46" s="12">
        <f t="shared" si="36"/>
        <v>4136.9999999999891</v>
      </c>
      <c r="AG46" s="12">
        <f t="shared" si="36"/>
        <v>117.73672188608452</v>
      </c>
      <c r="AH46" s="12">
        <f t="shared" si="36"/>
        <v>119406</v>
      </c>
      <c r="AI46" s="60">
        <f t="shared" si="36"/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7">AB47/$AB$63</f>
        <v>3.5035035035035036E-2</v>
      </c>
      <c r="AD47" s="56">
        <f t="shared" ref="AD47:AD62" si="38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7"/>
        <v>2.3023023023023025E-2</v>
      </c>
      <c r="AD48" s="57">
        <f t="shared" si="38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7"/>
        <v>2.4024024024024024E-2</v>
      </c>
      <c r="AD49" s="57">
        <f t="shared" si="38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7"/>
        <v>6.2062062062062072E-2</v>
      </c>
      <c r="AD50" s="57">
        <f t="shared" si="38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7"/>
        <v>4.2042042042042045E-2</v>
      </c>
      <c r="AD51" s="57">
        <f t="shared" si="38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7"/>
        <v>0.12512512512512514</v>
      </c>
      <c r="AD52" s="57">
        <f t="shared" si="38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7"/>
        <v>2.8028028028028028E-2</v>
      </c>
      <c r="AD53" s="57">
        <f t="shared" si="38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7"/>
        <v>8.3083083083083098E-2</v>
      </c>
      <c r="AD54" s="57">
        <f t="shared" si="38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7"/>
        <v>7.1071071071071079E-2</v>
      </c>
      <c r="AD55" s="57">
        <f t="shared" si="38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7"/>
        <v>5.9059059059059067E-2</v>
      </c>
      <c r="AD56" s="57">
        <f t="shared" si="38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7"/>
        <v>0.13113113113113115</v>
      </c>
      <c r="AD57" s="57">
        <f t="shared" si="38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7"/>
        <v>1.5015015015015017E-2</v>
      </c>
      <c r="AD58" s="57">
        <f t="shared" si="38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7"/>
        <v>0.12112112112112113</v>
      </c>
      <c r="AD59" s="57">
        <f t="shared" si="38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7"/>
        <v>4.7047047047047055E-2</v>
      </c>
      <c r="AD60" s="57">
        <f t="shared" si="38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7"/>
        <v>2.5025025025025027E-2</v>
      </c>
      <c r="AD61" s="57">
        <f t="shared" si="38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7"/>
        <v>0.10810810810810813</v>
      </c>
      <c r="AD62" s="57">
        <f t="shared" si="38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0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2021-08-15T02:21:24Z</dcterms:modified>
</cp:coreProperties>
</file>