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9F7F25D8-76BC-9E45-B7C3-EE3373195A59}" xr6:coauthVersionLast="47" xr6:coauthVersionMax="47" xr10:uidLastSave="{00000000-0000-0000-0000-000000000000}"/>
  <bookViews>
    <workbookView xWindow="20" yWindow="500" windowWidth="44800" windowHeight="24700" tabRatio="500" xr2:uid="{00000000-000D-0000-FFFF-FFFF00000000}"/>
  </bookViews>
  <sheets>
    <sheet name="Damian" sheetId="11" r:id="rId1"/>
    <sheet name="self-managed" sheetId="12" r:id="rId2"/>
    <sheet name="Dongmei" sheetId="8" r:id="rId3"/>
  </sheets>
  <definedNames>
    <definedName name="_xlnm._FilterDatabase" localSheetId="0" hidden="1">Damian!$A$1:$CV$66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7" i="11" l="1"/>
  <c r="AT60" i="11"/>
  <c r="AX60" i="11" s="1"/>
  <c r="AD60" i="11"/>
  <c r="AC60" i="11"/>
  <c r="AB60" i="11"/>
  <c r="AA60" i="11"/>
  <c r="Z60" i="11"/>
  <c r="Y60" i="11"/>
  <c r="X60" i="11"/>
  <c r="W60" i="11"/>
  <c r="T60" i="11"/>
  <c r="V60" i="11" s="1"/>
  <c r="S60" i="11"/>
  <c r="U60" i="11" s="1"/>
  <c r="AB66" i="11"/>
  <c r="AB65" i="11"/>
  <c r="AB64" i="11"/>
  <c r="AB63" i="11"/>
  <c r="AB62" i="11"/>
  <c r="AB61" i="11"/>
  <c r="AB59" i="11"/>
  <c r="AB58" i="11"/>
  <c r="AB57" i="11"/>
  <c r="AB56" i="11"/>
  <c r="AB55" i="11"/>
  <c r="AB54" i="11"/>
  <c r="AB53" i="11"/>
  <c r="AB52" i="11"/>
  <c r="AB51" i="11"/>
  <c r="AB50" i="11"/>
  <c r="AB49" i="11"/>
  <c r="AB48" i="11"/>
  <c r="AB47" i="11"/>
  <c r="AB46" i="11"/>
  <c r="AB45" i="11"/>
  <c r="AB44" i="11"/>
  <c r="AB43" i="11"/>
  <c r="AB42" i="11"/>
  <c r="AB41" i="11"/>
  <c r="AB40" i="11"/>
  <c r="AB39" i="11"/>
  <c r="AB38" i="11"/>
  <c r="AB37" i="11"/>
  <c r="AB36" i="11"/>
  <c r="AB35" i="11"/>
  <c r="AB34" i="11"/>
  <c r="AB33" i="11"/>
  <c r="AB32" i="11"/>
  <c r="AB31" i="11"/>
  <c r="AB30" i="11"/>
  <c r="AB29" i="11"/>
  <c r="AB28" i="11"/>
  <c r="AB27" i="11"/>
  <c r="AB26" i="11"/>
  <c r="AB25" i="11"/>
  <c r="AB24" i="11"/>
  <c r="AB23" i="11"/>
  <c r="AB22" i="11"/>
  <c r="AB21" i="11"/>
  <c r="AB20" i="11"/>
  <c r="AB19" i="11"/>
  <c r="AB18" i="11"/>
  <c r="AB17" i="11"/>
  <c r="AB16" i="11"/>
  <c r="AB15" i="11"/>
  <c r="AB14" i="11"/>
  <c r="AB13" i="11"/>
  <c r="AB12" i="11"/>
  <c r="AB11" i="11"/>
  <c r="AB10" i="11"/>
  <c r="AB9" i="11"/>
  <c r="AB8" i="11"/>
  <c r="AB7" i="11"/>
  <c r="AB6" i="11"/>
  <c r="AB5" i="11"/>
  <c r="AB4" i="11"/>
  <c r="AB3" i="11"/>
  <c r="AB2" i="11"/>
  <c r="AA2" i="11"/>
  <c r="Z66" i="11"/>
  <c r="Z65" i="11"/>
  <c r="Z64" i="11"/>
  <c r="Z63" i="11"/>
  <c r="Z62" i="11"/>
  <c r="Z61" i="11"/>
  <c r="Z59" i="11"/>
  <c r="Z58" i="11"/>
  <c r="Z57" i="11"/>
  <c r="Z56" i="11"/>
  <c r="Z55" i="11"/>
  <c r="Z54" i="11"/>
  <c r="Z53" i="11"/>
  <c r="Z52" i="11"/>
  <c r="Z51" i="11"/>
  <c r="Z50" i="11"/>
  <c r="Z49" i="11"/>
  <c r="Z48" i="11"/>
  <c r="Z47" i="11"/>
  <c r="Z46" i="11"/>
  <c r="Z45" i="11"/>
  <c r="Z44" i="11"/>
  <c r="Z43" i="11"/>
  <c r="Z42" i="11"/>
  <c r="Z41" i="11"/>
  <c r="Z40" i="11"/>
  <c r="Z39" i="11"/>
  <c r="Z38" i="11"/>
  <c r="Z37" i="11"/>
  <c r="Z36" i="11"/>
  <c r="Z35" i="11"/>
  <c r="Z34" i="11"/>
  <c r="Z33" i="11"/>
  <c r="Z32" i="11"/>
  <c r="Z31" i="11"/>
  <c r="Z30" i="11"/>
  <c r="Z29" i="11"/>
  <c r="Z28" i="11"/>
  <c r="Z27" i="11"/>
  <c r="Z26" i="11"/>
  <c r="Z25" i="11"/>
  <c r="Z24" i="11"/>
  <c r="Z23" i="11"/>
  <c r="Z22" i="11"/>
  <c r="Z21" i="11"/>
  <c r="Z20" i="11"/>
  <c r="Z19" i="11"/>
  <c r="Z18" i="11"/>
  <c r="Z17" i="11"/>
  <c r="Z16" i="11"/>
  <c r="Z15" i="11"/>
  <c r="Z14" i="11"/>
  <c r="Z13" i="11"/>
  <c r="Z12" i="11"/>
  <c r="Z11" i="11"/>
  <c r="Z10" i="11"/>
  <c r="Z9" i="11"/>
  <c r="Z8" i="11"/>
  <c r="Z7" i="11"/>
  <c r="Z6" i="11"/>
  <c r="Z5" i="11"/>
  <c r="Z4" i="11"/>
  <c r="Z3" i="11"/>
  <c r="Z2" i="11"/>
  <c r="BF67" i="11"/>
  <c r="C76" i="11"/>
  <c r="T56" i="11"/>
  <c r="V56" i="11" s="1"/>
  <c r="S2" i="11"/>
  <c r="U2" i="11" s="1"/>
  <c r="T2" i="11"/>
  <c r="V2" i="11" s="1"/>
  <c r="W2" i="11"/>
  <c r="S3" i="11"/>
  <c r="U3" i="11" s="1"/>
  <c r="T3" i="11"/>
  <c r="V3" i="11" s="1"/>
  <c r="W3" i="11"/>
  <c r="S4" i="11"/>
  <c r="U4" i="11" s="1"/>
  <c r="T4" i="11"/>
  <c r="V4" i="11" s="1"/>
  <c r="W4" i="11"/>
  <c r="S5" i="11"/>
  <c r="U5" i="11" s="1"/>
  <c r="T5" i="11"/>
  <c r="V5" i="11" s="1"/>
  <c r="W5" i="11"/>
  <c r="S6" i="11"/>
  <c r="U6" i="11" s="1"/>
  <c r="T6" i="11"/>
  <c r="V6" i="11" s="1"/>
  <c r="W6" i="11"/>
  <c r="S7" i="11"/>
  <c r="U7" i="11" s="1"/>
  <c r="T7" i="11"/>
  <c r="V7" i="11" s="1"/>
  <c r="W7" i="11"/>
  <c r="S8" i="11"/>
  <c r="U8" i="11" s="1"/>
  <c r="T8" i="11"/>
  <c r="V8" i="11" s="1"/>
  <c r="W8" i="11"/>
  <c r="S9" i="11"/>
  <c r="U9" i="11" s="1"/>
  <c r="T9" i="11"/>
  <c r="V9" i="11" s="1"/>
  <c r="W9" i="11"/>
  <c r="S10" i="11"/>
  <c r="U10" i="11" s="1"/>
  <c r="T10" i="11"/>
  <c r="V10" i="11" s="1"/>
  <c r="W10" i="11"/>
  <c r="S11" i="11"/>
  <c r="U11" i="11" s="1"/>
  <c r="T11" i="11"/>
  <c r="V11" i="11" s="1"/>
  <c r="W11" i="11"/>
  <c r="S12" i="11"/>
  <c r="U12" i="11" s="1"/>
  <c r="T12" i="11"/>
  <c r="V12" i="11" s="1"/>
  <c r="W12" i="11"/>
  <c r="S13" i="11"/>
  <c r="U13" i="11" s="1"/>
  <c r="T13" i="11"/>
  <c r="V13" i="11" s="1"/>
  <c r="W13" i="11"/>
  <c r="S14" i="11"/>
  <c r="U14" i="11" s="1"/>
  <c r="T14" i="11"/>
  <c r="V14" i="11" s="1"/>
  <c r="W14" i="11"/>
  <c r="S15" i="11"/>
  <c r="U15" i="11" s="1"/>
  <c r="T15" i="11"/>
  <c r="V15" i="11" s="1"/>
  <c r="W15" i="11"/>
  <c r="S16" i="11"/>
  <c r="U16" i="11" s="1"/>
  <c r="T16" i="11"/>
  <c r="V16" i="11" s="1"/>
  <c r="W16" i="11"/>
  <c r="S17" i="11"/>
  <c r="U17" i="11" s="1"/>
  <c r="T17" i="11"/>
  <c r="V17" i="11" s="1"/>
  <c r="W17" i="11"/>
  <c r="S18" i="11"/>
  <c r="U18" i="11" s="1"/>
  <c r="T18" i="11"/>
  <c r="V18" i="11" s="1"/>
  <c r="W18" i="11"/>
  <c r="S19" i="11"/>
  <c r="U19" i="11" s="1"/>
  <c r="T19" i="11"/>
  <c r="V19" i="11" s="1"/>
  <c r="W19" i="11"/>
  <c r="S20" i="11"/>
  <c r="U20" i="11" s="1"/>
  <c r="T20" i="11"/>
  <c r="V20" i="11" s="1"/>
  <c r="W20" i="11"/>
  <c r="S21" i="11"/>
  <c r="U21" i="11" s="1"/>
  <c r="T21" i="11"/>
  <c r="V21" i="11" s="1"/>
  <c r="W21" i="11"/>
  <c r="S22" i="11"/>
  <c r="U22" i="11" s="1"/>
  <c r="T22" i="11"/>
  <c r="V22" i="11" s="1"/>
  <c r="W22" i="11"/>
  <c r="S23" i="11"/>
  <c r="U23" i="11" s="1"/>
  <c r="T23" i="11"/>
  <c r="V23" i="11" s="1"/>
  <c r="W23" i="11"/>
  <c r="S24" i="11"/>
  <c r="U24" i="11" s="1"/>
  <c r="T24" i="11"/>
  <c r="V24" i="11" s="1"/>
  <c r="W24" i="11"/>
  <c r="S25" i="11"/>
  <c r="U25" i="11" s="1"/>
  <c r="T25" i="11"/>
  <c r="V25" i="11" s="1"/>
  <c r="W25" i="11"/>
  <c r="S26" i="11"/>
  <c r="U26" i="11" s="1"/>
  <c r="T26" i="11"/>
  <c r="V26" i="11" s="1"/>
  <c r="W26" i="11"/>
  <c r="S27" i="11"/>
  <c r="U27" i="11" s="1"/>
  <c r="T27" i="11"/>
  <c r="V27" i="11" s="1"/>
  <c r="W27" i="11"/>
  <c r="S28" i="11"/>
  <c r="U28" i="11" s="1"/>
  <c r="T28" i="11"/>
  <c r="V28" i="11" s="1"/>
  <c r="W28" i="11"/>
  <c r="S29" i="11"/>
  <c r="U29" i="11" s="1"/>
  <c r="T29" i="11"/>
  <c r="V29" i="11" s="1"/>
  <c r="W29" i="11"/>
  <c r="S30" i="11"/>
  <c r="U30" i="11" s="1"/>
  <c r="T30" i="11"/>
  <c r="V30" i="11" s="1"/>
  <c r="W30" i="11"/>
  <c r="S31" i="11"/>
  <c r="U31" i="11" s="1"/>
  <c r="T31" i="11"/>
  <c r="V31" i="11" s="1"/>
  <c r="W31" i="11"/>
  <c r="S32" i="11"/>
  <c r="U32" i="11" s="1"/>
  <c r="T32" i="11"/>
  <c r="V32" i="11" s="1"/>
  <c r="W32" i="11"/>
  <c r="S33" i="11"/>
  <c r="U33" i="11" s="1"/>
  <c r="T33" i="11"/>
  <c r="V33" i="11" s="1"/>
  <c r="W33" i="11"/>
  <c r="S34" i="11"/>
  <c r="U34" i="11" s="1"/>
  <c r="T34" i="11"/>
  <c r="V34" i="11" s="1"/>
  <c r="W34" i="11"/>
  <c r="S35" i="11"/>
  <c r="U35" i="11" s="1"/>
  <c r="T35" i="11"/>
  <c r="V35" i="11" s="1"/>
  <c r="W35" i="11"/>
  <c r="S36" i="11"/>
  <c r="U36" i="11" s="1"/>
  <c r="T36" i="11"/>
  <c r="V36" i="11" s="1"/>
  <c r="W36" i="11"/>
  <c r="S37" i="11"/>
  <c r="U37" i="11" s="1"/>
  <c r="T37" i="11"/>
  <c r="V37" i="11" s="1"/>
  <c r="W37" i="11"/>
  <c r="S38" i="11"/>
  <c r="U38" i="11" s="1"/>
  <c r="T38" i="11"/>
  <c r="V38" i="11" s="1"/>
  <c r="W38" i="11"/>
  <c r="S39" i="11"/>
  <c r="U39" i="11" s="1"/>
  <c r="T39" i="11"/>
  <c r="V39" i="11" s="1"/>
  <c r="W39" i="11"/>
  <c r="S40" i="11"/>
  <c r="U40" i="11" s="1"/>
  <c r="T40" i="11"/>
  <c r="V40" i="11" s="1"/>
  <c r="W40" i="11"/>
  <c r="S41" i="11"/>
  <c r="U41" i="11" s="1"/>
  <c r="T41" i="11"/>
  <c r="V41" i="11" s="1"/>
  <c r="W41" i="11"/>
  <c r="S42" i="11"/>
  <c r="U42" i="11" s="1"/>
  <c r="T42" i="11"/>
  <c r="V42" i="11" s="1"/>
  <c r="W42" i="11"/>
  <c r="S43" i="11"/>
  <c r="U43" i="11" s="1"/>
  <c r="T43" i="11"/>
  <c r="V43" i="11" s="1"/>
  <c r="W43" i="11"/>
  <c r="S44" i="11"/>
  <c r="U44" i="11" s="1"/>
  <c r="T44" i="11"/>
  <c r="V44" i="11" s="1"/>
  <c r="W44" i="11"/>
  <c r="S45" i="11"/>
  <c r="U45" i="11" s="1"/>
  <c r="T45" i="11"/>
  <c r="V45" i="11" s="1"/>
  <c r="W45" i="11"/>
  <c r="S46" i="11"/>
  <c r="U46" i="11" s="1"/>
  <c r="T46" i="11"/>
  <c r="V46" i="11" s="1"/>
  <c r="W46" i="11"/>
  <c r="S47" i="11"/>
  <c r="U47" i="11" s="1"/>
  <c r="T47" i="11"/>
  <c r="V47" i="11" s="1"/>
  <c r="W47" i="11"/>
  <c r="S48" i="11"/>
  <c r="U48" i="11" s="1"/>
  <c r="T48" i="11"/>
  <c r="V48" i="11" s="1"/>
  <c r="W48" i="11"/>
  <c r="S49" i="11"/>
  <c r="U49" i="11" s="1"/>
  <c r="T49" i="11"/>
  <c r="V49" i="11" s="1"/>
  <c r="W49" i="11"/>
  <c r="S50" i="11"/>
  <c r="U50" i="11" s="1"/>
  <c r="T50" i="11"/>
  <c r="V50" i="11" s="1"/>
  <c r="W50" i="11"/>
  <c r="S51" i="11"/>
  <c r="U51" i="11" s="1"/>
  <c r="T51" i="11"/>
  <c r="V51" i="11" s="1"/>
  <c r="W51" i="11"/>
  <c r="S52" i="11"/>
  <c r="U52" i="11" s="1"/>
  <c r="T52" i="11"/>
  <c r="V52" i="11" s="1"/>
  <c r="W52" i="11"/>
  <c r="S53" i="11"/>
  <c r="U53" i="11" s="1"/>
  <c r="T53" i="11"/>
  <c r="V53" i="11" s="1"/>
  <c r="W53" i="11"/>
  <c r="S54" i="11"/>
  <c r="U54" i="11" s="1"/>
  <c r="T54" i="11"/>
  <c r="V54" i="11" s="1"/>
  <c r="W54" i="11"/>
  <c r="S55" i="11"/>
  <c r="U55" i="11" s="1"/>
  <c r="T55" i="11"/>
  <c r="V55" i="11" s="1"/>
  <c r="W55" i="11"/>
  <c r="S56" i="11"/>
  <c r="U56" i="11" s="1"/>
  <c r="W56" i="11"/>
  <c r="S57" i="11"/>
  <c r="U57" i="11" s="1"/>
  <c r="T57" i="11"/>
  <c r="V57" i="11" s="1"/>
  <c r="W57" i="11"/>
  <c r="S58" i="11"/>
  <c r="U58" i="11" s="1"/>
  <c r="T58" i="11"/>
  <c r="V58" i="11" s="1"/>
  <c r="W58" i="11"/>
  <c r="S59" i="11"/>
  <c r="U59" i="11" s="1"/>
  <c r="T59" i="11"/>
  <c r="V59" i="11" s="1"/>
  <c r="W59" i="11"/>
  <c r="S61" i="11"/>
  <c r="U61" i="11" s="1"/>
  <c r="T61" i="11"/>
  <c r="V61" i="11" s="1"/>
  <c r="W61" i="11"/>
  <c r="S62" i="11"/>
  <c r="U62" i="11" s="1"/>
  <c r="T62" i="11"/>
  <c r="V62" i="11" s="1"/>
  <c r="W62" i="11"/>
  <c r="S63" i="11"/>
  <c r="U63" i="11" s="1"/>
  <c r="T63" i="11"/>
  <c r="V63" i="11" s="1"/>
  <c r="W63" i="11"/>
  <c r="S64" i="11"/>
  <c r="U64" i="11" s="1"/>
  <c r="T64" i="11"/>
  <c r="V64" i="11" s="1"/>
  <c r="W64" i="11"/>
  <c r="S65" i="11"/>
  <c r="U65" i="11" s="1"/>
  <c r="T65" i="11"/>
  <c r="V65" i="11" s="1"/>
  <c r="W65" i="11"/>
  <c r="S66" i="11"/>
  <c r="U66" i="11" s="1"/>
  <c r="T66" i="11"/>
  <c r="V66" i="11" s="1"/>
  <c r="W66" i="11"/>
  <c r="D75" i="11"/>
  <c r="F75" i="11" s="1"/>
  <c r="AT10" i="11"/>
  <c r="AX10" i="11" s="1"/>
  <c r="AD10" i="11"/>
  <c r="AC10" i="11"/>
  <c r="AA10" i="11"/>
  <c r="Y10" i="11"/>
  <c r="X10" i="11"/>
  <c r="AT5" i="11"/>
  <c r="AX5" i="11" s="1"/>
  <c r="AD5" i="11"/>
  <c r="AC5" i="11"/>
  <c r="AA5" i="11"/>
  <c r="Y5" i="11"/>
  <c r="X5" i="11"/>
  <c r="AT40" i="11"/>
  <c r="AX40" i="11" s="1"/>
  <c r="AD40" i="11"/>
  <c r="AC40" i="11"/>
  <c r="AA40" i="11"/>
  <c r="Y40" i="11"/>
  <c r="X40" i="11"/>
  <c r="AT65" i="11"/>
  <c r="AX65" i="11" s="1"/>
  <c r="AD65" i="11"/>
  <c r="AC65" i="11"/>
  <c r="AA65" i="11"/>
  <c r="Y65" i="11"/>
  <c r="X65" i="11"/>
  <c r="AT63" i="11"/>
  <c r="AX63" i="11" s="1"/>
  <c r="AD63" i="11"/>
  <c r="AC63" i="11"/>
  <c r="AA63" i="11"/>
  <c r="Y63" i="11"/>
  <c r="X63" i="11"/>
  <c r="BA73" i="11"/>
  <c r="BA71" i="11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77" i="8"/>
  <c r="A77" i="8"/>
  <c r="D74" i="8"/>
  <c r="C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BB71" i="11"/>
  <c r="BB72" i="11" s="1"/>
  <c r="BB73" i="11" s="1"/>
  <c r="BB74" i="11" s="1"/>
  <c r="BB76" i="11" s="1"/>
  <c r="AZ71" i="11"/>
  <c r="AZ72" i="11" s="1"/>
  <c r="AZ73" i="11" s="1"/>
  <c r="AZ74" i="11" s="1"/>
  <c r="AZ76" i="11" s="1"/>
  <c r="C67" i="11"/>
  <c r="AD46" i="11"/>
  <c r="AC46" i="11"/>
  <c r="AA46" i="11"/>
  <c r="Y46" i="11"/>
  <c r="X46" i="11"/>
  <c r="AT46" i="11"/>
  <c r="AX46" i="11" s="1"/>
  <c r="AN67" i="11"/>
  <c r="AT51" i="11"/>
  <c r="AX51" i="11" s="1"/>
  <c r="AD51" i="11"/>
  <c r="AC51" i="11"/>
  <c r="AA51" i="11"/>
  <c r="Y51" i="11"/>
  <c r="X51" i="11"/>
  <c r="AT48" i="11"/>
  <c r="AX48" i="11" s="1"/>
  <c r="AD48" i="11"/>
  <c r="AC48" i="11"/>
  <c r="AA48" i="11"/>
  <c r="Y48" i="11"/>
  <c r="X48" i="11"/>
  <c r="AT16" i="11"/>
  <c r="AX16" i="11" s="1"/>
  <c r="AD16" i="11"/>
  <c r="AC16" i="11"/>
  <c r="AA16" i="11"/>
  <c r="Y16" i="11"/>
  <c r="X16" i="11"/>
  <c r="AT6" i="11"/>
  <c r="AX6" i="11" s="1"/>
  <c r="AD6" i="11"/>
  <c r="AC6" i="11"/>
  <c r="AA6" i="11"/>
  <c r="Y6" i="11"/>
  <c r="X6" i="11"/>
  <c r="D67" i="11"/>
  <c r="E67" i="11"/>
  <c r="L67" i="11"/>
  <c r="E68" i="11"/>
  <c r="L68" i="11"/>
  <c r="AT21" i="11"/>
  <c r="AX21" i="11" s="1"/>
  <c r="AA21" i="11"/>
  <c r="Y21" i="11"/>
  <c r="X21" i="11"/>
  <c r="X12" i="11"/>
  <c r="X27" i="11"/>
  <c r="X18" i="11"/>
  <c r="X3" i="11"/>
  <c r="X56" i="11"/>
  <c r="X39" i="11"/>
  <c r="X61" i="11"/>
  <c r="X57" i="11"/>
  <c r="X35" i="11"/>
  <c r="X2" i="11"/>
  <c r="X11" i="11"/>
  <c r="X23" i="11"/>
  <c r="X64" i="11"/>
  <c r="X25" i="11"/>
  <c r="X9" i="11"/>
  <c r="X7" i="11"/>
  <c r="X32" i="11"/>
  <c r="X13" i="11"/>
  <c r="X52" i="11"/>
  <c r="X4" i="11"/>
  <c r="X24" i="11"/>
  <c r="X30" i="11"/>
  <c r="X34" i="11"/>
  <c r="X36" i="11"/>
  <c r="X14" i="11"/>
  <c r="X33" i="11"/>
  <c r="X66" i="11"/>
  <c r="X15" i="11"/>
  <c r="X53" i="11"/>
  <c r="X62" i="11"/>
  <c r="X28" i="11"/>
  <c r="X41" i="11"/>
  <c r="X17" i="11"/>
  <c r="X54" i="11"/>
  <c r="X59" i="11"/>
  <c r="X45" i="11"/>
  <c r="X31" i="11"/>
  <c r="X37" i="11"/>
  <c r="X42" i="11"/>
  <c r="X44" i="11"/>
  <c r="X38" i="11"/>
  <c r="X55" i="11"/>
  <c r="X29" i="11"/>
  <c r="X19" i="11"/>
  <c r="X20" i="11"/>
  <c r="X50" i="11"/>
  <c r="X8" i="11"/>
  <c r="X58" i="11"/>
  <c r="X26" i="11"/>
  <c r="X43" i="11"/>
  <c r="X22" i="11"/>
  <c r="X49" i="11"/>
  <c r="AT43" i="11"/>
  <c r="AX43" i="11" s="1"/>
  <c r="AA43" i="11"/>
  <c r="Y43" i="11"/>
  <c r="AT14" i="11"/>
  <c r="AX14" i="11" s="1"/>
  <c r="AA14" i="11"/>
  <c r="Y14" i="11"/>
  <c r="AT64" i="11"/>
  <c r="AX64" i="11" s="1"/>
  <c r="AA64" i="11"/>
  <c r="Y64" i="11"/>
  <c r="Y66" i="11"/>
  <c r="AA66" i="11"/>
  <c r="AT66" i="11"/>
  <c r="AX66" i="11" s="1"/>
  <c r="AA49" i="11"/>
  <c r="AT52" i="11"/>
  <c r="AX52" i="11" s="1"/>
  <c r="AA52" i="11"/>
  <c r="Y52" i="11"/>
  <c r="AS67" i="11"/>
  <c r="AT7" i="11"/>
  <c r="AX7" i="11" s="1"/>
  <c r="AA7" i="11"/>
  <c r="Y7" i="11"/>
  <c r="AA11" i="11"/>
  <c r="AA54" i="11"/>
  <c r="AE60" i="11" l="1"/>
  <c r="AE40" i="11"/>
  <c r="AE5" i="11"/>
  <c r="AE10" i="11"/>
  <c r="AE65" i="11"/>
  <c r="AE63" i="11"/>
  <c r="AE46" i="11"/>
  <c r="AE6" i="11"/>
  <c r="AE16" i="11"/>
  <c r="AE48" i="11"/>
  <c r="AE51" i="11"/>
  <c r="D74" i="11"/>
  <c r="F74" i="11" s="1"/>
  <c r="AC52" i="11"/>
  <c r="AC14" i="11"/>
  <c r="AD66" i="11"/>
  <c r="AD20" i="11"/>
  <c r="AD64" i="11"/>
  <c r="AD21" i="11"/>
  <c r="AC64" i="11"/>
  <c r="AC21" i="11"/>
  <c r="AC43" i="11"/>
  <c r="AC7" i="11"/>
  <c r="AD52" i="11"/>
  <c r="AD14" i="11"/>
  <c r="AC66" i="11"/>
  <c r="AD43" i="11"/>
  <c r="AD7" i="11"/>
  <c r="AA28" i="11"/>
  <c r="AA47" i="11"/>
  <c r="AA61" i="11"/>
  <c r="AA12" i="11"/>
  <c r="AA59" i="11"/>
  <c r="AA23" i="11"/>
  <c r="AA18" i="11"/>
  <c r="AA35" i="11"/>
  <c r="AA53" i="11"/>
  <c r="AA13" i="11"/>
  <c r="AA15" i="11"/>
  <c r="AA36" i="11"/>
  <c r="AA56" i="11"/>
  <c r="AA50" i="11"/>
  <c r="AA20" i="11"/>
  <c r="AA33" i="11"/>
  <c r="AA55" i="11"/>
  <c r="AA29" i="11"/>
  <c r="AA37" i="11"/>
  <c r="AA26" i="11"/>
  <c r="AA30" i="11"/>
  <c r="AA4" i="11"/>
  <c r="AA42" i="11"/>
  <c r="AA27" i="11"/>
  <c r="AA44" i="11"/>
  <c r="AA41" i="11"/>
  <c r="AA57" i="11"/>
  <c r="AA24" i="11"/>
  <c r="AA31" i="11"/>
  <c r="AA32" i="11"/>
  <c r="AA38" i="11"/>
  <c r="AA22" i="11"/>
  <c r="AA39" i="11"/>
  <c r="AA25" i="11"/>
  <c r="AA34" i="11"/>
  <c r="AA19" i="11"/>
  <c r="AA8" i="11"/>
  <c r="AA3" i="11"/>
  <c r="AA62" i="11"/>
  <c r="AA58" i="11"/>
  <c r="AA45" i="11"/>
  <c r="AA17" i="11"/>
  <c r="AA9" i="11"/>
  <c r="Y47" i="11"/>
  <c r="Y28" i="11"/>
  <c r="Y13" i="11"/>
  <c r="Y12" i="11"/>
  <c r="Y19" i="11"/>
  <c r="Y44" i="11"/>
  <c r="Y35" i="11"/>
  <c r="Y59" i="11"/>
  <c r="Y23" i="11"/>
  <c r="Y61" i="11"/>
  <c r="Y36" i="11"/>
  <c r="Y50" i="11"/>
  <c r="Y54" i="11"/>
  <c r="Y26" i="11"/>
  <c r="Y29" i="11"/>
  <c r="Y2" i="11"/>
  <c r="Y49" i="11"/>
  <c r="Y37" i="11"/>
  <c r="Y4" i="11"/>
  <c r="Y24" i="11"/>
  <c r="Y17" i="11"/>
  <c r="Y42" i="11"/>
  <c r="Y45" i="11"/>
  <c r="Y33" i="11"/>
  <c r="Y27" i="11"/>
  <c r="Y58" i="11"/>
  <c r="Y11" i="11"/>
  <c r="Y39" i="11"/>
  <c r="Y62" i="11"/>
  <c r="Y53" i="11"/>
  <c r="Y3" i="11"/>
  <c r="Y32" i="11"/>
  <c r="Y34" i="11"/>
  <c r="Y25" i="11"/>
  <c r="Y57" i="11"/>
  <c r="Y22" i="11"/>
  <c r="Y41" i="11"/>
  <c r="Y31" i="11"/>
  <c r="Y38" i="11"/>
  <c r="Y8" i="11"/>
  <c r="Y18" i="11"/>
  <c r="Y15" i="11"/>
  <c r="Y30" i="11"/>
  <c r="Y56" i="11"/>
  <c r="Y9" i="11"/>
  <c r="Y20" i="11"/>
  <c r="Y55" i="11"/>
  <c r="C77" i="8"/>
  <c r="E2" i="8"/>
  <c r="G2" i="8"/>
  <c r="A74" i="8"/>
  <c r="A2" i="8"/>
  <c r="AD12" i="11"/>
  <c r="AD61" i="11"/>
  <c r="AD28" i="11"/>
  <c r="AD50" i="11"/>
  <c r="AD49" i="11"/>
  <c r="AD35" i="11"/>
  <c r="AD37" i="11"/>
  <c r="AD18" i="11"/>
  <c r="AD47" i="11"/>
  <c r="AD56" i="11"/>
  <c r="AD2" i="11"/>
  <c r="AD15" i="11"/>
  <c r="AD17" i="11"/>
  <c r="AD34" i="11"/>
  <c r="AD62" i="11"/>
  <c r="AD30" i="11"/>
  <c r="AD31" i="11"/>
  <c r="AD54" i="11"/>
  <c r="AD58" i="11"/>
  <c r="AD45" i="11"/>
  <c r="AD8" i="11"/>
  <c r="AD11" i="11"/>
  <c r="AD24" i="11"/>
  <c r="AD23" i="11"/>
  <c r="AD22" i="11"/>
  <c r="AD38" i="11"/>
  <c r="AD53" i="11"/>
  <c r="AD42" i="11"/>
  <c r="AD55" i="11"/>
  <c r="AD41" i="11"/>
  <c r="AD26" i="11"/>
  <c r="AD29" i="11"/>
  <c r="AD33" i="11"/>
  <c r="AD59" i="11"/>
  <c r="AD3" i="11"/>
  <c r="AD32" i="11"/>
  <c r="AD13" i="11"/>
  <c r="AD36" i="11"/>
  <c r="AD19" i="11"/>
  <c r="AD44" i="11"/>
  <c r="AD27" i="11"/>
  <c r="AD39" i="11"/>
  <c r="AD4" i="11"/>
  <c r="AD57" i="11"/>
  <c r="AD25" i="11"/>
  <c r="AD9" i="11"/>
  <c r="AC12" i="11"/>
  <c r="AC61" i="11"/>
  <c r="AC28" i="11"/>
  <c r="AC50" i="11"/>
  <c r="AC49" i="11"/>
  <c r="AC35" i="11"/>
  <c r="AC37" i="11"/>
  <c r="AC18" i="11"/>
  <c r="AC47" i="11"/>
  <c r="AC20" i="11"/>
  <c r="AC56" i="11"/>
  <c r="AC2" i="11"/>
  <c r="AC15" i="11"/>
  <c r="AC17" i="11"/>
  <c r="AC34" i="11"/>
  <c r="AC62" i="11"/>
  <c r="AC30" i="11"/>
  <c r="AC31" i="11"/>
  <c r="AC54" i="11"/>
  <c r="AC58" i="11"/>
  <c r="AC45" i="11"/>
  <c r="AC8" i="11"/>
  <c r="AC11" i="11"/>
  <c r="AC24" i="11"/>
  <c r="AC23" i="11"/>
  <c r="AC22" i="11"/>
  <c r="AC38" i="11"/>
  <c r="AC53" i="11"/>
  <c r="AC42" i="11"/>
  <c r="AC55" i="11"/>
  <c r="AC41" i="11"/>
  <c r="AC26" i="11"/>
  <c r="AC29" i="11"/>
  <c r="AC33" i="11"/>
  <c r="AC59" i="11"/>
  <c r="AC3" i="11"/>
  <c r="AC32" i="11"/>
  <c r="AC13" i="11"/>
  <c r="AC36" i="11"/>
  <c r="AC19" i="11"/>
  <c r="AC44" i="11"/>
  <c r="AC27" i="11"/>
  <c r="AC39" i="11"/>
  <c r="AC4" i="11"/>
  <c r="AC57" i="11"/>
  <c r="AC25" i="11"/>
  <c r="AC9" i="11"/>
  <c r="AE43" i="11" l="1"/>
  <c r="AE52" i="11"/>
  <c r="AE7" i="11"/>
  <c r="AE66" i="11"/>
  <c r="AE14" i="11"/>
  <c r="AE21" i="11"/>
  <c r="AE64" i="11"/>
  <c r="X47" i="11"/>
  <c r="D72" i="11"/>
  <c r="F72" i="11" s="1"/>
  <c r="D73" i="11"/>
  <c r="F73" i="11" s="1"/>
  <c r="F77" i="8"/>
  <c r="AE57" i="11"/>
  <c r="AE42" i="11"/>
  <c r="AE2" i="11"/>
  <c r="AE35" i="11"/>
  <c r="AE3" i="11"/>
  <c r="AE58" i="11"/>
  <c r="AE27" i="11"/>
  <c r="AE59" i="11"/>
  <c r="AE24" i="11"/>
  <c r="AE54" i="11"/>
  <c r="AE56" i="11"/>
  <c r="AE49" i="11"/>
  <c r="AE44" i="11"/>
  <c r="AE31" i="11"/>
  <c r="AE20" i="11"/>
  <c r="AE50" i="11"/>
  <c r="AE19" i="11"/>
  <c r="AE33" i="11"/>
  <c r="AE53" i="11"/>
  <c r="AE11" i="11"/>
  <c r="AE30" i="11"/>
  <c r="AE47" i="11"/>
  <c r="AE28" i="11"/>
  <c r="AE25" i="11"/>
  <c r="AE39" i="11"/>
  <c r="AE32" i="11"/>
  <c r="AE55" i="11"/>
  <c r="AE15" i="11"/>
  <c r="AE9" i="11"/>
  <c r="AE36" i="11"/>
  <c r="AE29" i="11"/>
  <c r="AE38" i="11"/>
  <c r="AE8" i="11"/>
  <c r="AE62" i="11"/>
  <c r="AE18" i="11"/>
  <c r="AE61" i="11"/>
  <c r="AE13" i="11"/>
  <c r="AE26" i="11"/>
  <c r="AE22" i="11"/>
  <c r="AE45" i="11"/>
  <c r="AE34" i="11"/>
  <c r="AE37" i="11"/>
  <c r="AE12" i="11"/>
  <c r="AE4" i="11"/>
  <c r="AE41" i="11"/>
  <c r="AE23" i="11"/>
  <c r="AE17" i="11"/>
  <c r="AT38" i="11"/>
  <c r="AX38" i="11" s="1"/>
  <c r="AT15" i="11"/>
  <c r="AX15" i="11" s="1"/>
  <c r="AT12" i="11"/>
  <c r="AX12" i="11" s="1"/>
  <c r="AT45" i="11"/>
  <c r="AX45" i="11" s="1"/>
  <c r="AT29" i="11"/>
  <c r="AX29" i="11" s="1"/>
  <c r="AQ67" i="11"/>
  <c r="AT36" i="11"/>
  <c r="AX36" i="11" s="1"/>
  <c r="AT24" i="11"/>
  <c r="AX24" i="11" s="1"/>
  <c r="AT33" i="11"/>
  <c r="AX33" i="11" s="1"/>
  <c r="AT2" i="11"/>
  <c r="AX2" i="11" s="1"/>
  <c r="AT11" i="11"/>
  <c r="AX11" i="11" s="1"/>
  <c r="AT47" i="11"/>
  <c r="AX47" i="11" s="1"/>
  <c r="AT17" i="11"/>
  <c r="AX17" i="11" s="1"/>
  <c r="AT53" i="11"/>
  <c r="AX53" i="11" s="1"/>
  <c r="AT8" i="11"/>
  <c r="AX8" i="11" s="1"/>
  <c r="AT56" i="11"/>
  <c r="AX56" i="11" s="1"/>
  <c r="AT31" i="11"/>
  <c r="AX31" i="11" s="1"/>
  <c r="AT61" i="11"/>
  <c r="AX61" i="11" s="1"/>
  <c r="AT18" i="11"/>
  <c r="AX18" i="11" s="1"/>
  <c r="AT20" i="11"/>
  <c r="AX20" i="11" s="1"/>
  <c r="AT25" i="11"/>
  <c r="AX25" i="11" s="1"/>
  <c r="AT4" i="11"/>
  <c r="AX4" i="11" s="1"/>
  <c r="AT28" i="11"/>
  <c r="AX28" i="11" s="1"/>
  <c r="AT50" i="11"/>
  <c r="AX50" i="11" s="1"/>
  <c r="AT27" i="11"/>
  <c r="AX27" i="11" s="1"/>
  <c r="AT23" i="11"/>
  <c r="AX23" i="11" s="1"/>
  <c r="AT59" i="11"/>
  <c r="AX59" i="11" s="1"/>
  <c r="AT41" i="11"/>
  <c r="AX41" i="11" s="1"/>
  <c r="AT58" i="11"/>
  <c r="AX58" i="11" s="1"/>
  <c r="AT37" i="11"/>
  <c r="AX37" i="11" s="1"/>
  <c r="AT54" i="11"/>
  <c r="AX54" i="11" s="1"/>
  <c r="AT39" i="11"/>
  <c r="AX39" i="11" s="1"/>
  <c r="AT22" i="11"/>
  <c r="AX22" i="11" s="1"/>
  <c r="AT49" i="11"/>
  <c r="AX49" i="11" s="1"/>
  <c r="AT44" i="11"/>
  <c r="AX44" i="11" s="1"/>
  <c r="AT30" i="11"/>
  <c r="AX30" i="11" s="1"/>
  <c r="AT34" i="11"/>
  <c r="AX34" i="11" s="1"/>
  <c r="AT3" i="11"/>
  <c r="AX3" i="11" s="1"/>
  <c r="AT13" i="11"/>
  <c r="AX13" i="11" s="1"/>
  <c r="AT62" i="11"/>
  <c r="AX62" i="11" s="1"/>
  <c r="AT32" i="11"/>
  <c r="AX32" i="11" s="1"/>
  <c r="AT9" i="11"/>
  <c r="AX9" i="11" s="1"/>
  <c r="AT57" i="11"/>
  <c r="AX57" i="11" s="1"/>
  <c r="AT35" i="11"/>
  <c r="AX35" i="11" s="1"/>
  <c r="AT26" i="11"/>
  <c r="AX26" i="11" s="1"/>
  <c r="AT19" i="11"/>
  <c r="AX19" i="11" s="1"/>
  <c r="AT55" i="11"/>
  <c r="AX55" i="11" s="1"/>
  <c r="AT42" i="11"/>
  <c r="AX42" i="11" s="1"/>
  <c r="W67" i="11" l="1"/>
  <c r="D76" i="11"/>
  <c r="F76" i="11" s="1"/>
  <c r="D77" i="8" s="1"/>
  <c r="AE67" i="11"/>
  <c r="AF60" i="11" s="1"/>
  <c r="AR67" i="11"/>
  <c r="AT67" i="11"/>
  <c r="BQ60" i="11" l="1"/>
  <c r="BP60" i="11"/>
  <c r="BN60" i="11"/>
  <c r="AK60" i="11"/>
  <c r="AJ60" i="11"/>
  <c r="BT60" i="11"/>
  <c r="BS60" i="11"/>
  <c r="BR60" i="11"/>
  <c r="BO60" i="11"/>
  <c r="AF5" i="11"/>
  <c r="AK5" i="11" s="1"/>
  <c r="AF10" i="11"/>
  <c r="AK10" i="11" s="1"/>
  <c r="AF65" i="11"/>
  <c r="AK65" i="11" s="1"/>
  <c r="AF40" i="11"/>
  <c r="AK40" i="11" s="1"/>
  <c r="AF46" i="11"/>
  <c r="AK46" i="11" s="1"/>
  <c r="AF63" i="11"/>
  <c r="AK63" i="11" s="1"/>
  <c r="AF48" i="11"/>
  <c r="AK48" i="11" s="1"/>
  <c r="AF51" i="11"/>
  <c r="AK51" i="11" s="1"/>
  <c r="AF16" i="11"/>
  <c r="AK16" i="11" s="1"/>
  <c r="AF21" i="11"/>
  <c r="AK21" i="11" s="1"/>
  <c r="AF6" i="11"/>
  <c r="AK6" i="11" s="1"/>
  <c r="AF14" i="11"/>
  <c r="AK14" i="11" s="1"/>
  <c r="AF43" i="11"/>
  <c r="AK43" i="11" s="1"/>
  <c r="AF66" i="11"/>
  <c r="AK66" i="11" s="1"/>
  <c r="AF64" i="11"/>
  <c r="AK64" i="11" s="1"/>
  <c r="AF52" i="11"/>
  <c r="AK52" i="11" s="1"/>
  <c r="AF7" i="11"/>
  <c r="AK7" i="11" s="1"/>
  <c r="AF41" i="11"/>
  <c r="AK41" i="11" s="1"/>
  <c r="AF59" i="11"/>
  <c r="AK59" i="11" s="1"/>
  <c r="AF9" i="11"/>
  <c r="AK9" i="11" s="1"/>
  <c r="AF61" i="11"/>
  <c r="AK61" i="11" s="1"/>
  <c r="AF32" i="11"/>
  <c r="AK32" i="11" s="1"/>
  <c r="AF62" i="11"/>
  <c r="AK62" i="11" s="1"/>
  <c r="AF3" i="11"/>
  <c r="AK3" i="11" s="1"/>
  <c r="AF56" i="11"/>
  <c r="AK56" i="11" s="1"/>
  <c r="AF15" i="11"/>
  <c r="AK15" i="11" s="1"/>
  <c r="AF27" i="11"/>
  <c r="AK27" i="11" s="1"/>
  <c r="AF53" i="11"/>
  <c r="AK53" i="11" s="1"/>
  <c r="AF24" i="11"/>
  <c r="AK24" i="11" s="1"/>
  <c r="AF58" i="11"/>
  <c r="AK58" i="11" s="1"/>
  <c r="AF19" i="11"/>
  <c r="AK19" i="11" s="1"/>
  <c r="AF49" i="11"/>
  <c r="AK49" i="11" s="1"/>
  <c r="AF54" i="11"/>
  <c r="AK54" i="11" s="1"/>
  <c r="AF57" i="11"/>
  <c r="AK57" i="11" s="1"/>
  <c r="AF45" i="11"/>
  <c r="AK45" i="11" s="1"/>
  <c r="AF13" i="11"/>
  <c r="AK13" i="11" s="1"/>
  <c r="AF37" i="11"/>
  <c r="AK37" i="11" s="1"/>
  <c r="AF39" i="11"/>
  <c r="AK39" i="11" s="1"/>
  <c r="AF31" i="11"/>
  <c r="AK31" i="11" s="1"/>
  <c r="AF20" i="11"/>
  <c r="AK20" i="11" s="1"/>
  <c r="AF23" i="11"/>
  <c r="AK23" i="11" s="1"/>
  <c r="AF28" i="11"/>
  <c r="AK28" i="11" s="1"/>
  <c r="AF2" i="11"/>
  <c r="AK2" i="11" s="1"/>
  <c r="AF17" i="11"/>
  <c r="AK17" i="11" s="1"/>
  <c r="AF33" i="11"/>
  <c r="AK33" i="11" s="1"/>
  <c r="AF11" i="11"/>
  <c r="AK11" i="11" s="1"/>
  <c r="AF30" i="11"/>
  <c r="AK30" i="11" s="1"/>
  <c r="AF55" i="11"/>
  <c r="AK55" i="11" s="1"/>
  <c r="AF36" i="11"/>
  <c r="AK36" i="11" s="1"/>
  <c r="AF38" i="11"/>
  <c r="AK38" i="11" s="1"/>
  <c r="AF8" i="11"/>
  <c r="AK8" i="11" s="1"/>
  <c r="AF18" i="11"/>
  <c r="AK18" i="11" s="1"/>
  <c r="AF44" i="11"/>
  <c r="AK44" i="11" s="1"/>
  <c r="AF50" i="11"/>
  <c r="AK50" i="11" s="1"/>
  <c r="AF4" i="11"/>
  <c r="AK4" i="11" s="1"/>
  <c r="AF34" i="11"/>
  <c r="AK34" i="11" s="1"/>
  <c r="AF35" i="11"/>
  <c r="AK35" i="11" s="1"/>
  <c r="AF26" i="11"/>
  <c r="AK26" i="11" s="1"/>
  <c r="AF22" i="11"/>
  <c r="AK22" i="11" s="1"/>
  <c r="AF29" i="11"/>
  <c r="AK29" i="11" s="1"/>
  <c r="AF12" i="11"/>
  <c r="AK12" i="11" s="1"/>
  <c r="AF47" i="11"/>
  <c r="AK47" i="11" s="1"/>
  <c r="AF42" i="11"/>
  <c r="AK42" i="11" s="1"/>
  <c r="AF25" i="11"/>
  <c r="AK25" i="11" s="1"/>
  <c r="AX67" i="11"/>
  <c r="E77" i="8"/>
  <c r="BP65" i="11" l="1"/>
  <c r="BQ5" i="11"/>
  <c r="BS5" i="11"/>
  <c r="BR5" i="11"/>
  <c r="BN5" i="11"/>
  <c r="BO5" i="11"/>
  <c r="BT5" i="11"/>
  <c r="BT65" i="11"/>
  <c r="BN65" i="11"/>
  <c r="BP5" i="11"/>
  <c r="AJ12" i="11"/>
  <c r="AJ24" i="11"/>
  <c r="AJ46" i="11"/>
  <c r="AJ18" i="11"/>
  <c r="AJ53" i="11"/>
  <c r="BN14" i="11"/>
  <c r="AJ14" i="11"/>
  <c r="AJ22" i="11"/>
  <c r="AJ45" i="11"/>
  <c r="AJ59" i="11"/>
  <c r="AJ6" i="11"/>
  <c r="AJ47" i="11"/>
  <c r="AJ50" i="11"/>
  <c r="AJ11" i="11"/>
  <c r="AJ39" i="11"/>
  <c r="AJ58" i="11"/>
  <c r="BP32" i="11"/>
  <c r="AJ32" i="11"/>
  <c r="AJ66" i="11"/>
  <c r="AJ63" i="11"/>
  <c r="AJ33" i="11"/>
  <c r="AJ13" i="11"/>
  <c r="AJ2" i="11"/>
  <c r="AJ38" i="11"/>
  <c r="AJ15" i="11"/>
  <c r="AJ35" i="11"/>
  <c r="AJ36" i="11"/>
  <c r="AJ23" i="11"/>
  <c r="AJ54" i="11"/>
  <c r="AJ56" i="11"/>
  <c r="AJ7" i="11"/>
  <c r="BQ16" i="11"/>
  <c r="AJ16" i="11"/>
  <c r="AJ40" i="11"/>
  <c r="AJ37" i="11"/>
  <c r="AJ43" i="11"/>
  <c r="AJ17" i="11"/>
  <c r="AJ9" i="11"/>
  <c r="AJ26" i="11"/>
  <c r="AJ57" i="11"/>
  <c r="BR21" i="11"/>
  <c r="AJ21" i="11"/>
  <c r="AJ25" i="11"/>
  <c r="AJ34" i="11"/>
  <c r="AJ55" i="11"/>
  <c r="AJ20" i="11"/>
  <c r="AJ49" i="11"/>
  <c r="AJ3" i="11"/>
  <c r="AJ52" i="11"/>
  <c r="AJ51" i="11"/>
  <c r="BO65" i="11"/>
  <c r="AJ65" i="11"/>
  <c r="AJ10" i="11"/>
  <c r="AJ44" i="11"/>
  <c r="AJ61" i="11"/>
  <c r="AJ29" i="11"/>
  <c r="AJ8" i="11"/>
  <c r="AJ27" i="11"/>
  <c r="AJ28" i="11"/>
  <c r="AJ41" i="11"/>
  <c r="AJ42" i="11"/>
  <c r="AJ4" i="11"/>
  <c r="AJ30" i="11"/>
  <c r="AJ31" i="11"/>
  <c r="AJ19" i="11"/>
  <c r="AJ62" i="11"/>
  <c r="AJ64" i="11"/>
  <c r="BQ48" i="11"/>
  <c r="AJ48" i="11"/>
  <c r="AJ5" i="11"/>
  <c r="BQ10" i="11"/>
  <c r="BT10" i="11"/>
  <c r="BP10" i="11"/>
  <c r="BO10" i="11"/>
  <c r="BS10" i="11"/>
  <c r="BN10" i="11"/>
  <c r="BR10" i="11"/>
  <c r="BR65" i="11"/>
  <c r="BS65" i="11"/>
  <c r="BQ65" i="11"/>
  <c r="BQ40" i="11"/>
  <c r="BN40" i="11"/>
  <c r="BT40" i="11"/>
  <c r="BP40" i="11"/>
  <c r="BS40" i="11"/>
  <c r="BR40" i="11"/>
  <c r="BO40" i="11"/>
  <c r="BO46" i="11"/>
  <c r="BN46" i="11"/>
  <c r="BT46" i="11"/>
  <c r="BR46" i="11"/>
  <c r="BS46" i="11"/>
  <c r="BP46" i="11"/>
  <c r="BQ46" i="11"/>
  <c r="BT63" i="11"/>
  <c r="BS63" i="11"/>
  <c r="BR63" i="11"/>
  <c r="BQ63" i="11"/>
  <c r="BP63" i="11"/>
  <c r="BO63" i="11"/>
  <c r="BN63" i="11"/>
  <c r="BR48" i="11"/>
  <c r="BS48" i="11"/>
  <c r="BT48" i="11"/>
  <c r="BN48" i="11"/>
  <c r="BO48" i="11"/>
  <c r="BP48" i="11"/>
  <c r="BO16" i="11"/>
  <c r="BR16" i="11"/>
  <c r="BP16" i="11"/>
  <c r="BN16" i="11"/>
  <c r="BS21" i="11"/>
  <c r="BT16" i="11"/>
  <c r="BQ51" i="11"/>
  <c r="BO51" i="11"/>
  <c r="BP51" i="11"/>
  <c r="BN51" i="11"/>
  <c r="BT51" i="11"/>
  <c r="BS51" i="11"/>
  <c r="BR51" i="11"/>
  <c r="BS16" i="11"/>
  <c r="BT21" i="11"/>
  <c r="BN21" i="11"/>
  <c r="BP21" i="11"/>
  <c r="BO21" i="11"/>
  <c r="BQ21" i="11"/>
  <c r="BQ6" i="11"/>
  <c r="BS6" i="11"/>
  <c r="BP6" i="11"/>
  <c r="BO6" i="11"/>
  <c r="BR6" i="11"/>
  <c r="BN6" i="11"/>
  <c r="BT6" i="11"/>
  <c r="G77" i="8"/>
  <c r="BQ14" i="11"/>
  <c r="BT14" i="11"/>
  <c r="BR14" i="11"/>
  <c r="BS14" i="11"/>
  <c r="BO14" i="11"/>
  <c r="BP14" i="11"/>
  <c r="BO43" i="11"/>
  <c r="BN43" i="11"/>
  <c r="BT43" i="11"/>
  <c r="BS43" i="11"/>
  <c r="BR43" i="11"/>
  <c r="BQ43" i="11"/>
  <c r="BP43" i="11"/>
  <c r="BT39" i="11"/>
  <c r="BS39" i="11"/>
  <c r="BR39" i="11"/>
  <c r="BQ39" i="11"/>
  <c r="BP39" i="11"/>
  <c r="BN39" i="11"/>
  <c r="BO39" i="11"/>
  <c r="BR64" i="11"/>
  <c r="BQ64" i="11"/>
  <c r="BS64" i="11"/>
  <c r="BT64" i="11"/>
  <c r="BP64" i="11"/>
  <c r="BN64" i="11"/>
  <c r="BO64" i="11"/>
  <c r="BS38" i="11"/>
  <c r="BR38" i="11"/>
  <c r="BQ38" i="11"/>
  <c r="BT38" i="11"/>
  <c r="BP38" i="11"/>
  <c r="BN38" i="11"/>
  <c r="BO38" i="11"/>
  <c r="BO28" i="11"/>
  <c r="BN28" i="11"/>
  <c r="BT28" i="11"/>
  <c r="BS28" i="11"/>
  <c r="BP28" i="11"/>
  <c r="BR28" i="11"/>
  <c r="BQ28" i="11"/>
  <c r="BR23" i="11"/>
  <c r="BP23" i="11"/>
  <c r="BT23" i="11"/>
  <c r="BS23" i="11"/>
  <c r="BQ23" i="11"/>
  <c r="BN23" i="11"/>
  <c r="BO23" i="11"/>
  <c r="BO15" i="11"/>
  <c r="BN15" i="11"/>
  <c r="BQ15" i="11"/>
  <c r="BP15" i="11"/>
  <c r="BR15" i="11"/>
  <c r="BT15" i="11"/>
  <c r="BS15" i="11"/>
  <c r="BT25" i="11"/>
  <c r="BQ25" i="11"/>
  <c r="BO25" i="11"/>
  <c r="BR25" i="11"/>
  <c r="BP25" i="11"/>
  <c r="BN25" i="11"/>
  <c r="BS25" i="11"/>
  <c r="BR18" i="11"/>
  <c r="BP18" i="11"/>
  <c r="BO18" i="11"/>
  <c r="BT18" i="11"/>
  <c r="BN18" i="11"/>
  <c r="BS18" i="11"/>
  <c r="BQ18" i="11"/>
  <c r="BO62" i="11"/>
  <c r="BN62" i="11"/>
  <c r="BT62" i="11"/>
  <c r="BS62" i="11"/>
  <c r="BP62" i="11"/>
  <c r="BR62" i="11"/>
  <c r="BQ62" i="11"/>
  <c r="BQ17" i="11"/>
  <c r="BT17" i="11"/>
  <c r="BP17" i="11"/>
  <c r="BS17" i="11"/>
  <c r="BR17" i="11"/>
  <c r="BO17" i="11"/>
  <c r="BN17" i="11"/>
  <c r="BS24" i="11"/>
  <c r="BP24" i="11"/>
  <c r="BO24" i="11"/>
  <c r="BT24" i="11"/>
  <c r="BR24" i="11"/>
  <c r="BQ24" i="11"/>
  <c r="BN24" i="11"/>
  <c r="BT2" i="11"/>
  <c r="BN2" i="11"/>
  <c r="BS2" i="11"/>
  <c r="BP2" i="11"/>
  <c r="BR2" i="11"/>
  <c r="BQ2" i="11"/>
  <c r="BO2" i="11"/>
  <c r="BT53" i="11"/>
  <c r="BS53" i="11"/>
  <c r="BP53" i="11"/>
  <c r="BR53" i="11"/>
  <c r="BN53" i="11"/>
  <c r="BQ53" i="11"/>
  <c r="BO53" i="11"/>
  <c r="BT66" i="11"/>
  <c r="BS66" i="11"/>
  <c r="BR66" i="11"/>
  <c r="BQ66" i="11"/>
  <c r="BO66" i="11"/>
  <c r="BP66" i="11"/>
  <c r="BN66" i="11"/>
  <c r="BR13" i="11"/>
  <c r="BO13" i="11"/>
  <c r="BP13" i="11"/>
  <c r="BT13" i="11"/>
  <c r="BQ13" i="11"/>
  <c r="BS13" i="11"/>
  <c r="BN13" i="11"/>
  <c r="BT27" i="11"/>
  <c r="BS27" i="11"/>
  <c r="BO27" i="11"/>
  <c r="BP27" i="11"/>
  <c r="BN27" i="11"/>
  <c r="BR27" i="11"/>
  <c r="BQ27" i="11"/>
  <c r="BR7" i="11"/>
  <c r="BO7" i="11"/>
  <c r="BQ7" i="11"/>
  <c r="BN7" i="11"/>
  <c r="BS7" i="11"/>
  <c r="BT7" i="11"/>
  <c r="BP7" i="11"/>
  <c r="BT34" i="11"/>
  <c r="BO34" i="11"/>
  <c r="BN34" i="11"/>
  <c r="BS34" i="11"/>
  <c r="BQ34" i="11"/>
  <c r="BR34" i="11"/>
  <c r="BP34" i="11"/>
  <c r="BS19" i="11"/>
  <c r="BO19" i="11"/>
  <c r="BQ19" i="11"/>
  <c r="BP19" i="11"/>
  <c r="BN19" i="11"/>
  <c r="BT19" i="11"/>
  <c r="BR19" i="11"/>
  <c r="BQ4" i="11"/>
  <c r="BP4" i="11"/>
  <c r="BR4" i="11"/>
  <c r="BN4" i="11"/>
  <c r="BO4" i="11"/>
  <c r="BT4" i="11"/>
  <c r="BS4" i="11"/>
  <c r="BT59" i="11"/>
  <c r="BS59" i="11"/>
  <c r="BR59" i="11"/>
  <c r="BQ59" i="11"/>
  <c r="BP59" i="11"/>
  <c r="BO59" i="11"/>
  <c r="BN59" i="11"/>
  <c r="BS8" i="11"/>
  <c r="BR8" i="11"/>
  <c r="BQ8" i="11"/>
  <c r="BO8" i="11"/>
  <c r="BT8" i="11"/>
  <c r="BN8" i="11"/>
  <c r="BP8" i="11"/>
  <c r="BT54" i="11"/>
  <c r="BS54" i="11"/>
  <c r="BR54" i="11"/>
  <c r="BP54" i="11"/>
  <c r="BQ54" i="11"/>
  <c r="BO54" i="11"/>
  <c r="BN54" i="11"/>
  <c r="BT32" i="11"/>
  <c r="BS32" i="11"/>
  <c r="BR32" i="11"/>
  <c r="BO32" i="11"/>
  <c r="BN32" i="11"/>
  <c r="BQ32" i="11"/>
  <c r="BO35" i="11"/>
  <c r="BN35" i="11"/>
  <c r="BT35" i="11"/>
  <c r="BS35" i="11"/>
  <c r="BR35" i="11"/>
  <c r="BQ35" i="11"/>
  <c r="BP35" i="11"/>
  <c r="BP36" i="11"/>
  <c r="BQ36" i="11"/>
  <c r="BO36" i="11"/>
  <c r="BR36" i="11"/>
  <c r="BN36" i="11"/>
  <c r="BT36" i="11"/>
  <c r="BS36" i="11"/>
  <c r="BT49" i="11"/>
  <c r="BP49" i="11"/>
  <c r="BN49" i="11"/>
  <c r="BS49" i="11"/>
  <c r="BR49" i="11"/>
  <c r="BQ49" i="11"/>
  <c r="BO49" i="11"/>
  <c r="BT61" i="11"/>
  <c r="BP61" i="11"/>
  <c r="BN61" i="11"/>
  <c r="BS61" i="11"/>
  <c r="BQ61" i="11"/>
  <c r="BR61" i="11"/>
  <c r="BO61" i="11"/>
  <c r="BO55" i="11"/>
  <c r="BN55" i="11"/>
  <c r="BP55" i="11"/>
  <c r="BQ55" i="11"/>
  <c r="BT55" i="11"/>
  <c r="BS55" i="11"/>
  <c r="BR55" i="11"/>
  <c r="BT9" i="11"/>
  <c r="BS9" i="11"/>
  <c r="BN9" i="11"/>
  <c r="BR9" i="11"/>
  <c r="BQ9" i="11"/>
  <c r="BP9" i="11"/>
  <c r="BO9" i="11"/>
  <c r="BP29" i="11"/>
  <c r="BQ29" i="11"/>
  <c r="BN29" i="11"/>
  <c r="BR29" i="11"/>
  <c r="BO29" i="11"/>
  <c r="BT29" i="11"/>
  <c r="BS29" i="11"/>
  <c r="BQ30" i="11"/>
  <c r="BS30" i="11"/>
  <c r="BR30" i="11"/>
  <c r="BT30" i="11"/>
  <c r="BP30" i="11"/>
  <c r="BO30" i="11"/>
  <c r="BN30" i="11"/>
  <c r="BS45" i="11"/>
  <c r="BR45" i="11"/>
  <c r="BQ45" i="11"/>
  <c r="BT45" i="11"/>
  <c r="BP45" i="11"/>
  <c r="BN45" i="11"/>
  <c r="BO45" i="11"/>
  <c r="BR56" i="11"/>
  <c r="BQ56" i="11"/>
  <c r="BS56" i="11"/>
  <c r="BO56" i="11"/>
  <c r="BT56" i="11"/>
  <c r="BP56" i="11"/>
  <c r="BN56" i="11"/>
  <c r="BQ22" i="11"/>
  <c r="BT22" i="11"/>
  <c r="BS22" i="11"/>
  <c r="BR22" i="11"/>
  <c r="BP22" i="11"/>
  <c r="BO22" i="11"/>
  <c r="BN22" i="11"/>
  <c r="BO50" i="11"/>
  <c r="BN50" i="11"/>
  <c r="BT50" i="11"/>
  <c r="BS50" i="11"/>
  <c r="BR50" i="11"/>
  <c r="BP50" i="11"/>
  <c r="BQ50" i="11"/>
  <c r="BO11" i="11"/>
  <c r="BN11" i="11"/>
  <c r="BR11" i="11"/>
  <c r="BQ11" i="11"/>
  <c r="BP11" i="11"/>
  <c r="BS11" i="11"/>
  <c r="BT11" i="11"/>
  <c r="BT20" i="11"/>
  <c r="BR20" i="11"/>
  <c r="BQ20" i="11"/>
  <c r="BO20" i="11"/>
  <c r="BS20" i="11"/>
  <c r="BN20" i="11"/>
  <c r="BP20" i="11"/>
  <c r="BS57" i="11"/>
  <c r="BR57" i="11"/>
  <c r="BQ57" i="11"/>
  <c r="BT57" i="11"/>
  <c r="BO57" i="11"/>
  <c r="BP57" i="11"/>
  <c r="BN57" i="11"/>
  <c r="BT58" i="11"/>
  <c r="BS58" i="11"/>
  <c r="BR58" i="11"/>
  <c r="BN58" i="11"/>
  <c r="BP58" i="11"/>
  <c r="BO58" i="11"/>
  <c r="BQ58" i="11"/>
  <c r="BP42" i="11"/>
  <c r="BQ42" i="11"/>
  <c r="BT42" i="11"/>
  <c r="BO42" i="11"/>
  <c r="BS42" i="11"/>
  <c r="BR42" i="11"/>
  <c r="BN42" i="11"/>
  <c r="BR37" i="11"/>
  <c r="BQ37" i="11"/>
  <c r="BS37" i="11"/>
  <c r="BT37" i="11"/>
  <c r="BO37" i="11"/>
  <c r="BN37" i="11"/>
  <c r="BP37" i="11"/>
  <c r="BT47" i="11"/>
  <c r="BS47" i="11"/>
  <c r="BR47" i="11"/>
  <c r="BP47" i="11"/>
  <c r="BQ47" i="11"/>
  <c r="BN47" i="11"/>
  <c r="BO47" i="11"/>
  <c r="BQ12" i="11"/>
  <c r="BP12" i="11"/>
  <c r="BT12" i="11"/>
  <c r="BO12" i="11"/>
  <c r="BN12" i="11"/>
  <c r="BS12" i="11"/>
  <c r="BR12" i="11"/>
  <c r="BS26" i="11"/>
  <c r="BR26" i="11"/>
  <c r="BO26" i="11"/>
  <c r="BQ26" i="11"/>
  <c r="BT26" i="11"/>
  <c r="BP26" i="11"/>
  <c r="BN26" i="11"/>
  <c r="BR44" i="11"/>
  <c r="BQ44" i="11"/>
  <c r="BS44" i="11"/>
  <c r="BN44" i="11"/>
  <c r="BO44" i="11"/>
  <c r="BP44" i="11"/>
  <c r="BT44" i="11"/>
  <c r="BT33" i="11"/>
  <c r="BS33" i="11"/>
  <c r="BR33" i="11"/>
  <c r="BO33" i="11"/>
  <c r="BQ33" i="11"/>
  <c r="BP33" i="11"/>
  <c r="BN33" i="11"/>
  <c r="BS31" i="11"/>
  <c r="BR31" i="11"/>
  <c r="BQ31" i="11"/>
  <c r="BT31" i="11"/>
  <c r="BP31" i="11"/>
  <c r="BN31" i="11"/>
  <c r="BO31" i="11"/>
  <c r="BP3" i="11"/>
  <c r="BT3" i="11"/>
  <c r="BN3" i="11"/>
  <c r="BS3" i="11"/>
  <c r="BR3" i="11"/>
  <c r="BO3" i="11"/>
  <c r="BQ3" i="11"/>
  <c r="BT41" i="11"/>
  <c r="BS41" i="11"/>
  <c r="BP41" i="11"/>
  <c r="BO41" i="11"/>
  <c r="BN41" i="11"/>
  <c r="BR41" i="11"/>
  <c r="BQ41" i="11"/>
  <c r="BT52" i="11"/>
  <c r="BS52" i="11"/>
  <c r="BR52" i="11"/>
  <c r="BQ52" i="11"/>
  <c r="BN52" i="11"/>
  <c r="BP52" i="11"/>
  <c r="BO52" i="11"/>
  <c r="AK67" i="11" l="1"/>
  <c r="BT67" i="11"/>
  <c r="BP67" i="11"/>
  <c r="BQ67" i="11"/>
  <c r="BO67" i="11"/>
  <c r="BR67" i="11"/>
  <c r="AJ67" i="11"/>
  <c r="BS67" i="11"/>
  <c r="BN67" i="11"/>
  <c r="AL10" i="11" l="1"/>
  <c r="AL60" i="11"/>
  <c r="BV10" i="11"/>
  <c r="CF10" i="11" s="1"/>
  <c r="CG10" i="11" s="1"/>
  <c r="BV60" i="11"/>
  <c r="CF60" i="11" s="1"/>
  <c r="CG60" i="11" s="1"/>
  <c r="BZ10" i="11"/>
  <c r="BZ60" i="11"/>
  <c r="CR60" i="11" s="1"/>
  <c r="CS60" i="11" s="1"/>
  <c r="BY10" i="11"/>
  <c r="CO10" i="11" s="1"/>
  <c r="CP10" i="11" s="1"/>
  <c r="BY60" i="11"/>
  <c r="CO60" i="11" s="1"/>
  <c r="CP60" i="11" s="1"/>
  <c r="BX40" i="11"/>
  <c r="CL40" i="11" s="1"/>
  <c r="CM40" i="11" s="1"/>
  <c r="BX60" i="11"/>
  <c r="CL60" i="11" s="1"/>
  <c r="CM60" i="11" s="1"/>
  <c r="BW10" i="11"/>
  <c r="CI10" i="11" s="1"/>
  <c r="CJ10" i="11" s="1"/>
  <c r="BW60" i="11"/>
  <c r="CI60" i="11" s="1"/>
  <c r="CJ60" i="11" s="1"/>
  <c r="CA10" i="11"/>
  <c r="CU10" i="11" s="1"/>
  <c r="CV10" i="11" s="1"/>
  <c r="CA60" i="11"/>
  <c r="CU60" i="11" s="1"/>
  <c r="CV60" i="11" s="1"/>
  <c r="BU10" i="11"/>
  <c r="CC10" i="11" s="1"/>
  <c r="CD10" i="11" s="1"/>
  <c r="BU60" i="11"/>
  <c r="CC60" i="11" s="1"/>
  <c r="CD60" i="11" s="1"/>
  <c r="AM62" i="11"/>
  <c r="BG62" i="11" s="1"/>
  <c r="AM60" i="11"/>
  <c r="BG60" i="11" s="1"/>
  <c r="BH60" i="11" s="1"/>
  <c r="BI60" i="11" s="1"/>
  <c r="AM28" i="11"/>
  <c r="BG28" i="11" s="1"/>
  <c r="AM30" i="11"/>
  <c r="BG30" i="11" s="1"/>
  <c r="AM31" i="11"/>
  <c r="BG31" i="11" s="1"/>
  <c r="AM18" i="11"/>
  <c r="BG18" i="11" s="1"/>
  <c r="AM59" i="11"/>
  <c r="BG59" i="11" s="1"/>
  <c r="AM56" i="11"/>
  <c r="BG56" i="11" s="1"/>
  <c r="AM43" i="11"/>
  <c r="BG43" i="11" s="1"/>
  <c r="AM64" i="11"/>
  <c r="BG64" i="11" s="1"/>
  <c r="AM24" i="11"/>
  <c r="BG24" i="11" s="1"/>
  <c r="AM20" i="11"/>
  <c r="BG20" i="11" s="1"/>
  <c r="AM49" i="11"/>
  <c r="BG49" i="11" s="1"/>
  <c r="AM57" i="11"/>
  <c r="BG57" i="11" s="1"/>
  <c r="AM54" i="11"/>
  <c r="BG54" i="11" s="1"/>
  <c r="AM10" i="11"/>
  <c r="AM37" i="11"/>
  <c r="BG37" i="11" s="1"/>
  <c r="AM50" i="11"/>
  <c r="BG50" i="11" s="1"/>
  <c r="AM52" i="11"/>
  <c r="BG52" i="11" s="1"/>
  <c r="AM53" i="11"/>
  <c r="BG53" i="11" s="1"/>
  <c r="AM26" i="11"/>
  <c r="BG26" i="11" s="1"/>
  <c r="AM7" i="11"/>
  <c r="BG7" i="11" s="1"/>
  <c r="AM33" i="11"/>
  <c r="BG33" i="11" s="1"/>
  <c r="AM23" i="11"/>
  <c r="BG23" i="11" s="1"/>
  <c r="AM12" i="11"/>
  <c r="BG12" i="11" s="1"/>
  <c r="AM36" i="11"/>
  <c r="BG36" i="11" s="1"/>
  <c r="AM55" i="11"/>
  <c r="BG55" i="11" s="1"/>
  <c r="AM40" i="11"/>
  <c r="BG40" i="11" s="1"/>
  <c r="AM13" i="11"/>
  <c r="BG13" i="11" s="1"/>
  <c r="AM65" i="11"/>
  <c r="AM34" i="11"/>
  <c r="BG34" i="11" s="1"/>
  <c r="AM9" i="11"/>
  <c r="BG9" i="11" s="1"/>
  <c r="AM35" i="11"/>
  <c r="BG35" i="11" s="1"/>
  <c r="AM41" i="11"/>
  <c r="BG41" i="11" s="1"/>
  <c r="AM48" i="11"/>
  <c r="BG48" i="11" s="1"/>
  <c r="AM47" i="11"/>
  <c r="BG47" i="11" s="1"/>
  <c r="AM58" i="11"/>
  <c r="BG58" i="11" s="1"/>
  <c r="AM16" i="11"/>
  <c r="BG16" i="11" s="1"/>
  <c r="AM42" i="11"/>
  <c r="BG42" i="11" s="1"/>
  <c r="AM44" i="11"/>
  <c r="BG44" i="11" s="1"/>
  <c r="AM61" i="11"/>
  <c r="BG61" i="11" s="1"/>
  <c r="AM32" i="11"/>
  <c r="BG32" i="11" s="1"/>
  <c r="AM11" i="11"/>
  <c r="BG11" i="11" s="1"/>
  <c r="AM21" i="11"/>
  <c r="BG21" i="11" s="1"/>
  <c r="AM3" i="11"/>
  <c r="BG3" i="11" s="1"/>
  <c r="AM8" i="11"/>
  <c r="BG8" i="11" s="1"/>
  <c r="AM5" i="11"/>
  <c r="BG5" i="11" s="1"/>
  <c r="AM17" i="11"/>
  <c r="BG17" i="11" s="1"/>
  <c r="AM66" i="11"/>
  <c r="BG66" i="11" s="1"/>
  <c r="AM14" i="11"/>
  <c r="BG14" i="11" s="1"/>
  <c r="AM19" i="11"/>
  <c r="BG19" i="11" s="1"/>
  <c r="AM51" i="11"/>
  <c r="BG51" i="11" s="1"/>
  <c r="AM27" i="11"/>
  <c r="BG27" i="11" s="1"/>
  <c r="AM6" i="11"/>
  <c r="BG6" i="11" s="1"/>
  <c r="AM63" i="11"/>
  <c r="BG63" i="11" s="1"/>
  <c r="AM46" i="11"/>
  <c r="BG46" i="11" s="1"/>
  <c r="AM4" i="11"/>
  <c r="BG4" i="11" s="1"/>
  <c r="AM45" i="11"/>
  <c r="BG45" i="11" s="1"/>
  <c r="AM15" i="11"/>
  <c r="BG15" i="11" s="1"/>
  <c r="AM25" i="11"/>
  <c r="BG25" i="11" s="1"/>
  <c r="AM29" i="11"/>
  <c r="BG29" i="11" s="1"/>
  <c r="AM2" i="11"/>
  <c r="BG2" i="11" s="1"/>
  <c r="AM39" i="11"/>
  <c r="BG39" i="11" s="1"/>
  <c r="AM38" i="11"/>
  <c r="BG38" i="11" s="1"/>
  <c r="AM22" i="11"/>
  <c r="BG22" i="11" s="1"/>
  <c r="AU10" i="11"/>
  <c r="AV10" i="11" s="1"/>
  <c r="AO10" i="11"/>
  <c r="BX10" i="11"/>
  <c r="CL10" i="11" s="1"/>
  <c r="CM10" i="11" s="1"/>
  <c r="CR10" i="11"/>
  <c r="CS10" i="11" s="1"/>
  <c r="BV65" i="11"/>
  <c r="CF65" i="11" s="1"/>
  <c r="CG65" i="11" s="1"/>
  <c r="BV5" i="11"/>
  <c r="CF5" i="11" s="1"/>
  <c r="CG5" i="11" s="1"/>
  <c r="BW65" i="11"/>
  <c r="CI65" i="11" s="1"/>
  <c r="CJ65" i="11" s="1"/>
  <c r="BW5" i="11"/>
  <c r="CI5" i="11" s="1"/>
  <c r="CJ5" i="11" s="1"/>
  <c r="BX65" i="11"/>
  <c r="CL65" i="11" s="1"/>
  <c r="CM65" i="11" s="1"/>
  <c r="BX5" i="11"/>
  <c r="CL5" i="11" s="1"/>
  <c r="CM5" i="11" s="1"/>
  <c r="CA65" i="11"/>
  <c r="CU65" i="11" s="1"/>
  <c r="CV65" i="11" s="1"/>
  <c r="CA5" i="11"/>
  <c r="CU5" i="11" s="1"/>
  <c r="CV5" i="11" s="1"/>
  <c r="BU65" i="11"/>
  <c r="CC65" i="11" s="1"/>
  <c r="CD65" i="11" s="1"/>
  <c r="BU5" i="11"/>
  <c r="CC5" i="11" s="1"/>
  <c r="CD5" i="11" s="1"/>
  <c r="BZ65" i="11"/>
  <c r="CR65" i="11" s="1"/>
  <c r="CS65" i="11" s="1"/>
  <c r="BZ5" i="11"/>
  <c r="CA40" i="11"/>
  <c r="CU40" i="11" s="1"/>
  <c r="CV40" i="11" s="1"/>
  <c r="BY65" i="11"/>
  <c r="CO65" i="11" s="1"/>
  <c r="CP65" i="11" s="1"/>
  <c r="BY5" i="11"/>
  <c r="CO5" i="11" s="1"/>
  <c r="CP5" i="11" s="1"/>
  <c r="AL65" i="11"/>
  <c r="AU65" i="11" s="1"/>
  <c r="AV65" i="11" s="1"/>
  <c r="AL5" i="11"/>
  <c r="BW40" i="11"/>
  <c r="CI40" i="11" s="1"/>
  <c r="CJ40" i="11" s="1"/>
  <c r="BU40" i="11"/>
  <c r="CC40" i="11" s="1"/>
  <c r="CD40" i="11" s="1"/>
  <c r="BZ40" i="11"/>
  <c r="BV40" i="11"/>
  <c r="CF40" i="11" s="1"/>
  <c r="CG40" i="11" s="1"/>
  <c r="AL40" i="11"/>
  <c r="BY40" i="11"/>
  <c r="CO40" i="11" s="1"/>
  <c r="CP40" i="11" s="1"/>
  <c r="BV46" i="11"/>
  <c r="CF46" i="11" s="1"/>
  <c r="CG46" i="11" s="1"/>
  <c r="BV63" i="11"/>
  <c r="CF63" i="11" s="1"/>
  <c r="CG63" i="11" s="1"/>
  <c r="BU46" i="11"/>
  <c r="CC46" i="11" s="1"/>
  <c r="CD46" i="11" s="1"/>
  <c r="BU63" i="11"/>
  <c r="CC63" i="11" s="1"/>
  <c r="CD63" i="11" s="1"/>
  <c r="BZ46" i="11"/>
  <c r="BZ63" i="11"/>
  <c r="BY46" i="11"/>
  <c r="CO46" i="11" s="1"/>
  <c r="CP46" i="11" s="1"/>
  <c r="BY63" i="11"/>
  <c r="CO63" i="11" s="1"/>
  <c r="CP63" i="11" s="1"/>
  <c r="BX46" i="11"/>
  <c r="CL46" i="11" s="1"/>
  <c r="CM46" i="11" s="1"/>
  <c r="BX63" i="11"/>
  <c r="CL63" i="11" s="1"/>
  <c r="CM63" i="11" s="1"/>
  <c r="BW46" i="11"/>
  <c r="CI46" i="11" s="1"/>
  <c r="CJ46" i="11" s="1"/>
  <c r="BW63" i="11"/>
  <c r="CI63" i="11" s="1"/>
  <c r="CJ63" i="11" s="1"/>
  <c r="CA46" i="11"/>
  <c r="CU46" i="11" s="1"/>
  <c r="CV46" i="11" s="1"/>
  <c r="CA63" i="11"/>
  <c r="CU63" i="11" s="1"/>
  <c r="CV63" i="11" s="1"/>
  <c r="AL55" i="11"/>
  <c r="AL63" i="11"/>
  <c r="AL47" i="11"/>
  <c r="AL4" i="11"/>
  <c r="AL46" i="11"/>
  <c r="BU51" i="11"/>
  <c r="CC51" i="11" s="1"/>
  <c r="CD51" i="11" s="1"/>
  <c r="BZ51" i="11"/>
  <c r="CR51" i="11" s="1"/>
  <c r="CS51" i="11" s="1"/>
  <c r="AL51" i="11"/>
  <c r="BY51" i="11"/>
  <c r="CO51" i="11" s="1"/>
  <c r="CP51" i="11" s="1"/>
  <c r="BV51" i="11"/>
  <c r="CF51" i="11" s="1"/>
  <c r="CG51" i="11" s="1"/>
  <c r="BX51" i="11"/>
  <c r="CL51" i="11" s="1"/>
  <c r="CM51" i="11" s="1"/>
  <c r="BW51" i="11"/>
  <c r="CI51" i="11" s="1"/>
  <c r="CJ51" i="11" s="1"/>
  <c r="CA51" i="11"/>
  <c r="CU51" i="11" s="1"/>
  <c r="CV51" i="11" s="1"/>
  <c r="BU16" i="11"/>
  <c r="CC16" i="11" s="1"/>
  <c r="CD16" i="11" s="1"/>
  <c r="BU48" i="11"/>
  <c r="CC48" i="11" s="1"/>
  <c r="CD48" i="11" s="1"/>
  <c r="AL16" i="11"/>
  <c r="AL48" i="11"/>
  <c r="BZ16" i="11"/>
  <c r="CR16" i="11" s="1"/>
  <c r="CS16" i="11" s="1"/>
  <c r="BZ48" i="11"/>
  <c r="BY16" i="11"/>
  <c r="CO16" i="11" s="1"/>
  <c r="CP16" i="11" s="1"/>
  <c r="BY48" i="11"/>
  <c r="CO48" i="11" s="1"/>
  <c r="CP48" i="11" s="1"/>
  <c r="BV16" i="11"/>
  <c r="CF16" i="11" s="1"/>
  <c r="CG16" i="11" s="1"/>
  <c r="BV48" i="11"/>
  <c r="CF48" i="11" s="1"/>
  <c r="CG48" i="11" s="1"/>
  <c r="BX16" i="11"/>
  <c r="CL16" i="11" s="1"/>
  <c r="CM16" i="11" s="1"/>
  <c r="BX48" i="11"/>
  <c r="CL48" i="11" s="1"/>
  <c r="CM48" i="11" s="1"/>
  <c r="BW16" i="11"/>
  <c r="CI16" i="11" s="1"/>
  <c r="CJ16" i="11" s="1"/>
  <c r="BW48" i="11"/>
  <c r="CI48" i="11" s="1"/>
  <c r="CJ48" i="11" s="1"/>
  <c r="CA16" i="11"/>
  <c r="CU16" i="11" s="1"/>
  <c r="CV16" i="11" s="1"/>
  <c r="CA48" i="11"/>
  <c r="CU48" i="11" s="1"/>
  <c r="CV48" i="11" s="1"/>
  <c r="BY6" i="11"/>
  <c r="CO6" i="11" s="1"/>
  <c r="CP6" i="11" s="1"/>
  <c r="CA6" i="11"/>
  <c r="CU6" i="11" s="1"/>
  <c r="CV6" i="11" s="1"/>
  <c r="BU6" i="11"/>
  <c r="CC6" i="11" s="1"/>
  <c r="CD6" i="11" s="1"/>
  <c r="BX6" i="11"/>
  <c r="CL6" i="11" s="1"/>
  <c r="CM6" i="11" s="1"/>
  <c r="AL6" i="11"/>
  <c r="BV6" i="11"/>
  <c r="CF6" i="11" s="1"/>
  <c r="CG6" i="11" s="1"/>
  <c r="BZ6" i="11"/>
  <c r="CR6" i="11" s="1"/>
  <c r="CS6" i="11" s="1"/>
  <c r="BW6" i="11"/>
  <c r="CI6" i="11" s="1"/>
  <c r="CJ6" i="11" s="1"/>
  <c r="BU21" i="11"/>
  <c r="CC21" i="11" s="1"/>
  <c r="CD21" i="11" s="1"/>
  <c r="BZ14" i="11"/>
  <c r="BZ21" i="11"/>
  <c r="AL36" i="11"/>
  <c r="AL21" i="11"/>
  <c r="BY43" i="11"/>
  <c r="CO43" i="11" s="1"/>
  <c r="CP43" i="11" s="1"/>
  <c r="BY21" i="11"/>
  <c r="CO21" i="11" s="1"/>
  <c r="CP21" i="11" s="1"/>
  <c r="BV43" i="11"/>
  <c r="CF43" i="11" s="1"/>
  <c r="CG43" i="11" s="1"/>
  <c r="BV21" i="11"/>
  <c r="CF21" i="11" s="1"/>
  <c r="CG21" i="11" s="1"/>
  <c r="BX43" i="11"/>
  <c r="CL43" i="11" s="1"/>
  <c r="CM43" i="11" s="1"/>
  <c r="BX21" i="11"/>
  <c r="CL21" i="11" s="1"/>
  <c r="CM21" i="11" s="1"/>
  <c r="BW14" i="11"/>
  <c r="CI14" i="11" s="1"/>
  <c r="CJ14" i="11" s="1"/>
  <c r="BW21" i="11"/>
  <c r="CI21" i="11" s="1"/>
  <c r="CJ21" i="11" s="1"/>
  <c r="CA43" i="11"/>
  <c r="CU43" i="11" s="1"/>
  <c r="CV43" i="11" s="1"/>
  <c r="CA21" i="11"/>
  <c r="CU21" i="11" s="1"/>
  <c r="CV21" i="11" s="1"/>
  <c r="AL14" i="11"/>
  <c r="BU43" i="11"/>
  <c r="CC43" i="11" s="1"/>
  <c r="CD43" i="11" s="1"/>
  <c r="AL43" i="11"/>
  <c r="BW43" i="11"/>
  <c r="CI43" i="11" s="1"/>
  <c r="CJ43" i="11" s="1"/>
  <c r="BZ43" i="11"/>
  <c r="BV14" i="11"/>
  <c r="CF14" i="11" s="1"/>
  <c r="CG14" i="11" s="1"/>
  <c r="BX30" i="11"/>
  <c r="CL30" i="11" s="1"/>
  <c r="CM30" i="11" s="1"/>
  <c r="BX14" i="11"/>
  <c r="CL14" i="11" s="1"/>
  <c r="CM14" i="11" s="1"/>
  <c r="BU17" i="11"/>
  <c r="CC17" i="11" s="1"/>
  <c r="CD17" i="11" s="1"/>
  <c r="BU14" i="11"/>
  <c r="CC14" i="11" s="1"/>
  <c r="CD14" i="11" s="1"/>
  <c r="BY42" i="11"/>
  <c r="CO42" i="11" s="1"/>
  <c r="CP42" i="11" s="1"/>
  <c r="BY14" i="11"/>
  <c r="CO14" i="11" s="1"/>
  <c r="CP14" i="11" s="1"/>
  <c r="CA35" i="11"/>
  <c r="CU35" i="11" s="1"/>
  <c r="CV35" i="11" s="1"/>
  <c r="CA14" i="11"/>
  <c r="CU14" i="11" s="1"/>
  <c r="CV14" i="11" s="1"/>
  <c r="CA26" i="11"/>
  <c r="CU26" i="11" s="1"/>
  <c r="CV26" i="11" s="1"/>
  <c r="CA50" i="11"/>
  <c r="CU50" i="11" s="1"/>
  <c r="CV50" i="11" s="1"/>
  <c r="CA29" i="11"/>
  <c r="CU29" i="11" s="1"/>
  <c r="CV29" i="11" s="1"/>
  <c r="CA53" i="11"/>
  <c r="CU53" i="11" s="1"/>
  <c r="CV53" i="11" s="1"/>
  <c r="CA9" i="11"/>
  <c r="CU9" i="11" s="1"/>
  <c r="CV9" i="11" s="1"/>
  <c r="CA3" i="11"/>
  <c r="CU3" i="11" s="1"/>
  <c r="CV3" i="11" s="1"/>
  <c r="AL18" i="11"/>
  <c r="CA4" i="11"/>
  <c r="CU4" i="11" s="1"/>
  <c r="CV4" i="11" s="1"/>
  <c r="BY33" i="11"/>
  <c r="CO33" i="11" s="1"/>
  <c r="CP33" i="11" s="1"/>
  <c r="BY59" i="11"/>
  <c r="CO59" i="11" s="1"/>
  <c r="CP59" i="11" s="1"/>
  <c r="BY13" i="11"/>
  <c r="CO13" i="11" s="1"/>
  <c r="CP13" i="11" s="1"/>
  <c r="BV19" i="11"/>
  <c r="CF19" i="11" s="1"/>
  <c r="CG19" i="11" s="1"/>
  <c r="BY30" i="11"/>
  <c r="CO30" i="11" s="1"/>
  <c r="CP30" i="11" s="1"/>
  <c r="BX28" i="11"/>
  <c r="CL28" i="11" s="1"/>
  <c r="CM28" i="11" s="1"/>
  <c r="BY15" i="11"/>
  <c r="CO15" i="11" s="1"/>
  <c r="CP15" i="11" s="1"/>
  <c r="BX22" i="11"/>
  <c r="CL22" i="11" s="1"/>
  <c r="CM22" i="11" s="1"/>
  <c r="BY57" i="11"/>
  <c r="CO57" i="11" s="1"/>
  <c r="CP57" i="11" s="1"/>
  <c r="BY56" i="11"/>
  <c r="CO56" i="11" s="1"/>
  <c r="CP56" i="11" s="1"/>
  <c r="CA66" i="11"/>
  <c r="CU66" i="11" s="1"/>
  <c r="CV66" i="11" s="1"/>
  <c r="BX9" i="11"/>
  <c r="CL9" i="11" s="1"/>
  <c r="CM9" i="11" s="1"/>
  <c r="BY9" i="11"/>
  <c r="CO9" i="11" s="1"/>
  <c r="CP9" i="11" s="1"/>
  <c r="BY18" i="11"/>
  <c r="CO18" i="11" s="1"/>
  <c r="CP18" i="11" s="1"/>
  <c r="BY22" i="11"/>
  <c r="CO22" i="11" s="1"/>
  <c r="CP22" i="11" s="1"/>
  <c r="BV22" i="11"/>
  <c r="CF22" i="11" s="1"/>
  <c r="CG22" i="11" s="1"/>
  <c r="BY11" i="11"/>
  <c r="CO11" i="11" s="1"/>
  <c r="CP11" i="11" s="1"/>
  <c r="BY53" i="11"/>
  <c r="CO53" i="11" s="1"/>
  <c r="CP53" i="11" s="1"/>
  <c r="BY62" i="11"/>
  <c r="CO62" i="11" s="1"/>
  <c r="CP62" i="11" s="1"/>
  <c r="BY58" i="11"/>
  <c r="CO58" i="11" s="1"/>
  <c r="CP58" i="11" s="1"/>
  <c r="BY41" i="11"/>
  <c r="CO41" i="11" s="1"/>
  <c r="CP41" i="11" s="1"/>
  <c r="BY49" i="11"/>
  <c r="CO49" i="11" s="1"/>
  <c r="CP49" i="11" s="1"/>
  <c r="BX55" i="11"/>
  <c r="CL55" i="11" s="1"/>
  <c r="CM55" i="11" s="1"/>
  <c r="BX42" i="11"/>
  <c r="CL42" i="11" s="1"/>
  <c r="CM42" i="11" s="1"/>
  <c r="BZ66" i="11"/>
  <c r="BZ35" i="11"/>
  <c r="BX53" i="11"/>
  <c r="CL53" i="11" s="1"/>
  <c r="CM53" i="11" s="1"/>
  <c r="BZ19" i="11"/>
  <c r="BX12" i="11"/>
  <c r="CL12" i="11" s="1"/>
  <c r="CM12" i="11" s="1"/>
  <c r="BX57" i="11"/>
  <c r="CL57" i="11" s="1"/>
  <c r="CM57" i="11" s="1"/>
  <c r="BX24" i="11"/>
  <c r="CL24" i="11" s="1"/>
  <c r="CM24" i="11" s="1"/>
  <c r="BX62" i="11"/>
  <c r="CL62" i="11" s="1"/>
  <c r="CM62" i="11" s="1"/>
  <c r="BX19" i="11"/>
  <c r="CL19" i="11" s="1"/>
  <c r="CM19" i="11" s="1"/>
  <c r="BX29" i="11"/>
  <c r="CL29" i="11" s="1"/>
  <c r="CM29" i="11" s="1"/>
  <c r="BX32" i="11"/>
  <c r="CL32" i="11" s="1"/>
  <c r="CM32" i="11" s="1"/>
  <c r="BZ54" i="11"/>
  <c r="BX15" i="11"/>
  <c r="CL15" i="11" s="1"/>
  <c r="CM15" i="11" s="1"/>
  <c r="BZ18" i="11"/>
  <c r="BZ49" i="11"/>
  <c r="BX50" i="11"/>
  <c r="CL50" i="11" s="1"/>
  <c r="CM50" i="11" s="1"/>
  <c r="BX26" i="11"/>
  <c r="CL26" i="11" s="1"/>
  <c r="CM26" i="11" s="1"/>
  <c r="BX13" i="11"/>
  <c r="CL13" i="11" s="1"/>
  <c r="CM13" i="11" s="1"/>
  <c r="BX8" i="11"/>
  <c r="CL8" i="11" s="1"/>
  <c r="CM8" i="11" s="1"/>
  <c r="BX54" i="11"/>
  <c r="CL54" i="11" s="1"/>
  <c r="CM54" i="11" s="1"/>
  <c r="BX52" i="11"/>
  <c r="CL52" i="11" s="1"/>
  <c r="CM52" i="11" s="1"/>
  <c r="BX64" i="11"/>
  <c r="CL64" i="11" s="1"/>
  <c r="CM64" i="11" s="1"/>
  <c r="BZ24" i="11"/>
  <c r="BZ45" i="11"/>
  <c r="BX18" i="11"/>
  <c r="CL18" i="11" s="1"/>
  <c r="CM18" i="11" s="1"/>
  <c r="BX20" i="11"/>
  <c r="CL20" i="11" s="1"/>
  <c r="CM20" i="11" s="1"/>
  <c r="BZ57" i="11"/>
  <c r="BX39" i="11"/>
  <c r="CL39" i="11" s="1"/>
  <c r="CM39" i="11" s="1"/>
  <c r="BX34" i="11"/>
  <c r="CL34" i="11" s="1"/>
  <c r="CM34" i="11" s="1"/>
  <c r="BX61" i="11"/>
  <c r="CL61" i="11" s="1"/>
  <c r="CM61" i="11" s="1"/>
  <c r="BX7" i="11"/>
  <c r="CL7" i="11" s="1"/>
  <c r="CM7" i="11" s="1"/>
  <c r="BX45" i="11"/>
  <c r="CL45" i="11" s="1"/>
  <c r="CM45" i="11" s="1"/>
  <c r="BZ38" i="11"/>
  <c r="BZ39" i="11"/>
  <c r="CA12" i="11"/>
  <c r="CU12" i="11" s="1"/>
  <c r="CV12" i="11" s="1"/>
  <c r="BU18" i="11"/>
  <c r="BU24" i="11"/>
  <c r="CC24" i="11" s="1"/>
  <c r="CD24" i="11" s="1"/>
  <c r="CA49" i="11"/>
  <c r="CU49" i="11" s="1"/>
  <c r="CV49" i="11" s="1"/>
  <c r="BZ32" i="11"/>
  <c r="CA19" i="11"/>
  <c r="CU19" i="11" s="1"/>
  <c r="CV19" i="11" s="1"/>
  <c r="CA13" i="11"/>
  <c r="CU13" i="11" s="1"/>
  <c r="CV13" i="11" s="1"/>
  <c r="CA22" i="11"/>
  <c r="CU22" i="11" s="1"/>
  <c r="CV22" i="11" s="1"/>
  <c r="BU29" i="11"/>
  <c r="CC29" i="11" s="1"/>
  <c r="CD29" i="11" s="1"/>
  <c r="BZ8" i="11"/>
  <c r="BZ42" i="11"/>
  <c r="CA64" i="11"/>
  <c r="CU64" i="11" s="1"/>
  <c r="CV64" i="11" s="1"/>
  <c r="BZ9" i="11"/>
  <c r="BU55" i="11"/>
  <c r="CC55" i="11" s="1"/>
  <c r="CD55" i="11" s="1"/>
  <c r="BU42" i="11"/>
  <c r="CC42" i="11" s="1"/>
  <c r="CD42" i="11" s="1"/>
  <c r="CA39" i="11"/>
  <c r="CU39" i="11" s="1"/>
  <c r="CV39" i="11" s="1"/>
  <c r="CA44" i="11"/>
  <c r="CU44" i="11" s="1"/>
  <c r="CV44" i="11" s="1"/>
  <c r="BZ27" i="11"/>
  <c r="BZ50" i="11"/>
  <c r="BZ12" i="11"/>
  <c r="CA23" i="11"/>
  <c r="CU23" i="11" s="1"/>
  <c r="CV23" i="11" s="1"/>
  <c r="CA8" i="11"/>
  <c r="CU8" i="11" s="1"/>
  <c r="CV8" i="11" s="1"/>
  <c r="BZ37" i="11"/>
  <c r="CA37" i="11"/>
  <c r="CU37" i="11" s="1"/>
  <c r="CV37" i="11" s="1"/>
  <c r="BZ53" i="11"/>
  <c r="CA62" i="11"/>
  <c r="CU62" i="11" s="1"/>
  <c r="CV62" i="11" s="1"/>
  <c r="BZ33" i="11"/>
  <c r="BU32" i="11"/>
  <c r="CC32" i="11" s="1"/>
  <c r="CD32" i="11" s="1"/>
  <c r="BU50" i="11"/>
  <c r="CC50" i="11" s="1"/>
  <c r="CD50" i="11" s="1"/>
  <c r="CA28" i="11"/>
  <c r="CU28" i="11" s="1"/>
  <c r="CV28" i="11" s="1"/>
  <c r="CA42" i="11"/>
  <c r="CU42" i="11" s="1"/>
  <c r="CV42" i="11" s="1"/>
  <c r="CA54" i="11"/>
  <c r="CU54" i="11" s="1"/>
  <c r="CV54" i="11" s="1"/>
  <c r="BZ26" i="11"/>
  <c r="CA15" i="11"/>
  <c r="CU15" i="11" s="1"/>
  <c r="CV15" i="11" s="1"/>
  <c r="BV27" i="11"/>
  <c r="CF27" i="11" s="1"/>
  <c r="CG27" i="11" s="1"/>
  <c r="BZ22" i="11"/>
  <c r="CA24" i="11"/>
  <c r="CU24" i="11" s="1"/>
  <c r="CV24" i="11" s="1"/>
  <c r="CA57" i="11"/>
  <c r="CU57" i="11" s="1"/>
  <c r="CV57" i="11" s="1"/>
  <c r="BU8" i="11"/>
  <c r="CC8" i="11" s="1"/>
  <c r="CD8" i="11" s="1"/>
  <c r="BU23" i="11"/>
  <c r="CC23" i="11" s="1"/>
  <c r="CD23" i="11" s="1"/>
  <c r="CA27" i="11"/>
  <c r="CU27" i="11" s="1"/>
  <c r="CV27" i="11" s="1"/>
  <c r="CA32" i="11"/>
  <c r="CU32" i="11" s="1"/>
  <c r="CV32" i="11" s="1"/>
  <c r="CA38" i="11"/>
  <c r="CU38" i="11" s="1"/>
  <c r="CV38" i="11" s="1"/>
  <c r="CA34" i="11"/>
  <c r="CU34" i="11" s="1"/>
  <c r="CV34" i="11" s="1"/>
  <c r="BZ7" i="11"/>
  <c r="CA17" i="11"/>
  <c r="CU17" i="11" s="1"/>
  <c r="CV17" i="11" s="1"/>
  <c r="CA18" i="11"/>
  <c r="CU18" i="11" s="1"/>
  <c r="CV18" i="11" s="1"/>
  <c r="CA61" i="11"/>
  <c r="CU61" i="11" s="1"/>
  <c r="CV61" i="11" s="1"/>
  <c r="BZ20" i="11"/>
  <c r="CA7" i="11"/>
  <c r="CU7" i="11" s="1"/>
  <c r="CV7" i="11" s="1"/>
  <c r="CA31" i="11"/>
  <c r="CU31" i="11" s="1"/>
  <c r="CV31" i="11" s="1"/>
  <c r="BZ15" i="11"/>
  <c r="BZ59" i="11"/>
  <c r="BY45" i="11"/>
  <c r="CO45" i="11" s="1"/>
  <c r="CP45" i="11" s="1"/>
  <c r="BZ31" i="11"/>
  <c r="BY52" i="11"/>
  <c r="CO52" i="11" s="1"/>
  <c r="CP52" i="11" s="1"/>
  <c r="BZ11" i="11"/>
  <c r="BU34" i="11"/>
  <c r="CC34" i="11" s="1"/>
  <c r="CD34" i="11" s="1"/>
  <c r="CA20" i="11"/>
  <c r="CU20" i="11" s="1"/>
  <c r="CV20" i="11" s="1"/>
  <c r="BX31" i="11"/>
  <c r="CL31" i="11" s="1"/>
  <c r="CM31" i="11" s="1"/>
  <c r="BZ34" i="11"/>
  <c r="BX11" i="11"/>
  <c r="CL11" i="11" s="1"/>
  <c r="CM11" i="11" s="1"/>
  <c r="BX66" i="11"/>
  <c r="CL66" i="11" s="1"/>
  <c r="CM66" i="11" s="1"/>
  <c r="BX44" i="11"/>
  <c r="CL44" i="11" s="1"/>
  <c r="CM44" i="11" s="1"/>
  <c r="CA55" i="11"/>
  <c r="CU55" i="11" s="1"/>
  <c r="CV55" i="11" s="1"/>
  <c r="BX59" i="11"/>
  <c r="CL59" i="11" s="1"/>
  <c r="CM59" i="11" s="1"/>
  <c r="BZ25" i="11"/>
  <c r="BX25" i="11"/>
  <c r="CL25" i="11" s="1"/>
  <c r="CM25" i="11" s="1"/>
  <c r="BY2" i="11"/>
  <c r="CO2" i="11" s="1"/>
  <c r="CP2" i="11" s="1"/>
  <c r="CA36" i="11"/>
  <c r="CU36" i="11" s="1"/>
  <c r="CV36" i="11" s="1"/>
  <c r="BX47" i="11"/>
  <c r="CL47" i="11" s="1"/>
  <c r="CM47" i="11" s="1"/>
  <c r="BW67" i="11"/>
  <c r="BW42" i="11"/>
  <c r="CI42" i="11" s="1"/>
  <c r="CJ42" i="11" s="1"/>
  <c r="BW20" i="11"/>
  <c r="CI20" i="11" s="1"/>
  <c r="CJ20" i="11" s="1"/>
  <c r="BW24" i="11"/>
  <c r="CI24" i="11" s="1"/>
  <c r="CJ24" i="11" s="1"/>
  <c r="BW17" i="11"/>
  <c r="CI17" i="11" s="1"/>
  <c r="CJ17" i="11" s="1"/>
  <c r="BW23" i="11"/>
  <c r="CI23" i="11" s="1"/>
  <c r="CJ23" i="11" s="1"/>
  <c r="BW39" i="11"/>
  <c r="CI39" i="11" s="1"/>
  <c r="CJ39" i="11" s="1"/>
  <c r="BW31" i="11"/>
  <c r="CI31" i="11" s="1"/>
  <c r="CJ31" i="11" s="1"/>
  <c r="BW32" i="11"/>
  <c r="CI32" i="11" s="1"/>
  <c r="CJ32" i="11" s="1"/>
  <c r="BW64" i="11"/>
  <c r="CI64" i="11" s="1"/>
  <c r="CJ64" i="11" s="1"/>
  <c r="BW33" i="11"/>
  <c r="CI33" i="11" s="1"/>
  <c r="CJ33" i="11" s="1"/>
  <c r="BW19" i="11"/>
  <c r="CI19" i="11" s="1"/>
  <c r="CJ19" i="11" s="1"/>
  <c r="BW41" i="11"/>
  <c r="CI41" i="11" s="1"/>
  <c r="CJ41" i="11" s="1"/>
  <c r="BW12" i="11"/>
  <c r="CI12" i="11" s="1"/>
  <c r="CJ12" i="11" s="1"/>
  <c r="BW22" i="11"/>
  <c r="CI22" i="11" s="1"/>
  <c r="CJ22" i="11" s="1"/>
  <c r="BW2" i="11"/>
  <c r="CI2" i="11" s="1"/>
  <c r="CJ2" i="11" s="1"/>
  <c r="BW53" i="11"/>
  <c r="CI53" i="11" s="1"/>
  <c r="CJ53" i="11" s="1"/>
  <c r="BW55" i="11"/>
  <c r="CI55" i="11" s="1"/>
  <c r="CJ55" i="11" s="1"/>
  <c r="BW28" i="11"/>
  <c r="CI28" i="11" s="1"/>
  <c r="CJ28" i="11" s="1"/>
  <c r="BW50" i="11"/>
  <c r="CI50" i="11" s="1"/>
  <c r="CJ50" i="11" s="1"/>
  <c r="BW49" i="11"/>
  <c r="CI49" i="11" s="1"/>
  <c r="CJ49" i="11" s="1"/>
  <c r="BW8" i="11"/>
  <c r="CI8" i="11" s="1"/>
  <c r="CJ8" i="11" s="1"/>
  <c r="BW61" i="11"/>
  <c r="CI61" i="11" s="1"/>
  <c r="CJ61" i="11" s="1"/>
  <c r="BW47" i="11"/>
  <c r="CI47" i="11" s="1"/>
  <c r="CJ47" i="11" s="1"/>
  <c r="BW45" i="11"/>
  <c r="CI45" i="11" s="1"/>
  <c r="CJ45" i="11" s="1"/>
  <c r="BW18" i="11"/>
  <c r="BW58" i="11"/>
  <c r="CI58" i="11" s="1"/>
  <c r="CJ58" i="11" s="1"/>
  <c r="BW59" i="11"/>
  <c r="CI59" i="11" s="1"/>
  <c r="CJ59" i="11" s="1"/>
  <c r="BW62" i="11"/>
  <c r="CI62" i="11" s="1"/>
  <c r="CJ62" i="11" s="1"/>
  <c r="BV2" i="11"/>
  <c r="CF2" i="11" s="1"/>
  <c r="CG2" i="11" s="1"/>
  <c r="BV47" i="11"/>
  <c r="CF47" i="11" s="1"/>
  <c r="CG47" i="11" s="1"/>
  <c r="BW3" i="11"/>
  <c r="CI3" i="11" s="1"/>
  <c r="CJ3" i="11" s="1"/>
  <c r="BW9" i="11"/>
  <c r="CI9" i="11" s="1"/>
  <c r="CJ9" i="11" s="1"/>
  <c r="BW7" i="11"/>
  <c r="CI7" i="11" s="1"/>
  <c r="CJ7" i="11" s="1"/>
  <c r="BV59" i="11"/>
  <c r="CF59" i="11" s="1"/>
  <c r="CG59" i="11" s="1"/>
  <c r="BW13" i="11"/>
  <c r="CI13" i="11" s="1"/>
  <c r="CJ13" i="11" s="1"/>
  <c r="BU11" i="11"/>
  <c r="CC11" i="11" s="1"/>
  <c r="CD11" i="11" s="1"/>
  <c r="BW34" i="11"/>
  <c r="CI34" i="11" s="1"/>
  <c r="CJ34" i="11" s="1"/>
  <c r="BW29" i="11"/>
  <c r="CI29" i="11" s="1"/>
  <c r="CJ29" i="11" s="1"/>
  <c r="BV37" i="11"/>
  <c r="CF37" i="11" s="1"/>
  <c r="CG37" i="11" s="1"/>
  <c r="BU38" i="11"/>
  <c r="CC38" i="11" s="1"/>
  <c r="CD38" i="11" s="1"/>
  <c r="BU54" i="11"/>
  <c r="CC54" i="11" s="1"/>
  <c r="CD54" i="11" s="1"/>
  <c r="BW11" i="11"/>
  <c r="CI11" i="11" s="1"/>
  <c r="CJ11" i="11" s="1"/>
  <c r="BV28" i="11"/>
  <c r="CF28" i="11" s="1"/>
  <c r="CG28" i="11" s="1"/>
  <c r="BU28" i="11"/>
  <c r="CC28" i="11" s="1"/>
  <c r="CD28" i="11" s="1"/>
  <c r="BU9" i="11"/>
  <c r="CC9" i="11" s="1"/>
  <c r="CD9" i="11" s="1"/>
  <c r="BW52" i="11"/>
  <c r="CI52" i="11" s="1"/>
  <c r="CJ52" i="11" s="1"/>
  <c r="BW4" i="11"/>
  <c r="CI4" i="11" s="1"/>
  <c r="CJ4" i="11" s="1"/>
  <c r="BW35" i="11"/>
  <c r="CI35" i="11" s="1"/>
  <c r="CJ35" i="11" s="1"/>
  <c r="BV67" i="11"/>
  <c r="BV20" i="11"/>
  <c r="CF20" i="11" s="1"/>
  <c r="CG20" i="11" s="1"/>
  <c r="BV36" i="11"/>
  <c r="CF36" i="11" s="1"/>
  <c r="CG36" i="11" s="1"/>
  <c r="BV18" i="11"/>
  <c r="BV29" i="11"/>
  <c r="CF29" i="11" s="1"/>
  <c r="CG29" i="11" s="1"/>
  <c r="BV64" i="11"/>
  <c r="CF64" i="11" s="1"/>
  <c r="CG64" i="11" s="1"/>
  <c r="BV15" i="11"/>
  <c r="CF15" i="11" s="1"/>
  <c r="CG15" i="11" s="1"/>
  <c r="BV57" i="11"/>
  <c r="CF57" i="11" s="1"/>
  <c r="CG57" i="11" s="1"/>
  <c r="BV30" i="11"/>
  <c r="CF30" i="11" s="1"/>
  <c r="CG30" i="11" s="1"/>
  <c r="BV41" i="11"/>
  <c r="CF41" i="11" s="1"/>
  <c r="CG41" i="11" s="1"/>
  <c r="BV8" i="11"/>
  <c r="CF8" i="11" s="1"/>
  <c r="CG8" i="11" s="1"/>
  <c r="BV44" i="11"/>
  <c r="CF44" i="11" s="1"/>
  <c r="CG44" i="11" s="1"/>
  <c r="BV55" i="11"/>
  <c r="CF55" i="11" s="1"/>
  <c r="CG55" i="11" s="1"/>
  <c r="BV33" i="11"/>
  <c r="CF33" i="11" s="1"/>
  <c r="CG33" i="11" s="1"/>
  <c r="BV45" i="11"/>
  <c r="CF45" i="11" s="1"/>
  <c r="CG45" i="11" s="1"/>
  <c r="BV58" i="11"/>
  <c r="CF58" i="11" s="1"/>
  <c r="CG58" i="11" s="1"/>
  <c r="BV13" i="11"/>
  <c r="CF13" i="11" s="1"/>
  <c r="CG13" i="11" s="1"/>
  <c r="BV61" i="11"/>
  <c r="CF61" i="11" s="1"/>
  <c r="CG61" i="11" s="1"/>
  <c r="BV56" i="11"/>
  <c r="CF56" i="11" s="1"/>
  <c r="CG56" i="11" s="1"/>
  <c r="BV53" i="11"/>
  <c r="CF53" i="11" s="1"/>
  <c r="CG53" i="11" s="1"/>
  <c r="BV66" i="11"/>
  <c r="CF66" i="11" s="1"/>
  <c r="CG66" i="11" s="1"/>
  <c r="BV23" i="11"/>
  <c r="CF23" i="11" s="1"/>
  <c r="CG23" i="11" s="1"/>
  <c r="BV25" i="11"/>
  <c r="CF25" i="11" s="1"/>
  <c r="CG25" i="11" s="1"/>
  <c r="BV7" i="11"/>
  <c r="CF7" i="11" s="1"/>
  <c r="CG7" i="11" s="1"/>
  <c r="BV50" i="11"/>
  <c r="CF50" i="11" s="1"/>
  <c r="CG50" i="11" s="1"/>
  <c r="BV3" i="11"/>
  <c r="CF3" i="11" s="1"/>
  <c r="CG3" i="11" s="1"/>
  <c r="BV42" i="11"/>
  <c r="CF42" i="11" s="1"/>
  <c r="CG42" i="11" s="1"/>
  <c r="BV31" i="11"/>
  <c r="CF31" i="11" s="1"/>
  <c r="CG31" i="11" s="1"/>
  <c r="BV11" i="11"/>
  <c r="CF11" i="11" s="1"/>
  <c r="CG11" i="11" s="1"/>
  <c r="BV49" i="11"/>
  <c r="CF49" i="11" s="1"/>
  <c r="CG49" i="11" s="1"/>
  <c r="BW37" i="11"/>
  <c r="CI37" i="11" s="1"/>
  <c r="CJ37" i="11" s="1"/>
  <c r="BV9" i="11"/>
  <c r="CF9" i="11" s="1"/>
  <c r="CG9" i="11" s="1"/>
  <c r="BW30" i="11"/>
  <c r="CI30" i="11" s="1"/>
  <c r="CJ30" i="11" s="1"/>
  <c r="BV52" i="11"/>
  <c r="CF52" i="11" s="1"/>
  <c r="CG52" i="11" s="1"/>
  <c r="BU36" i="11"/>
  <c r="CC36" i="11" s="1"/>
  <c r="CD36" i="11" s="1"/>
  <c r="BV62" i="11"/>
  <c r="CF62" i="11" s="1"/>
  <c r="CG62" i="11" s="1"/>
  <c r="BV4" i="11"/>
  <c r="CF4" i="11" s="1"/>
  <c r="CG4" i="11" s="1"/>
  <c r="BU12" i="11"/>
  <c r="CC12" i="11" s="1"/>
  <c r="CD12" i="11" s="1"/>
  <c r="BV39" i="11"/>
  <c r="CF39" i="11" s="1"/>
  <c r="CG39" i="11" s="1"/>
  <c r="BU7" i="11"/>
  <c r="CC7" i="11" s="1"/>
  <c r="CD7" i="11" s="1"/>
  <c r="BW56" i="11"/>
  <c r="CI56" i="11" s="1"/>
  <c r="CJ56" i="11" s="1"/>
  <c r="BW15" i="11"/>
  <c r="CI15" i="11" s="1"/>
  <c r="CJ15" i="11" s="1"/>
  <c r="BW38" i="11"/>
  <c r="CI38" i="11" s="1"/>
  <c r="CJ38" i="11" s="1"/>
  <c r="BW27" i="11"/>
  <c r="CI27" i="11" s="1"/>
  <c r="CJ27" i="11" s="1"/>
  <c r="BW26" i="11"/>
  <c r="CI26" i="11" s="1"/>
  <c r="CJ26" i="11" s="1"/>
  <c r="BV38" i="11"/>
  <c r="CF38" i="11" s="1"/>
  <c r="CG38" i="11" s="1"/>
  <c r="BW66" i="11"/>
  <c r="CI66" i="11" s="1"/>
  <c r="CJ66" i="11" s="1"/>
  <c r="BW36" i="11"/>
  <c r="CI36" i="11" s="1"/>
  <c r="CJ36" i="11" s="1"/>
  <c r="BV54" i="11"/>
  <c r="CF54" i="11" s="1"/>
  <c r="CG54" i="11" s="1"/>
  <c r="BV32" i="11"/>
  <c r="CF32" i="11" s="1"/>
  <c r="CG32" i="11" s="1"/>
  <c r="BW25" i="11"/>
  <c r="CI25" i="11" s="1"/>
  <c r="CJ25" i="11" s="1"/>
  <c r="BV26" i="11"/>
  <c r="CF26" i="11" s="1"/>
  <c r="CG26" i="11" s="1"/>
  <c r="BV24" i="11"/>
  <c r="CF24" i="11" s="1"/>
  <c r="CG24" i="11" s="1"/>
  <c r="BU67" i="11"/>
  <c r="BU44" i="11"/>
  <c r="CC44" i="11" s="1"/>
  <c r="CD44" i="11" s="1"/>
  <c r="BU47" i="11"/>
  <c r="CC47" i="11" s="1"/>
  <c r="CD47" i="11" s="1"/>
  <c r="BU59" i="11"/>
  <c r="CC59" i="11" s="1"/>
  <c r="CD59" i="11" s="1"/>
  <c r="BU15" i="11"/>
  <c r="CC15" i="11" s="1"/>
  <c r="CD15" i="11" s="1"/>
  <c r="BU4" i="11"/>
  <c r="CC4" i="11" s="1"/>
  <c r="CD4" i="11" s="1"/>
  <c r="BU45" i="11"/>
  <c r="CC45" i="11" s="1"/>
  <c r="CD45" i="11" s="1"/>
  <c r="BU57" i="11"/>
  <c r="CC57" i="11" s="1"/>
  <c r="CD57" i="11" s="1"/>
  <c r="BU37" i="11"/>
  <c r="CC37" i="11" s="1"/>
  <c r="CD37" i="11" s="1"/>
  <c r="BU20" i="11"/>
  <c r="CC20" i="11" s="1"/>
  <c r="CD20" i="11" s="1"/>
  <c r="BU27" i="11"/>
  <c r="CC27" i="11" s="1"/>
  <c r="CD27" i="11" s="1"/>
  <c r="BU13" i="11"/>
  <c r="CC13" i="11" s="1"/>
  <c r="CD13" i="11" s="1"/>
  <c r="BU66" i="11"/>
  <c r="CC66" i="11" s="1"/>
  <c r="CD66" i="11" s="1"/>
  <c r="BU56" i="11"/>
  <c r="CC56" i="11" s="1"/>
  <c r="CD56" i="11" s="1"/>
  <c r="BU39" i="11"/>
  <c r="CC39" i="11" s="1"/>
  <c r="CD39" i="11" s="1"/>
  <c r="BU52" i="11"/>
  <c r="CC52" i="11" s="1"/>
  <c r="CD52" i="11" s="1"/>
  <c r="BU30" i="11"/>
  <c r="CC30" i="11" s="1"/>
  <c r="CD30" i="11" s="1"/>
  <c r="BU49" i="11"/>
  <c r="CC49" i="11" s="1"/>
  <c r="CD49" i="11" s="1"/>
  <c r="BU31" i="11"/>
  <c r="CC31" i="11" s="1"/>
  <c r="CD31" i="11" s="1"/>
  <c r="BU61" i="11"/>
  <c r="CC61" i="11" s="1"/>
  <c r="CD61" i="11" s="1"/>
  <c r="BU26" i="11"/>
  <c r="CC26" i="11" s="1"/>
  <c r="CD26" i="11" s="1"/>
  <c r="BU3" i="11"/>
  <c r="CC3" i="11" s="1"/>
  <c r="CD3" i="11" s="1"/>
  <c r="BU33" i="11"/>
  <c r="CC33" i="11" s="1"/>
  <c r="CD33" i="11" s="1"/>
  <c r="BU64" i="11"/>
  <c r="CC64" i="11" s="1"/>
  <c r="CD64" i="11" s="1"/>
  <c r="BU58" i="11"/>
  <c r="CC58" i="11" s="1"/>
  <c r="CD58" i="11" s="1"/>
  <c r="BU41" i="11"/>
  <c r="CC41" i="11" s="1"/>
  <c r="CD41" i="11" s="1"/>
  <c r="BU2" i="11"/>
  <c r="CC2" i="11" s="1"/>
  <c r="CD2" i="11" s="1"/>
  <c r="BU22" i="11"/>
  <c r="CC22" i="11" s="1"/>
  <c r="CD22" i="11" s="1"/>
  <c r="BU35" i="11"/>
  <c r="CC35" i="11" s="1"/>
  <c r="CD35" i="11" s="1"/>
  <c r="BV34" i="11"/>
  <c r="CF34" i="11" s="1"/>
  <c r="CG34" i="11" s="1"/>
  <c r="BV35" i="11"/>
  <c r="CF35" i="11" s="1"/>
  <c r="CG35" i="11" s="1"/>
  <c r="BV12" i="11"/>
  <c r="CF12" i="11" s="1"/>
  <c r="CG12" i="11" s="1"/>
  <c r="BU53" i="11"/>
  <c r="CC53" i="11" s="1"/>
  <c r="CD53" i="11" s="1"/>
  <c r="BU25" i="11"/>
  <c r="CC25" i="11" s="1"/>
  <c r="CD25" i="11" s="1"/>
  <c r="BW57" i="11"/>
  <c r="CI57" i="11" s="1"/>
  <c r="CJ57" i="11" s="1"/>
  <c r="BW44" i="11"/>
  <c r="CI44" i="11" s="1"/>
  <c r="CJ44" i="11" s="1"/>
  <c r="BU19" i="11"/>
  <c r="BY67" i="11"/>
  <c r="BY23" i="11"/>
  <c r="CO23" i="11" s="1"/>
  <c r="CP23" i="11" s="1"/>
  <c r="BY34" i="11"/>
  <c r="CO34" i="11" s="1"/>
  <c r="CP34" i="11" s="1"/>
  <c r="BY38" i="11"/>
  <c r="CO38" i="11" s="1"/>
  <c r="CP38" i="11" s="1"/>
  <c r="BY44" i="11"/>
  <c r="CO44" i="11" s="1"/>
  <c r="CP44" i="11" s="1"/>
  <c r="BY47" i="11"/>
  <c r="CO47" i="11" s="1"/>
  <c r="CP47" i="11" s="1"/>
  <c r="BY31" i="11"/>
  <c r="CO31" i="11" s="1"/>
  <c r="CP31" i="11" s="1"/>
  <c r="BY55" i="11"/>
  <c r="CO55" i="11" s="1"/>
  <c r="CP55" i="11" s="1"/>
  <c r="BY4" i="11"/>
  <c r="CO4" i="11" s="1"/>
  <c r="CP4" i="11" s="1"/>
  <c r="BY64" i="11"/>
  <c r="CO64" i="11" s="1"/>
  <c r="CP64" i="11" s="1"/>
  <c r="BY20" i="11"/>
  <c r="CO20" i="11" s="1"/>
  <c r="CP20" i="11" s="1"/>
  <c r="BY61" i="11"/>
  <c r="CO61" i="11" s="1"/>
  <c r="CP61" i="11" s="1"/>
  <c r="BY29" i="11"/>
  <c r="CO29" i="11" s="1"/>
  <c r="CP29" i="11" s="1"/>
  <c r="BY66" i="11"/>
  <c r="CO66" i="11" s="1"/>
  <c r="CP66" i="11" s="1"/>
  <c r="BY25" i="11"/>
  <c r="CO25" i="11" s="1"/>
  <c r="CP25" i="11" s="1"/>
  <c r="BY50" i="11"/>
  <c r="CO50" i="11" s="1"/>
  <c r="CP50" i="11" s="1"/>
  <c r="BY39" i="11"/>
  <c r="CO39" i="11" s="1"/>
  <c r="CP39" i="11" s="1"/>
  <c r="BY17" i="11"/>
  <c r="CO17" i="11" s="1"/>
  <c r="CP17" i="11" s="1"/>
  <c r="BY54" i="11"/>
  <c r="CO54" i="11" s="1"/>
  <c r="CP54" i="11" s="1"/>
  <c r="BY24" i="11"/>
  <c r="CO24" i="11" s="1"/>
  <c r="CP24" i="11" s="1"/>
  <c r="BY32" i="11"/>
  <c r="CO32" i="11" s="1"/>
  <c r="CP32" i="11" s="1"/>
  <c r="BY35" i="11"/>
  <c r="CO35" i="11" s="1"/>
  <c r="CP35" i="11" s="1"/>
  <c r="BY28" i="11"/>
  <c r="CO28" i="11" s="1"/>
  <c r="CP28" i="11" s="1"/>
  <c r="BY37" i="11"/>
  <c r="CO37" i="11" s="1"/>
  <c r="CP37" i="11" s="1"/>
  <c r="BY12" i="11"/>
  <c r="CO12" i="11" s="1"/>
  <c r="CP12" i="11" s="1"/>
  <c r="BY3" i="11"/>
  <c r="CO3" i="11" s="1"/>
  <c r="CP3" i="11" s="1"/>
  <c r="BY19" i="11"/>
  <c r="CO19" i="11" s="1"/>
  <c r="CP19" i="11" s="1"/>
  <c r="BY27" i="11"/>
  <c r="CO27" i="11" s="1"/>
  <c r="CP27" i="11" s="1"/>
  <c r="BY26" i="11"/>
  <c r="CO26" i="11" s="1"/>
  <c r="CP26" i="11" s="1"/>
  <c r="BY7" i="11"/>
  <c r="CO7" i="11" s="1"/>
  <c r="CP7" i="11" s="1"/>
  <c r="BY36" i="11"/>
  <c r="CO36" i="11" s="1"/>
  <c r="CP36" i="11" s="1"/>
  <c r="BY8" i="11"/>
  <c r="CO8" i="11" s="1"/>
  <c r="CP8" i="11" s="1"/>
  <c r="BU62" i="11"/>
  <c r="CC62" i="11" s="1"/>
  <c r="CD62" i="11" s="1"/>
  <c r="BV17" i="11"/>
  <c r="CF17" i="11" s="1"/>
  <c r="CG17" i="11" s="1"/>
  <c r="BW54" i="11"/>
  <c r="CI54" i="11" s="1"/>
  <c r="CJ54" i="11" s="1"/>
  <c r="BZ67" i="11"/>
  <c r="BX23" i="11"/>
  <c r="CL23" i="11" s="1"/>
  <c r="CM23" i="11" s="1"/>
  <c r="BZ61" i="11"/>
  <c r="CA30" i="11"/>
  <c r="CU30" i="11" s="1"/>
  <c r="CV30" i="11" s="1"/>
  <c r="CA11" i="11"/>
  <c r="CU11" i="11" s="1"/>
  <c r="CV11" i="11" s="1"/>
  <c r="BX41" i="11"/>
  <c r="CL41" i="11" s="1"/>
  <c r="CM41" i="11" s="1"/>
  <c r="BZ13" i="11"/>
  <c r="BZ29" i="11"/>
  <c r="BZ2" i="11"/>
  <c r="BZ23" i="11"/>
  <c r="CA67" i="11"/>
  <c r="BZ62" i="11"/>
  <c r="BX27" i="11"/>
  <c r="CL27" i="11" s="1"/>
  <c r="CM27" i="11" s="1"/>
  <c r="BZ55" i="11"/>
  <c r="CA58" i="11"/>
  <c r="CU58" i="11" s="1"/>
  <c r="CV58" i="11" s="1"/>
  <c r="BZ3" i="11"/>
  <c r="CA33" i="11"/>
  <c r="CU33" i="11" s="1"/>
  <c r="CV33" i="11" s="1"/>
  <c r="BZ28" i="11"/>
  <c r="BZ30" i="11"/>
  <c r="BZ44" i="11"/>
  <c r="BX67" i="11"/>
  <c r="BX36" i="11"/>
  <c r="CL36" i="11" s="1"/>
  <c r="CM36" i="11" s="1"/>
  <c r="CA2" i="11"/>
  <c r="CU2" i="11" s="1"/>
  <c r="CV2" i="11" s="1"/>
  <c r="CA59" i="11"/>
  <c r="CU59" i="11" s="1"/>
  <c r="CV59" i="11" s="1"/>
  <c r="BX35" i="11"/>
  <c r="CL35" i="11" s="1"/>
  <c r="CM35" i="11" s="1"/>
  <c r="CA47" i="11"/>
  <c r="CU47" i="11" s="1"/>
  <c r="CV47" i="11" s="1"/>
  <c r="BZ58" i="11"/>
  <c r="BZ17" i="11"/>
  <c r="BX58" i="11"/>
  <c r="CL58" i="11" s="1"/>
  <c r="CM58" i="11" s="1"/>
  <c r="BZ47" i="11"/>
  <c r="BZ52" i="11"/>
  <c r="BX3" i="11"/>
  <c r="CL3" i="11" s="1"/>
  <c r="CM3" i="11" s="1"/>
  <c r="CA56" i="11"/>
  <c r="CU56" i="11" s="1"/>
  <c r="CV56" i="11" s="1"/>
  <c r="BZ36" i="11"/>
  <c r="CA41" i="11"/>
  <c r="CU41" i="11" s="1"/>
  <c r="CV41" i="11" s="1"/>
  <c r="BZ64" i="11"/>
  <c r="CA45" i="11"/>
  <c r="CU45" i="11" s="1"/>
  <c r="CV45" i="11" s="1"/>
  <c r="BX37" i="11"/>
  <c r="CL37" i="11" s="1"/>
  <c r="CM37" i="11" s="1"/>
  <c r="BX56" i="11"/>
  <c r="CL56" i="11" s="1"/>
  <c r="CM56" i="11" s="1"/>
  <c r="BZ56" i="11"/>
  <c r="BX49" i="11"/>
  <c r="CL49" i="11" s="1"/>
  <c r="CM49" i="11" s="1"/>
  <c r="BX33" i="11"/>
  <c r="CL33" i="11" s="1"/>
  <c r="CM33" i="11" s="1"/>
  <c r="BX38" i="11"/>
  <c r="CL38" i="11" s="1"/>
  <c r="CM38" i="11" s="1"/>
  <c r="CA25" i="11"/>
  <c r="CU25" i="11" s="1"/>
  <c r="CV25" i="11" s="1"/>
  <c r="BZ4" i="11"/>
  <c r="BX17" i="11"/>
  <c r="CL17" i="11" s="1"/>
  <c r="CM17" i="11" s="1"/>
  <c r="BX4" i="11"/>
  <c r="CL4" i="11" s="1"/>
  <c r="CM4" i="11" s="1"/>
  <c r="BX2" i="11"/>
  <c r="CL2" i="11" s="1"/>
  <c r="CM2" i="11" s="1"/>
  <c r="CA52" i="11"/>
  <c r="CU52" i="11" s="1"/>
  <c r="CV52" i="11" s="1"/>
  <c r="BZ41" i="11"/>
  <c r="AL66" i="11"/>
  <c r="AL64" i="11"/>
  <c r="AL52" i="11"/>
  <c r="AL7" i="11"/>
  <c r="AL61" i="11"/>
  <c r="AL32" i="11"/>
  <c r="AL2" i="11"/>
  <c r="AL37" i="11"/>
  <c r="AL8" i="11"/>
  <c r="AL49" i="11"/>
  <c r="AL33" i="11"/>
  <c r="AL31" i="11"/>
  <c r="AL22" i="11"/>
  <c r="AL59" i="11"/>
  <c r="AL39" i="11"/>
  <c r="AL15" i="11"/>
  <c r="AL50" i="11"/>
  <c r="AL26" i="11"/>
  <c r="AL41" i="11"/>
  <c r="AL3" i="11"/>
  <c r="AL54" i="11"/>
  <c r="AL56" i="11"/>
  <c r="AL17" i="11"/>
  <c r="AL11" i="11"/>
  <c r="AL24" i="11"/>
  <c r="AL38" i="11"/>
  <c r="AL53" i="11"/>
  <c r="AL20" i="11"/>
  <c r="AL25" i="11"/>
  <c r="AL34" i="11"/>
  <c r="AL44" i="11"/>
  <c r="AL45" i="11"/>
  <c r="AL62" i="11"/>
  <c r="AL23" i="11"/>
  <c r="AL57" i="11"/>
  <c r="AL35" i="11"/>
  <c r="AL42" i="11"/>
  <c r="AL9" i="11"/>
  <c r="AL29" i="11"/>
  <c r="AL30" i="11"/>
  <c r="AL13" i="11"/>
  <c r="AL28" i="11"/>
  <c r="AL19" i="11"/>
  <c r="AL12" i="11"/>
  <c r="AL58" i="11"/>
  <c r="AL27" i="11"/>
  <c r="AO60" i="11" l="1"/>
  <c r="AU60" i="11"/>
  <c r="AV60" i="11" s="1"/>
  <c r="BG10" i="11"/>
  <c r="BH10" i="11" s="1"/>
  <c r="BI10" i="11" s="1"/>
  <c r="BG65" i="11"/>
  <c r="BH65" i="11" s="1"/>
  <c r="BI65" i="11" s="1"/>
  <c r="BH46" i="11"/>
  <c r="BI46" i="11" s="1"/>
  <c r="BH14" i="11"/>
  <c r="BI14" i="11" s="1"/>
  <c r="AM67" i="11"/>
  <c r="AP10" i="11"/>
  <c r="AW10" i="11" s="1"/>
  <c r="AZ10" i="11" s="1"/>
  <c r="AY10" i="11"/>
  <c r="BE10" i="11" s="1"/>
  <c r="AO65" i="11"/>
  <c r="AP65" i="11" s="1"/>
  <c r="AW65" i="11" s="1"/>
  <c r="AZ65" i="11" s="1"/>
  <c r="BH5" i="11"/>
  <c r="BI5" i="11" s="1"/>
  <c r="CR5" i="11"/>
  <c r="CS5" i="11" s="1"/>
  <c r="AU5" i="11"/>
  <c r="AV5" i="11" s="1"/>
  <c r="AO5" i="11"/>
  <c r="AU40" i="11"/>
  <c r="AV40" i="11" s="1"/>
  <c r="AO40" i="11"/>
  <c r="CR40" i="11"/>
  <c r="CS40" i="11" s="1"/>
  <c r="BH40" i="11"/>
  <c r="BI40" i="11" s="1"/>
  <c r="CR46" i="11"/>
  <c r="CS46" i="11" s="1"/>
  <c r="AO63" i="11"/>
  <c r="AU63" i="11"/>
  <c r="AV63" i="11" s="1"/>
  <c r="CR63" i="11"/>
  <c r="CS63" i="11" s="1"/>
  <c r="BH63" i="11"/>
  <c r="BI63" i="11" s="1"/>
  <c r="B61" i="8"/>
  <c r="F61" i="8" s="1"/>
  <c r="B73" i="8"/>
  <c r="H73" i="8" s="1"/>
  <c r="B46" i="8"/>
  <c r="H46" i="8" s="1"/>
  <c r="B44" i="8"/>
  <c r="F44" i="8" s="1"/>
  <c r="B69" i="8"/>
  <c r="H69" i="8" s="1"/>
  <c r="B47" i="8"/>
  <c r="H47" i="8" s="1"/>
  <c r="B11" i="8"/>
  <c r="H11" i="8" s="1"/>
  <c r="B53" i="8"/>
  <c r="F53" i="8" s="1"/>
  <c r="B72" i="8"/>
  <c r="H72" i="8" s="1"/>
  <c r="B38" i="8"/>
  <c r="F38" i="8" s="1"/>
  <c r="B68" i="8"/>
  <c r="F68" i="8" s="1"/>
  <c r="B29" i="8"/>
  <c r="F29" i="8" s="1"/>
  <c r="B62" i="8"/>
  <c r="H62" i="8" s="1"/>
  <c r="B9" i="8"/>
  <c r="H9" i="8" s="1"/>
  <c r="B12" i="8"/>
  <c r="H12" i="8" s="1"/>
  <c r="B31" i="8"/>
  <c r="F31" i="8" s="1"/>
  <c r="B35" i="8"/>
  <c r="H35" i="8" s="1"/>
  <c r="B8" i="8"/>
  <c r="H8" i="8" s="1"/>
  <c r="B33" i="8"/>
  <c r="F33" i="8" s="1"/>
  <c r="B28" i="8"/>
  <c r="F28" i="8" s="1"/>
  <c r="B63" i="8"/>
  <c r="H63" i="8" s="1"/>
  <c r="B25" i="8"/>
  <c r="F25" i="8" s="1"/>
  <c r="B21" i="8"/>
  <c r="H21" i="8" s="1"/>
  <c r="B51" i="8"/>
  <c r="F51" i="8" s="1"/>
  <c r="B40" i="8"/>
  <c r="F40" i="8" s="1"/>
  <c r="B48" i="8"/>
  <c r="F48" i="8" s="1"/>
  <c r="B43" i="8"/>
  <c r="H43" i="8" s="1"/>
  <c r="B70" i="8"/>
  <c r="F70" i="8" s="1"/>
  <c r="B18" i="8"/>
  <c r="H18" i="8" s="1"/>
  <c r="B52" i="8"/>
  <c r="F52" i="8" s="1"/>
  <c r="B17" i="8"/>
  <c r="F17" i="8" s="1"/>
  <c r="B58" i="8"/>
  <c r="H58" i="8" s="1"/>
  <c r="B56" i="8"/>
  <c r="F56" i="8" s="1"/>
  <c r="B6" i="8"/>
  <c r="H6" i="8" s="1"/>
  <c r="B26" i="8"/>
  <c r="H26" i="8" s="1"/>
  <c r="B60" i="8"/>
  <c r="F60" i="8" s="1"/>
  <c r="B45" i="8"/>
  <c r="H45" i="8" s="1"/>
  <c r="B66" i="8"/>
  <c r="F66" i="8" s="1"/>
  <c r="B67" i="8"/>
  <c r="F67" i="8" s="1"/>
  <c r="B59" i="8"/>
  <c r="H59" i="8" s="1"/>
  <c r="B41" i="8"/>
  <c r="H41" i="8" s="1"/>
  <c r="B54" i="8"/>
  <c r="H54" i="8" s="1"/>
  <c r="B22" i="8"/>
  <c r="H22" i="8" s="1"/>
  <c r="B65" i="8"/>
  <c r="H65" i="8" s="1"/>
  <c r="B23" i="8"/>
  <c r="H23" i="8" s="1"/>
  <c r="B3" i="8"/>
  <c r="H3" i="8" s="1"/>
  <c r="B27" i="8"/>
  <c r="H27" i="8" s="1"/>
  <c r="B37" i="8"/>
  <c r="F37" i="8" s="1"/>
  <c r="B49" i="8"/>
  <c r="F49" i="8" s="1"/>
  <c r="B19" i="8"/>
  <c r="F19" i="8" s="1"/>
  <c r="B13" i="8"/>
  <c r="H13" i="8" s="1"/>
  <c r="B34" i="8"/>
  <c r="F34" i="8" s="1"/>
  <c r="B50" i="8"/>
  <c r="F50" i="8" s="1"/>
  <c r="B10" i="8"/>
  <c r="F10" i="8" s="1"/>
  <c r="B55" i="8"/>
  <c r="H55" i="8" s="1"/>
  <c r="B42" i="8"/>
  <c r="F42" i="8" s="1"/>
  <c r="B4" i="8"/>
  <c r="H4" i="8" s="1"/>
  <c r="B32" i="8"/>
  <c r="H32" i="8" s="1"/>
  <c r="B39" i="8"/>
  <c r="H39" i="8" s="1"/>
  <c r="B20" i="8"/>
  <c r="F20" i="8" s="1"/>
  <c r="B7" i="8"/>
  <c r="H7" i="8" s="1"/>
  <c r="B14" i="8"/>
  <c r="H14" i="8" s="1"/>
  <c r="B15" i="8"/>
  <c r="H15" i="8" s="1"/>
  <c r="B36" i="8"/>
  <c r="F36" i="8" s="1"/>
  <c r="B30" i="8"/>
  <c r="H30" i="8" s="1"/>
  <c r="B64" i="8"/>
  <c r="H64" i="8" s="1"/>
  <c r="B71" i="8"/>
  <c r="F71" i="8" s="1"/>
  <c r="B16" i="8"/>
  <c r="H16" i="8" s="1"/>
  <c r="B24" i="8"/>
  <c r="F24" i="8" s="1"/>
  <c r="B5" i="8"/>
  <c r="F5" i="8" s="1"/>
  <c r="AU51" i="11"/>
  <c r="AV51" i="11" s="1"/>
  <c r="B57" i="8"/>
  <c r="AU46" i="11"/>
  <c r="AV46" i="11" s="1"/>
  <c r="AO46" i="11"/>
  <c r="BH51" i="11"/>
  <c r="BI51" i="11" s="1"/>
  <c r="AO51" i="11"/>
  <c r="AO16" i="11"/>
  <c r="AP16" i="11" s="1"/>
  <c r="AU16" i="11"/>
  <c r="AV16" i="11" s="1"/>
  <c r="AO6" i="11"/>
  <c r="CR48" i="11"/>
  <c r="CS48" i="11" s="1"/>
  <c r="BH48" i="11"/>
  <c r="BI48" i="11" s="1"/>
  <c r="AU48" i="11"/>
  <c r="AV48" i="11" s="1"/>
  <c r="AO48" i="11"/>
  <c r="BH16" i="11"/>
  <c r="BI16" i="11" s="1"/>
  <c r="AU6" i="11"/>
  <c r="AV6" i="11" s="1"/>
  <c r="BH6" i="11"/>
  <c r="BI6" i="11" s="1"/>
  <c r="CR14" i="11"/>
  <c r="CS14" i="11" s="1"/>
  <c r="AU21" i="11"/>
  <c r="AV21" i="11" s="1"/>
  <c r="AO21" i="11"/>
  <c r="CR21" i="11"/>
  <c r="CS21" i="11" s="1"/>
  <c r="BH21" i="11"/>
  <c r="BI21" i="11" s="1"/>
  <c r="CR41" i="11"/>
  <c r="CS41" i="11" s="1"/>
  <c r="BH41" i="11"/>
  <c r="BI41" i="11" s="1"/>
  <c r="CR47" i="11"/>
  <c r="CS47" i="11" s="1"/>
  <c r="BH47" i="11"/>
  <c r="BI47" i="11" s="1"/>
  <c r="CR2" i="11"/>
  <c r="CS2" i="11" s="1"/>
  <c r="BH2" i="11"/>
  <c r="BI2" i="11" s="1"/>
  <c r="CR64" i="11"/>
  <c r="CS64" i="11" s="1"/>
  <c r="BH64" i="11"/>
  <c r="BI64" i="11" s="1"/>
  <c r="CR30" i="11"/>
  <c r="CS30" i="11" s="1"/>
  <c r="BH30" i="11"/>
  <c r="BI30" i="11" s="1"/>
  <c r="CR23" i="11"/>
  <c r="CS23" i="11" s="1"/>
  <c r="BH23" i="11"/>
  <c r="BI23" i="11" s="1"/>
  <c r="CR11" i="11"/>
  <c r="CS11" i="11" s="1"/>
  <c r="BH11" i="11"/>
  <c r="BI11" i="11" s="1"/>
  <c r="CR20" i="11"/>
  <c r="CS20" i="11" s="1"/>
  <c r="BH20" i="11"/>
  <c r="BI20" i="11" s="1"/>
  <c r="CR37" i="11"/>
  <c r="CS37" i="11" s="1"/>
  <c r="BH37" i="11"/>
  <c r="BI37" i="11" s="1"/>
  <c r="CR38" i="11"/>
  <c r="CS38" i="11" s="1"/>
  <c r="BH38" i="11"/>
  <c r="BI38" i="11" s="1"/>
  <c r="CR57" i="11"/>
  <c r="CS57" i="11" s="1"/>
  <c r="BH57" i="11"/>
  <c r="BI57" i="11" s="1"/>
  <c r="CR18" i="11"/>
  <c r="CS18" i="11" s="1"/>
  <c r="BH18" i="11"/>
  <c r="BI18" i="11" s="1"/>
  <c r="CR43" i="11"/>
  <c r="CS43" i="11" s="1"/>
  <c r="BH43" i="11"/>
  <c r="BI43" i="11" s="1"/>
  <c r="CR52" i="11"/>
  <c r="CS52" i="11" s="1"/>
  <c r="BH52" i="11"/>
  <c r="BI52" i="11" s="1"/>
  <c r="CR55" i="11"/>
  <c r="CS55" i="11" s="1"/>
  <c r="BH55" i="11"/>
  <c r="BI55" i="11" s="1"/>
  <c r="CR8" i="11"/>
  <c r="CS8" i="11" s="1"/>
  <c r="BH8" i="11"/>
  <c r="BI8" i="11" s="1"/>
  <c r="CR32" i="11"/>
  <c r="CS32" i="11" s="1"/>
  <c r="BH32" i="11"/>
  <c r="BI32" i="11" s="1"/>
  <c r="CR66" i="11"/>
  <c r="CS66" i="11" s="1"/>
  <c r="BH66" i="11"/>
  <c r="BI66" i="11" s="1"/>
  <c r="CR31" i="11"/>
  <c r="CS31" i="11" s="1"/>
  <c r="BH31" i="11"/>
  <c r="BI31" i="11" s="1"/>
  <c r="CR61" i="11"/>
  <c r="CS61" i="11" s="1"/>
  <c r="BH61" i="11"/>
  <c r="BI61" i="11" s="1"/>
  <c r="CR50" i="11"/>
  <c r="CS50" i="11" s="1"/>
  <c r="BH50" i="11"/>
  <c r="BI50" i="11" s="1"/>
  <c r="CR36" i="11"/>
  <c r="CS36" i="11" s="1"/>
  <c r="BH36" i="11"/>
  <c r="BI36" i="11" s="1"/>
  <c r="CR58" i="11"/>
  <c r="CS58" i="11" s="1"/>
  <c r="BH58" i="11"/>
  <c r="BI58" i="11" s="1"/>
  <c r="CR62" i="11"/>
  <c r="CS62" i="11" s="1"/>
  <c r="BH62" i="11"/>
  <c r="BI62" i="11" s="1"/>
  <c r="CR29" i="11"/>
  <c r="CS29" i="11" s="1"/>
  <c r="BH29" i="11"/>
  <c r="BI29" i="11" s="1"/>
  <c r="CR15" i="11"/>
  <c r="CS15" i="11" s="1"/>
  <c r="BH15" i="11"/>
  <c r="BI15" i="11" s="1"/>
  <c r="CR7" i="11"/>
  <c r="CS7" i="11" s="1"/>
  <c r="BH7" i="11"/>
  <c r="BI7" i="11" s="1"/>
  <c r="CR27" i="11"/>
  <c r="CS27" i="11" s="1"/>
  <c r="BH27" i="11"/>
  <c r="BI27" i="11" s="1"/>
  <c r="CR45" i="11"/>
  <c r="CS45" i="11" s="1"/>
  <c r="BH45" i="11"/>
  <c r="BI45" i="11" s="1"/>
  <c r="CR44" i="11"/>
  <c r="CS44" i="11" s="1"/>
  <c r="BH44" i="11"/>
  <c r="BI44" i="11" s="1"/>
  <c r="CR22" i="11"/>
  <c r="CS22" i="11" s="1"/>
  <c r="BH22" i="11"/>
  <c r="BI22" i="11" s="1"/>
  <c r="CR33" i="11"/>
  <c r="CS33" i="11" s="1"/>
  <c r="BH33" i="11"/>
  <c r="BI33" i="11" s="1"/>
  <c r="CR12" i="11"/>
  <c r="CS12" i="11" s="1"/>
  <c r="BH12" i="11"/>
  <c r="BI12" i="11" s="1"/>
  <c r="CR28" i="11"/>
  <c r="CS28" i="11" s="1"/>
  <c r="BH28" i="11"/>
  <c r="BI28" i="11" s="1"/>
  <c r="CR59" i="11"/>
  <c r="CS59" i="11" s="1"/>
  <c r="BH59" i="11"/>
  <c r="BI59" i="11" s="1"/>
  <c r="CR56" i="11"/>
  <c r="CS56" i="11" s="1"/>
  <c r="BH56" i="11"/>
  <c r="BI56" i="11" s="1"/>
  <c r="CR13" i="11"/>
  <c r="CS13" i="11" s="1"/>
  <c r="BH13" i="11"/>
  <c r="BI13" i="11" s="1"/>
  <c r="CR25" i="11"/>
  <c r="CS25" i="11" s="1"/>
  <c r="BH25" i="11"/>
  <c r="BI25" i="11" s="1"/>
  <c r="CR26" i="11"/>
  <c r="CS26" i="11" s="1"/>
  <c r="BH26" i="11"/>
  <c r="BI26" i="11" s="1"/>
  <c r="CR53" i="11"/>
  <c r="CS53" i="11" s="1"/>
  <c r="BH53" i="11"/>
  <c r="BI53" i="11" s="1"/>
  <c r="CR39" i="11"/>
  <c r="CS39" i="11" s="1"/>
  <c r="BH39" i="11"/>
  <c r="BI39" i="11" s="1"/>
  <c r="CR35" i="11"/>
  <c r="CS35" i="11" s="1"/>
  <c r="BH35" i="11"/>
  <c r="BI35" i="11" s="1"/>
  <c r="CR54" i="11"/>
  <c r="CS54" i="11" s="1"/>
  <c r="BH54" i="11"/>
  <c r="BI54" i="11" s="1"/>
  <c r="CR17" i="11"/>
  <c r="CS17" i="11" s="1"/>
  <c r="BH17" i="11"/>
  <c r="BI17" i="11" s="1"/>
  <c r="CR34" i="11"/>
  <c r="CS34" i="11" s="1"/>
  <c r="BH34" i="11"/>
  <c r="BI34" i="11" s="1"/>
  <c r="CR9" i="11"/>
  <c r="CS9" i="11" s="1"/>
  <c r="BH9" i="11"/>
  <c r="BI9" i="11" s="1"/>
  <c r="CR19" i="11"/>
  <c r="CS19" i="11" s="1"/>
  <c r="BH19" i="11"/>
  <c r="BI19" i="11" s="1"/>
  <c r="CR4" i="11"/>
  <c r="CS4" i="11" s="1"/>
  <c r="BH4" i="11"/>
  <c r="BI4" i="11" s="1"/>
  <c r="CR3" i="11"/>
  <c r="CS3" i="11" s="1"/>
  <c r="BH3" i="11"/>
  <c r="BI3" i="11" s="1"/>
  <c r="CR42" i="11"/>
  <c r="CS42" i="11" s="1"/>
  <c r="BH42" i="11"/>
  <c r="BI42" i="11" s="1"/>
  <c r="CR24" i="11"/>
  <c r="CS24" i="11" s="1"/>
  <c r="BH24" i="11"/>
  <c r="BI24" i="11" s="1"/>
  <c r="CR49" i="11"/>
  <c r="CS49" i="11" s="1"/>
  <c r="BH49" i="11"/>
  <c r="BI49" i="11" s="1"/>
  <c r="AO14" i="11"/>
  <c r="AP14" i="11" s="1"/>
  <c r="AO43" i="11"/>
  <c r="AU14" i="11"/>
  <c r="AV14" i="11" s="1"/>
  <c r="AU2" i="11"/>
  <c r="AU43" i="11"/>
  <c r="AV43" i="11" s="1"/>
  <c r="CF18" i="11"/>
  <c r="CG18" i="11" s="1"/>
  <c r="CI18" i="11"/>
  <c r="CJ18" i="11" s="1"/>
  <c r="CC18" i="11"/>
  <c r="CD18" i="11" s="1"/>
  <c r="CC19" i="11"/>
  <c r="CD19" i="11" s="1"/>
  <c r="AO66" i="11"/>
  <c r="AP66" i="11" s="1"/>
  <c r="AU66" i="11"/>
  <c r="AV66" i="11" s="1"/>
  <c r="AU64" i="11"/>
  <c r="AV64" i="11" s="1"/>
  <c r="AO64" i="11"/>
  <c r="AU52" i="11"/>
  <c r="AV52" i="11" s="1"/>
  <c r="AO52" i="11"/>
  <c r="AO35" i="11"/>
  <c r="AU38" i="11"/>
  <c r="AU8" i="11"/>
  <c r="AO27" i="11"/>
  <c r="AO23" i="11"/>
  <c r="AU17" i="11"/>
  <c r="AU12" i="11"/>
  <c r="AU19" i="11"/>
  <c r="AU9" i="11"/>
  <c r="AO15" i="11"/>
  <c r="AU28" i="11"/>
  <c r="AU4" i="11"/>
  <c r="AU62" i="11"/>
  <c r="AO20" i="11"/>
  <c r="AU56" i="11"/>
  <c r="AU39" i="11"/>
  <c r="AU32" i="11"/>
  <c r="AU45" i="11"/>
  <c r="AO53" i="11"/>
  <c r="AU54" i="11"/>
  <c r="AU59" i="11"/>
  <c r="AO31" i="11"/>
  <c r="AO44" i="11"/>
  <c r="AU3" i="11"/>
  <c r="AO47" i="11"/>
  <c r="AO33" i="11"/>
  <c r="AU61" i="11"/>
  <c r="AU58" i="11"/>
  <c r="AU13" i="11"/>
  <c r="AU42" i="11"/>
  <c r="AU34" i="11"/>
  <c r="AU41" i="11"/>
  <c r="AO49" i="11"/>
  <c r="AU30" i="11"/>
  <c r="AO18" i="11"/>
  <c r="AO22" i="11"/>
  <c r="AO29" i="11"/>
  <c r="AO24" i="11"/>
  <c r="AO26" i="11"/>
  <c r="AU55" i="11"/>
  <c r="AU37" i="11"/>
  <c r="AU36" i="11"/>
  <c r="AO57" i="11"/>
  <c r="AO25" i="11"/>
  <c r="AO11" i="11"/>
  <c r="AO50" i="11"/>
  <c r="AU7" i="11"/>
  <c r="AO7" i="11"/>
  <c r="AP7" i="11" s="1"/>
  <c r="AO61" i="11"/>
  <c r="AU22" i="11"/>
  <c r="AO32" i="11"/>
  <c r="AO2" i="11"/>
  <c r="AU31" i="11"/>
  <c r="AU49" i="11"/>
  <c r="AO37" i="11"/>
  <c r="AU33" i="11"/>
  <c r="AO8" i="11"/>
  <c r="AO55" i="11"/>
  <c r="AU47" i="11"/>
  <c r="AU44" i="11"/>
  <c r="AO42" i="11"/>
  <c r="AO3" i="11"/>
  <c r="AO59" i="11"/>
  <c r="AU53" i="11"/>
  <c r="AO34" i="11"/>
  <c r="AO13" i="11"/>
  <c r="AU15" i="11"/>
  <c r="AO41" i="11"/>
  <c r="AO12" i="11"/>
  <c r="AO30" i="11"/>
  <c r="AU18" i="11"/>
  <c r="AU35" i="11"/>
  <c r="AO38" i="11"/>
  <c r="AO39" i="11"/>
  <c r="AU29" i="11"/>
  <c r="AU50" i="11"/>
  <c r="AU26" i="11"/>
  <c r="AU23" i="11"/>
  <c r="AU11" i="11"/>
  <c r="AO17" i="11"/>
  <c r="AO54" i="11"/>
  <c r="AO4" i="11"/>
  <c r="AU20" i="11"/>
  <c r="AO56" i="11"/>
  <c r="AO9" i="11"/>
  <c r="AU57" i="11"/>
  <c r="AU25" i="11"/>
  <c r="AO36" i="11"/>
  <c r="AO62" i="11"/>
  <c r="AU24" i="11"/>
  <c r="AO45" i="11"/>
  <c r="AO28" i="11"/>
  <c r="AO19" i="11"/>
  <c r="AO58" i="11"/>
  <c r="AU27" i="11"/>
  <c r="AL67" i="11"/>
  <c r="B2" i="8"/>
  <c r="AY60" i="11" l="1"/>
  <c r="BE60" i="11" s="1"/>
  <c r="AP60" i="11"/>
  <c r="AW60" i="11" s="1"/>
  <c r="AZ60" i="11" s="1"/>
  <c r="AP6" i="11"/>
  <c r="AY6" i="11"/>
  <c r="BI67" i="11"/>
  <c r="BH67" i="11"/>
  <c r="AY65" i="11"/>
  <c r="BE65" i="11" s="1"/>
  <c r="AP5" i="11"/>
  <c r="AW5" i="11" s="1"/>
  <c r="AZ5" i="11" s="1"/>
  <c r="AY5" i="11"/>
  <c r="BE5" i="11" s="1"/>
  <c r="AP40" i="11"/>
  <c r="AW40" i="11" s="1"/>
  <c r="AZ40" i="11" s="1"/>
  <c r="AY40" i="11"/>
  <c r="BE40" i="11" s="1"/>
  <c r="H61" i="8"/>
  <c r="AP63" i="11"/>
  <c r="AW63" i="11" s="1"/>
  <c r="AZ63" i="11" s="1"/>
  <c r="AY63" i="11"/>
  <c r="BE63" i="11" s="1"/>
  <c r="F73" i="8"/>
  <c r="F46" i="8"/>
  <c r="H44" i="8"/>
  <c r="F11" i="8"/>
  <c r="F69" i="8"/>
  <c r="F47" i="8"/>
  <c r="H53" i="8"/>
  <c r="F72" i="8"/>
  <c r="H68" i="8"/>
  <c r="H38" i="8"/>
  <c r="F63" i="8"/>
  <c r="F9" i="8"/>
  <c r="F18" i="8"/>
  <c r="F62" i="8"/>
  <c r="H29" i="8"/>
  <c r="F45" i="8"/>
  <c r="F12" i="8"/>
  <c r="F35" i="8"/>
  <c r="F8" i="8"/>
  <c r="H60" i="8"/>
  <c r="H28" i="8"/>
  <c r="F43" i="8"/>
  <c r="H33" i="8"/>
  <c r="H31" i="8"/>
  <c r="F21" i="8"/>
  <c r="H70" i="8"/>
  <c r="H17" i="8"/>
  <c r="H51" i="8"/>
  <c r="H48" i="8"/>
  <c r="H25" i="8"/>
  <c r="H40" i="8"/>
  <c r="H66" i="8"/>
  <c r="H52" i="8"/>
  <c r="F26" i="8"/>
  <c r="F58" i="8"/>
  <c r="F59" i="8"/>
  <c r="F30" i="8"/>
  <c r="H49" i="8"/>
  <c r="H37" i="8"/>
  <c r="F6" i="8"/>
  <c r="F64" i="8"/>
  <c r="F32" i="8"/>
  <c r="H56" i="8"/>
  <c r="F41" i="8"/>
  <c r="H42" i="8"/>
  <c r="H67" i="8"/>
  <c r="H36" i="8"/>
  <c r="F54" i="8"/>
  <c r="F4" i="8"/>
  <c r="H19" i="8"/>
  <c r="F13" i="8"/>
  <c r="F22" i="8"/>
  <c r="F14" i="8"/>
  <c r="F7" i="8"/>
  <c r="F16" i="8"/>
  <c r="H71" i="8"/>
  <c r="H20" i="8"/>
  <c r="F55" i="8"/>
  <c r="F3" i="8"/>
  <c r="F27" i="8"/>
  <c r="H5" i="8"/>
  <c r="H50" i="8"/>
  <c r="H24" i="8"/>
  <c r="H34" i="8"/>
  <c r="F39" i="8"/>
  <c r="F15" i="8"/>
  <c r="F65" i="8"/>
  <c r="F23" i="8"/>
  <c r="H10" i="8"/>
  <c r="F57" i="8"/>
  <c r="H57" i="8"/>
  <c r="AY51" i="11"/>
  <c r="BE51" i="11" s="1"/>
  <c r="AP46" i="11"/>
  <c r="AW46" i="11" s="1"/>
  <c r="AZ46" i="11" s="1"/>
  <c r="AY46" i="11"/>
  <c r="BE46" i="11" s="1"/>
  <c r="AP51" i="11"/>
  <c r="AW51" i="11" s="1"/>
  <c r="AZ51" i="11" s="1"/>
  <c r="AY16" i="11"/>
  <c r="BE16" i="11" s="1"/>
  <c r="AW16" i="11"/>
  <c r="AZ16" i="11" s="1"/>
  <c r="AP48" i="11"/>
  <c r="AW48" i="11" s="1"/>
  <c r="AZ48" i="11" s="1"/>
  <c r="AY48" i="11"/>
  <c r="BE48" i="11" s="1"/>
  <c r="BE6" i="11"/>
  <c r="AW6" i="11"/>
  <c r="AZ6" i="11" s="1"/>
  <c r="AY44" i="11"/>
  <c r="AY43" i="11"/>
  <c r="B74" i="8"/>
  <c r="AP21" i="11"/>
  <c r="AW21" i="11" s="1"/>
  <c r="AZ21" i="11" s="1"/>
  <c r="AY21" i="11"/>
  <c r="BE21" i="11" s="1"/>
  <c r="BG67" i="11"/>
  <c r="BF68" i="11" s="1"/>
  <c r="AY14" i="11"/>
  <c r="BE14" i="11" s="1"/>
  <c r="AW14" i="11"/>
  <c r="AZ14" i="11" s="1"/>
  <c r="AP43" i="11"/>
  <c r="AW43" i="11" s="1"/>
  <c r="AZ43" i="11" s="1"/>
  <c r="H2" i="8"/>
  <c r="AY18" i="11"/>
  <c r="AY66" i="11"/>
  <c r="AW66" i="11"/>
  <c r="AZ66" i="11" s="1"/>
  <c r="AY52" i="11"/>
  <c r="AY64" i="11"/>
  <c r="BE64" i="11" s="1"/>
  <c r="AP64" i="11"/>
  <c r="AW64" i="11" s="1"/>
  <c r="AZ64" i="11" s="1"/>
  <c r="AP52" i="11"/>
  <c r="AW52" i="11" s="1"/>
  <c r="AZ52" i="11" s="1"/>
  <c r="AY7" i="11"/>
  <c r="AV7" i="11"/>
  <c r="AW7" i="11" s="1"/>
  <c r="AZ7" i="11" s="1"/>
  <c r="F2" i="8"/>
  <c r="BJ53" i="11" l="1"/>
  <c r="BJ60" i="11"/>
  <c r="BK60" i="11" s="1"/>
  <c r="BJ5" i="11"/>
  <c r="BK5" i="11" s="1"/>
  <c r="BJ3" i="11"/>
  <c r="BK3" i="11" s="1"/>
  <c r="BJ4" i="11"/>
  <c r="BK4" i="11" s="1"/>
  <c r="BJ65" i="11"/>
  <c r="BK65" i="11" s="1"/>
  <c r="BJ41" i="11"/>
  <c r="BK41" i="11" s="1"/>
  <c r="BJ16" i="11"/>
  <c r="BK16" i="11" s="1"/>
  <c r="BJ30" i="11"/>
  <c r="BK30" i="11" s="1"/>
  <c r="BJ29" i="11"/>
  <c r="BK29" i="11" s="1"/>
  <c r="BJ38" i="11"/>
  <c r="BK38" i="11" s="1"/>
  <c r="BJ12" i="11"/>
  <c r="BK12" i="11" s="1"/>
  <c r="BJ13" i="11"/>
  <c r="BK13" i="11" s="1"/>
  <c r="BJ25" i="11"/>
  <c r="BK25" i="11" s="1"/>
  <c r="BJ6" i="11"/>
  <c r="BK6" i="11" s="1"/>
  <c r="BK53" i="11"/>
  <c r="BJ63" i="11"/>
  <c r="BK63" i="11" s="1"/>
  <c r="BJ7" i="11"/>
  <c r="BK7" i="11" s="1"/>
  <c r="BJ40" i="11"/>
  <c r="BK40" i="11" s="1"/>
  <c r="BJ45" i="11"/>
  <c r="BK45" i="11" s="1"/>
  <c r="BJ26" i="11"/>
  <c r="BK26" i="11" s="1"/>
  <c r="BJ19" i="11"/>
  <c r="BK19" i="11" s="1"/>
  <c r="BJ48" i="11"/>
  <c r="BK48" i="11" s="1"/>
  <c r="BJ54" i="11"/>
  <c r="BK54" i="11" s="1"/>
  <c r="BJ51" i="11"/>
  <c r="BK51" i="11" s="1"/>
  <c r="BJ46" i="11"/>
  <c r="BK46" i="11" s="1"/>
  <c r="BJ17" i="11"/>
  <c r="BK17" i="11" s="1"/>
  <c r="BJ2" i="11"/>
  <c r="BK2" i="11" s="1"/>
  <c r="BJ20" i="11"/>
  <c r="BK20" i="11" s="1"/>
  <c r="BJ21" i="11"/>
  <c r="BK21" i="11" s="1"/>
  <c r="BJ28" i="11"/>
  <c r="BK28" i="11" s="1"/>
  <c r="BJ37" i="11"/>
  <c r="BK37" i="11" s="1"/>
  <c r="BJ39" i="11"/>
  <c r="BK39" i="11" s="1"/>
  <c r="BJ52" i="11"/>
  <c r="BK52" i="11" s="1"/>
  <c r="BJ47" i="11"/>
  <c r="BK47" i="11" s="1"/>
  <c r="BJ57" i="11"/>
  <c r="BK57" i="11" s="1"/>
  <c r="BJ62" i="11"/>
  <c r="BK62" i="11" s="1"/>
  <c r="BJ18" i="11"/>
  <c r="BK18" i="11" s="1"/>
  <c r="BJ64" i="11"/>
  <c r="BK64" i="11" s="1"/>
  <c r="BJ9" i="11"/>
  <c r="BK9" i="11" s="1"/>
  <c r="BJ43" i="11"/>
  <c r="BK43" i="11" s="1"/>
  <c r="BJ34" i="11"/>
  <c r="BK34" i="11" s="1"/>
  <c r="BJ44" i="11"/>
  <c r="BK44" i="11" s="1"/>
  <c r="BJ23" i="11"/>
  <c r="BK23" i="11" s="1"/>
  <c r="BJ55" i="11"/>
  <c r="BK55" i="11" s="1"/>
  <c r="BJ33" i="11"/>
  <c r="BK33" i="11" s="1"/>
  <c r="BJ61" i="11"/>
  <c r="BK61" i="11" s="1"/>
  <c r="BJ14" i="11"/>
  <c r="BK14" i="11" s="1"/>
  <c r="BJ11" i="11"/>
  <c r="BK11" i="11" s="1"/>
  <c r="BJ22" i="11"/>
  <c r="BK22" i="11" s="1"/>
  <c r="BJ32" i="11"/>
  <c r="BK32" i="11" s="1"/>
  <c r="BJ66" i="11"/>
  <c r="BK66" i="11" s="1"/>
  <c r="BJ35" i="11"/>
  <c r="BK35" i="11" s="1"/>
  <c r="BJ36" i="11"/>
  <c r="BK36" i="11" s="1"/>
  <c r="BJ31" i="11"/>
  <c r="BK31" i="11" s="1"/>
  <c r="BJ56" i="11"/>
  <c r="BK56" i="11" s="1"/>
  <c r="BJ27" i="11"/>
  <c r="BK27" i="11" s="1"/>
  <c r="BJ8" i="11"/>
  <c r="BK8" i="11" s="1"/>
  <c r="BJ10" i="11"/>
  <c r="BK10" i="11" s="1"/>
  <c r="BJ24" i="11"/>
  <c r="BK24" i="11" s="1"/>
  <c r="BJ50" i="11"/>
  <c r="BK50" i="11" s="1"/>
  <c r="BJ15" i="11"/>
  <c r="BK15" i="11" s="1"/>
  <c r="BJ59" i="11"/>
  <c r="BK59" i="11" s="1"/>
  <c r="BJ42" i="11"/>
  <c r="BK42" i="11" s="1"/>
  <c r="BJ58" i="11"/>
  <c r="BK58" i="11" s="1"/>
  <c r="BJ49" i="11"/>
  <c r="BK49" i="11" s="1"/>
  <c r="F74" i="8"/>
  <c r="BE43" i="11"/>
  <c r="BE52" i="11"/>
  <c r="BE7" i="11"/>
  <c r="BE66" i="11"/>
  <c r="AV54" i="11"/>
  <c r="AV47" i="11"/>
  <c r="BL60" i="11" l="1"/>
  <c r="BM60" i="11" s="1"/>
  <c r="BL31" i="11"/>
  <c r="BM31" i="11" s="1"/>
  <c r="BL13" i="11"/>
  <c r="BM13" i="11" s="1"/>
  <c r="BL33" i="11"/>
  <c r="BM33" i="11" s="1"/>
  <c r="BL6" i="11"/>
  <c r="BM6" i="11" s="1"/>
  <c r="BL35" i="11"/>
  <c r="BM35" i="11" s="1"/>
  <c r="BL26" i="11"/>
  <c r="BM26" i="11" s="1"/>
  <c r="BL42" i="11"/>
  <c r="BM42" i="11" s="1"/>
  <c r="BL56" i="11"/>
  <c r="BM56" i="11" s="1"/>
  <c r="BL14" i="11"/>
  <c r="BM14" i="11" s="1"/>
  <c r="BL9" i="11"/>
  <c r="BM9" i="11" s="1"/>
  <c r="BL37" i="11"/>
  <c r="BM37" i="11" s="1"/>
  <c r="BL54" i="11"/>
  <c r="BM54" i="11" s="1"/>
  <c r="BL53" i="11"/>
  <c r="BM53" i="11" s="1"/>
  <c r="BL64" i="11"/>
  <c r="BM64" i="11" s="1"/>
  <c r="BL57" i="11"/>
  <c r="BM57" i="11" s="1"/>
  <c r="BL45" i="11"/>
  <c r="BM45" i="11" s="1"/>
  <c r="BL25" i="11"/>
  <c r="BM25" i="11" s="1"/>
  <c r="BL16" i="11"/>
  <c r="BM16" i="11" s="1"/>
  <c r="BL59" i="11"/>
  <c r="BM59" i="11" s="1"/>
  <c r="BL28" i="11"/>
  <c r="BM28" i="11" s="1"/>
  <c r="BL18" i="11"/>
  <c r="BM18" i="11" s="1"/>
  <c r="BL3" i="11"/>
  <c r="BM3" i="11" s="1"/>
  <c r="BL62" i="11"/>
  <c r="BM62" i="11" s="1"/>
  <c r="BL4" i="11"/>
  <c r="BM4" i="11" s="1"/>
  <c r="BL66" i="11"/>
  <c r="BM66" i="11" s="1"/>
  <c r="BL10" i="11"/>
  <c r="BM10" i="11" s="1"/>
  <c r="BL47" i="11"/>
  <c r="BM47" i="11" s="1"/>
  <c r="BL17" i="11"/>
  <c r="BM17" i="11" s="1"/>
  <c r="BL40" i="11"/>
  <c r="BM40" i="11" s="1"/>
  <c r="BL38" i="11"/>
  <c r="BM38" i="11" s="1"/>
  <c r="BL29" i="11"/>
  <c r="BM29" i="11" s="1"/>
  <c r="BL48" i="11"/>
  <c r="BM48" i="11" s="1"/>
  <c r="BL15" i="11"/>
  <c r="BM15" i="11" s="1"/>
  <c r="BL19" i="11"/>
  <c r="BM19" i="11" s="1"/>
  <c r="BL55" i="11"/>
  <c r="BM55" i="11" s="1"/>
  <c r="BL12" i="11"/>
  <c r="BM12" i="11" s="1"/>
  <c r="BL24" i="11"/>
  <c r="BM24" i="11" s="1"/>
  <c r="BL8" i="11"/>
  <c r="BM8" i="11" s="1"/>
  <c r="BL34" i="11"/>
  <c r="BM34" i="11" s="1"/>
  <c r="BL52" i="11"/>
  <c r="BM52" i="11" s="1"/>
  <c r="BL46" i="11"/>
  <c r="BM46" i="11" s="1"/>
  <c r="BL7" i="11"/>
  <c r="BM7" i="11" s="1"/>
  <c r="BL30" i="11"/>
  <c r="BM30" i="11" s="1"/>
  <c r="BL5" i="11"/>
  <c r="BM5" i="11" s="1"/>
  <c r="BL61" i="11"/>
  <c r="BM61" i="11" s="1"/>
  <c r="BL65" i="11"/>
  <c r="BM65" i="11" s="1"/>
  <c r="BL36" i="11"/>
  <c r="BM36" i="11" s="1"/>
  <c r="BL21" i="11"/>
  <c r="BM21" i="11" s="1"/>
  <c r="BL50" i="11"/>
  <c r="BM50" i="11" s="1"/>
  <c r="BL20" i="11"/>
  <c r="BM20" i="11" s="1"/>
  <c r="BL23" i="11"/>
  <c r="BM23" i="11" s="1"/>
  <c r="BL2" i="11"/>
  <c r="BM2" i="11" s="1"/>
  <c r="BL32" i="11"/>
  <c r="BM32" i="11" s="1"/>
  <c r="BL44" i="11"/>
  <c r="BM44" i="11" s="1"/>
  <c r="BL49" i="11"/>
  <c r="BM49" i="11" s="1"/>
  <c r="BL22" i="11"/>
  <c r="BM22" i="11" s="1"/>
  <c r="BL58" i="11"/>
  <c r="BM58" i="11" s="1"/>
  <c r="BL27" i="11"/>
  <c r="BM27" i="11" s="1"/>
  <c r="BL11" i="11"/>
  <c r="BM11" i="11" s="1"/>
  <c r="BL43" i="11"/>
  <c r="BM43" i="11" s="1"/>
  <c r="BL39" i="11"/>
  <c r="BM39" i="11" s="1"/>
  <c r="BL51" i="11"/>
  <c r="BM51" i="11" s="1"/>
  <c r="BL63" i="11"/>
  <c r="BM63" i="11" s="1"/>
  <c r="BL41" i="11"/>
  <c r="BM41" i="11" s="1"/>
  <c r="AP47" i="11"/>
  <c r="AW47" i="11" s="1"/>
  <c r="AZ47" i="11" s="1"/>
  <c r="AP54" i="11"/>
  <c r="AW54" i="11" s="1"/>
  <c r="AZ54" i="11" s="1"/>
  <c r="AV37" i="11"/>
  <c r="AV33" i="11"/>
  <c r="AV24" i="11"/>
  <c r="AV39" i="11"/>
  <c r="AV27" i="11"/>
  <c r="AV41" i="11"/>
  <c r="AV49" i="11"/>
  <c r="AV31" i="11"/>
  <c r="AV61" i="11"/>
  <c r="AV13" i="11"/>
  <c r="AV17" i="11"/>
  <c r="AV32" i="11"/>
  <c r="AV28" i="11"/>
  <c r="AV26" i="11"/>
  <c r="AV45" i="11"/>
  <c r="AV30" i="11"/>
  <c r="AV18" i="11"/>
  <c r="AV4" i="11"/>
  <c r="AV44" i="11"/>
  <c r="AV8" i="11"/>
  <c r="AV25" i="11"/>
  <c r="AV57" i="11"/>
  <c r="AV3" i="11"/>
  <c r="AV15" i="11"/>
  <c r="AV50" i="11"/>
  <c r="AV36" i="11"/>
  <c r="AV58" i="11"/>
  <c r="AV12" i="11"/>
  <c r="AV55" i="11"/>
  <c r="AV29" i="11"/>
  <c r="AV19" i="11"/>
  <c r="AV38" i="11"/>
  <c r="AV42" i="11"/>
  <c r="AV34" i="11"/>
  <c r="AV23" i="11"/>
  <c r="AV22" i="11"/>
  <c r="AV9" i="11"/>
  <c r="AV11" i="11"/>
  <c r="AV35" i="11"/>
  <c r="AV59" i="11"/>
  <c r="AV53" i="11"/>
  <c r="AV20" i="11"/>
  <c r="AV56" i="11"/>
  <c r="AV62" i="11"/>
  <c r="AY47" i="11" l="1"/>
  <c r="AY54" i="11"/>
  <c r="AY22" i="11"/>
  <c r="AP22" i="11"/>
  <c r="AW22" i="11" s="1"/>
  <c r="AZ22" i="11" s="1"/>
  <c r="AP15" i="11"/>
  <c r="AW15" i="11" s="1"/>
  <c r="AZ15" i="11" s="1"/>
  <c r="AY15" i="11"/>
  <c r="AO67" i="11"/>
  <c r="AP2" i="11"/>
  <c r="AY2" i="11"/>
  <c r="AY27" i="11"/>
  <c r="AP27" i="11"/>
  <c r="AW27" i="11" s="1"/>
  <c r="AZ27" i="11" s="1"/>
  <c r="AP53" i="11"/>
  <c r="AW53" i="11" s="1"/>
  <c r="AZ53" i="11" s="1"/>
  <c r="AY53" i="11"/>
  <c r="AP4" i="11"/>
  <c r="AW4" i="11" s="1"/>
  <c r="AZ4" i="11" s="1"/>
  <c r="AY4" i="11"/>
  <c r="AP26" i="11"/>
  <c r="AW26" i="11" s="1"/>
  <c r="AZ26" i="11" s="1"/>
  <c r="AY26" i="11"/>
  <c r="AY41" i="11"/>
  <c r="AP41" i="11"/>
  <c r="AW41" i="11" s="1"/>
  <c r="AZ41" i="11" s="1"/>
  <c r="AY38" i="11"/>
  <c r="AP38" i="11"/>
  <c r="AW38" i="11" s="1"/>
  <c r="AZ38" i="11" s="1"/>
  <c r="AY8" i="11"/>
  <c r="AP8" i="11"/>
  <c r="AW8" i="11" s="1"/>
  <c r="AZ8" i="11" s="1"/>
  <c r="AY30" i="11"/>
  <c r="AP30" i="11"/>
  <c r="AW30" i="11" s="1"/>
  <c r="AZ30" i="11" s="1"/>
  <c r="AP13" i="11"/>
  <c r="AW13" i="11" s="1"/>
  <c r="AZ13" i="11" s="1"/>
  <c r="AY13" i="11"/>
  <c r="AP31" i="11"/>
  <c r="AW31" i="11" s="1"/>
  <c r="AZ31" i="11" s="1"/>
  <c r="AY31" i="11"/>
  <c r="AP57" i="11"/>
  <c r="AW57" i="11" s="1"/>
  <c r="AZ57" i="11" s="1"/>
  <c r="AY57" i="11"/>
  <c r="AY24" i="11"/>
  <c r="AP24" i="11"/>
  <c r="AW24" i="11" s="1"/>
  <c r="AZ24" i="11" s="1"/>
  <c r="AY20" i="11"/>
  <c r="AP20" i="11"/>
  <c r="AW20" i="11" s="1"/>
  <c r="AZ20" i="11" s="1"/>
  <c r="AP35" i="11"/>
  <c r="AW35" i="11" s="1"/>
  <c r="AZ35" i="11" s="1"/>
  <c r="AY35" i="11"/>
  <c r="AY29" i="11"/>
  <c r="AP29" i="11"/>
  <c r="AW29" i="11" s="1"/>
  <c r="AZ29" i="11" s="1"/>
  <c r="AY50" i="11"/>
  <c r="AP50" i="11"/>
  <c r="AW50" i="11" s="1"/>
  <c r="AZ50" i="11" s="1"/>
  <c r="AU67" i="11"/>
  <c r="AV2" i="11"/>
  <c r="AP17" i="11"/>
  <c r="AW17" i="11" s="1"/>
  <c r="AZ17" i="11" s="1"/>
  <c r="AY17" i="11"/>
  <c r="AP33" i="11"/>
  <c r="AW33" i="11" s="1"/>
  <c r="AZ33" i="11" s="1"/>
  <c r="AY33" i="11"/>
  <c r="AP23" i="11"/>
  <c r="AW23" i="11" s="1"/>
  <c r="AZ23" i="11" s="1"/>
  <c r="AY23" i="11"/>
  <c r="AY58" i="11"/>
  <c r="AP58" i="11"/>
  <c r="AW58" i="11" s="1"/>
  <c r="AZ58" i="11" s="1"/>
  <c r="AP39" i="11"/>
  <c r="AW39" i="11" s="1"/>
  <c r="AZ39" i="11" s="1"/>
  <c r="AY39" i="11"/>
  <c r="AP3" i="11"/>
  <c r="AW3" i="11" s="1"/>
  <c r="AZ3" i="11" s="1"/>
  <c r="AY3" i="11"/>
  <c r="AY62" i="11"/>
  <c r="AP62" i="11"/>
  <c r="AW62" i="11" s="1"/>
  <c r="AZ62" i="11" s="1"/>
  <c r="AY55" i="11"/>
  <c r="AP55" i="11"/>
  <c r="AW55" i="11" s="1"/>
  <c r="AZ55" i="11" s="1"/>
  <c r="AY11" i="11"/>
  <c r="AP11" i="11"/>
  <c r="AW11" i="11" s="1"/>
  <c r="AZ11" i="11" s="1"/>
  <c r="AP34" i="11"/>
  <c r="AW34" i="11" s="1"/>
  <c r="AZ34" i="11" s="1"/>
  <c r="AY34" i="11"/>
  <c r="AP19" i="11"/>
  <c r="AW19" i="11" s="1"/>
  <c r="AZ19" i="11" s="1"/>
  <c r="AY19" i="11"/>
  <c r="AY36" i="11"/>
  <c r="AP36" i="11"/>
  <c r="AW36" i="11" s="1"/>
  <c r="AZ36" i="11" s="1"/>
  <c r="AP59" i="11"/>
  <c r="AW59" i="11" s="1"/>
  <c r="AZ59" i="11" s="1"/>
  <c r="AY59" i="11"/>
  <c r="AY9" i="11"/>
  <c r="AP9" i="11"/>
  <c r="AW9" i="11" s="1"/>
  <c r="AZ9" i="11" s="1"/>
  <c r="AP12" i="11"/>
  <c r="AW12" i="11" s="1"/>
  <c r="AZ12" i="11" s="1"/>
  <c r="AY12" i="11"/>
  <c r="AP44" i="11"/>
  <c r="AW44" i="11" s="1"/>
  <c r="AZ44" i="11" s="1"/>
  <c r="AP18" i="11"/>
  <c r="AW18" i="11" s="1"/>
  <c r="AZ18" i="11" s="1"/>
  <c r="BE18" i="11"/>
  <c r="AP45" i="11"/>
  <c r="AW45" i="11" s="1"/>
  <c r="AZ45" i="11" s="1"/>
  <c r="AY45" i="11"/>
  <c r="AY28" i="11"/>
  <c r="AP28" i="11"/>
  <c r="AW28" i="11" s="1"/>
  <c r="AZ28" i="11" s="1"/>
  <c r="AY61" i="11"/>
  <c r="AP61" i="11"/>
  <c r="AW61" i="11" s="1"/>
  <c r="AZ61" i="11" s="1"/>
  <c r="AY49" i="11"/>
  <c r="AP49" i="11"/>
  <c r="AW49" i="11" s="1"/>
  <c r="AZ49" i="11" s="1"/>
  <c r="AP37" i="11"/>
  <c r="AW37" i="11" s="1"/>
  <c r="AZ37" i="11" s="1"/>
  <c r="AY37" i="11"/>
  <c r="AY56" i="11"/>
  <c r="AP56" i="11"/>
  <c r="AW56" i="11" s="1"/>
  <c r="AZ56" i="11" s="1"/>
  <c r="AP42" i="11"/>
  <c r="AW42" i="11" s="1"/>
  <c r="AZ42" i="11" s="1"/>
  <c r="AY42" i="11"/>
  <c r="AP25" i="11"/>
  <c r="AW25" i="11" s="1"/>
  <c r="AZ25" i="11" s="1"/>
  <c r="AY25" i="11"/>
  <c r="AP32" i="11"/>
  <c r="AW32" i="11" s="1"/>
  <c r="AZ32" i="11" s="1"/>
  <c r="AY32" i="11"/>
  <c r="BE32" i="11" s="1"/>
  <c r="BE42" i="11" l="1"/>
  <c r="BE22" i="11"/>
  <c r="BE19" i="11"/>
  <c r="BE39" i="11"/>
  <c r="BE38" i="11"/>
  <c r="BE45" i="11"/>
  <c r="BE34" i="11"/>
  <c r="BE31" i="11"/>
  <c r="BE53" i="11"/>
  <c r="BE58" i="11"/>
  <c r="BE20" i="11"/>
  <c r="BE41" i="11"/>
  <c r="BE15" i="11"/>
  <c r="BE54" i="11"/>
  <c r="BE59" i="11"/>
  <c r="BE23" i="11"/>
  <c r="BE13" i="11"/>
  <c r="BE26" i="11"/>
  <c r="BE47" i="11"/>
  <c r="BE49" i="11"/>
  <c r="BE62" i="11"/>
  <c r="BE50" i="11"/>
  <c r="BE24" i="11"/>
  <c r="BE27" i="11"/>
  <c r="BE33" i="11"/>
  <c r="BE30" i="11"/>
  <c r="BE17" i="11"/>
  <c r="BE2" i="11"/>
  <c r="BE56" i="11"/>
  <c r="BE3" i="11"/>
  <c r="BE57" i="11"/>
  <c r="BE36" i="11"/>
  <c r="BE12" i="11"/>
  <c r="BE35" i="11"/>
  <c r="BE55" i="11"/>
  <c r="BE9" i="11"/>
  <c r="BE44" i="11"/>
  <c r="BE61" i="11"/>
  <c r="BE11" i="11"/>
  <c r="BE29" i="11"/>
  <c r="BE4" i="11"/>
  <c r="BE28" i="11"/>
  <c r="BE8" i="11"/>
  <c r="BE37" i="11"/>
  <c r="BE25" i="11"/>
  <c r="AY67" i="11"/>
  <c r="AP67" i="11"/>
  <c r="AV67" i="11"/>
  <c r="AW2" i="11"/>
  <c r="AZ2" i="11" s="1"/>
  <c r="AW67" i="11" l="1"/>
  <c r="AZ67" i="11" l="1"/>
  <c r="BA10" i="11" l="1"/>
  <c r="BB10" i="11" s="1"/>
  <c r="BC10" i="11" s="1"/>
  <c r="BD10" i="11" s="1"/>
  <c r="BA60" i="11"/>
  <c r="BB60" i="11" s="1"/>
  <c r="BA40" i="11"/>
  <c r="BB40" i="11" s="1"/>
  <c r="BC40" i="11" s="1"/>
  <c r="BD40" i="11" s="1"/>
  <c r="BA5" i="11"/>
  <c r="BB5" i="11" s="1"/>
  <c r="BA63" i="11"/>
  <c r="BB63" i="11" s="1"/>
  <c r="BC63" i="11" s="1"/>
  <c r="BA65" i="11"/>
  <c r="BB65" i="11" s="1"/>
  <c r="BA46" i="11"/>
  <c r="BB46" i="11" s="1"/>
  <c r="BC46" i="11" s="1"/>
  <c r="BD46" i="11" s="1"/>
  <c r="BA48" i="11"/>
  <c r="BB48" i="11" s="1"/>
  <c r="BC48" i="11" s="1"/>
  <c r="BD48" i="11" s="1"/>
  <c r="BA51" i="11"/>
  <c r="BB51" i="11" s="1"/>
  <c r="BA16" i="11"/>
  <c r="BB16" i="11" s="1"/>
  <c r="BC16" i="11" s="1"/>
  <c r="BD16" i="11" s="1"/>
  <c r="BA6" i="11"/>
  <c r="BB6" i="11" s="1"/>
  <c r="BC6" i="11" s="1"/>
  <c r="BD6" i="11" s="1"/>
  <c r="BA11" i="11"/>
  <c r="BB11" i="11" s="1"/>
  <c r="BA2" i="11"/>
  <c r="BB2" i="11" s="1"/>
  <c r="BA14" i="11"/>
  <c r="BB14" i="11" s="1"/>
  <c r="BA66" i="11"/>
  <c r="BB66" i="11" s="1"/>
  <c r="BA25" i="11"/>
  <c r="BB25" i="11" s="1"/>
  <c r="BA62" i="11"/>
  <c r="BB62" i="11" s="1"/>
  <c r="BA32" i="11"/>
  <c r="BB32" i="11" s="1"/>
  <c r="BA45" i="11"/>
  <c r="BB45" i="11" s="1"/>
  <c r="BA41" i="11"/>
  <c r="BB41" i="11" s="1"/>
  <c r="BA55" i="11"/>
  <c r="BB55" i="11" s="1"/>
  <c r="BA42" i="11"/>
  <c r="BB42" i="11" s="1"/>
  <c r="BA22" i="11"/>
  <c r="BB22" i="11" s="1"/>
  <c r="BA12" i="11"/>
  <c r="BB12" i="11" s="1"/>
  <c r="BA19" i="11"/>
  <c r="BB19" i="11" s="1"/>
  <c r="BA52" i="11"/>
  <c r="BB52" i="11" s="1"/>
  <c r="BA28" i="11"/>
  <c r="BB28" i="11" s="1"/>
  <c r="BA38" i="11"/>
  <c r="BB38" i="11" s="1"/>
  <c r="BA36" i="11"/>
  <c r="BB36" i="11" s="1"/>
  <c r="BA13" i="11"/>
  <c r="BB13" i="11" s="1"/>
  <c r="BA49" i="11"/>
  <c r="BB49" i="11" s="1"/>
  <c r="BA50" i="11"/>
  <c r="BB50" i="11" s="1"/>
  <c r="BA9" i="11"/>
  <c r="BB9" i="11" s="1"/>
  <c r="BA4" i="11"/>
  <c r="BB4" i="11" s="1"/>
  <c r="BA34" i="11"/>
  <c r="BB34" i="11" s="1"/>
  <c r="BA24" i="11"/>
  <c r="BB24" i="11" s="1"/>
  <c r="BA15" i="11"/>
  <c r="BB15" i="11" s="1"/>
  <c r="BA23" i="11"/>
  <c r="BB23" i="11" s="1"/>
  <c r="BA18" i="11"/>
  <c r="BB18" i="11" s="1"/>
  <c r="BA21" i="11"/>
  <c r="BB21" i="11" s="1"/>
  <c r="BA27" i="11"/>
  <c r="BB27" i="11" s="1"/>
  <c r="BA47" i="11"/>
  <c r="BB47" i="11" s="1"/>
  <c r="BA64" i="11"/>
  <c r="BB64" i="11" s="1"/>
  <c r="BA7" i="11"/>
  <c r="BB7" i="11" s="1"/>
  <c r="BA54" i="11"/>
  <c r="BB54" i="11" s="1"/>
  <c r="BA33" i="11"/>
  <c r="BB33" i="11" s="1"/>
  <c r="BA58" i="11"/>
  <c r="BB58" i="11" s="1"/>
  <c r="BA43" i="11"/>
  <c r="BB43" i="11" s="1"/>
  <c r="BA39" i="11"/>
  <c r="BB39" i="11" s="1"/>
  <c r="BA30" i="11"/>
  <c r="BB30" i="11" s="1"/>
  <c r="BA57" i="11"/>
  <c r="BB57" i="11" s="1"/>
  <c r="BA29" i="11"/>
  <c r="BB29" i="11" s="1"/>
  <c r="BA8" i="11"/>
  <c r="BB8" i="11" s="1"/>
  <c r="BA59" i="11"/>
  <c r="BB59" i="11" s="1"/>
  <c r="BA26" i="11"/>
  <c r="BB26" i="11" s="1"/>
  <c r="BA3" i="11"/>
  <c r="BB3" i="11" s="1"/>
  <c r="BA56" i="11"/>
  <c r="BB56" i="11" s="1"/>
  <c r="BA35" i="11"/>
  <c r="BB35" i="11" s="1"/>
  <c r="BA61" i="11"/>
  <c r="BB61" i="11" s="1"/>
  <c r="BA53" i="11"/>
  <c r="BB53" i="11" s="1"/>
  <c r="BA17" i="11"/>
  <c r="BB17" i="11" s="1"/>
  <c r="BA44" i="11"/>
  <c r="BB44" i="11" s="1"/>
  <c r="BA31" i="11"/>
  <c r="BB31" i="11" s="1"/>
  <c r="BA37" i="11"/>
  <c r="BB37" i="11" s="1"/>
  <c r="BA20" i="11"/>
  <c r="BB20" i="11" s="1"/>
  <c r="BC60" i="11" l="1"/>
  <c r="BD60" i="11" s="1"/>
  <c r="BD63" i="11"/>
  <c r="BC5" i="11"/>
  <c r="BD5" i="11" s="1"/>
  <c r="BC65" i="11"/>
  <c r="BD65" i="11" s="1"/>
  <c r="BC11" i="11"/>
  <c r="BD11" i="11" s="1"/>
  <c r="BC2" i="11"/>
  <c r="BD2" i="11" s="1"/>
  <c r="BC66" i="11"/>
  <c r="BD66" i="11" s="1"/>
  <c r="BC51" i="11"/>
  <c r="BD51" i="11" s="1"/>
  <c r="BC27" i="11"/>
  <c r="BD27" i="11" s="1"/>
  <c r="BC22" i="11"/>
  <c r="BD22" i="11" s="1"/>
  <c r="BC8" i="11"/>
  <c r="BD8" i="11" s="1"/>
  <c r="BC36" i="11"/>
  <c r="BD36" i="11" s="1"/>
  <c r="BC53" i="11"/>
  <c r="BD53" i="11" s="1"/>
  <c r="BC61" i="11"/>
  <c r="BD61" i="11" s="1"/>
  <c r="BC4" i="11"/>
  <c r="BD4" i="11" s="1"/>
  <c r="BC30" i="11"/>
  <c r="BD30" i="11" s="1"/>
  <c r="BC28" i="11"/>
  <c r="BD28" i="11" s="1"/>
  <c r="BC55" i="11"/>
  <c r="BD55" i="11" s="1"/>
  <c r="BC14" i="11"/>
  <c r="BD14" i="11" s="1"/>
  <c r="BC32" i="11"/>
  <c r="BD32" i="11" s="1"/>
  <c r="BC21" i="11"/>
  <c r="BD21" i="11" s="1"/>
  <c r="BC34" i="11"/>
  <c r="BD34" i="11" s="1"/>
  <c r="BC29" i="11"/>
  <c r="BD29" i="11" s="1"/>
  <c r="BC57" i="11"/>
  <c r="BD57" i="11" s="1"/>
  <c r="BC38" i="11"/>
  <c r="BD38" i="11" s="1"/>
  <c r="BC20" i="11"/>
  <c r="BD20" i="11" s="1"/>
  <c r="BC7" i="11"/>
  <c r="BD7" i="11" s="1"/>
  <c r="BC52" i="11"/>
  <c r="BD52" i="11" s="1"/>
  <c r="BC41" i="11"/>
  <c r="BD41" i="11" s="1"/>
  <c r="BC59" i="11"/>
  <c r="BD59" i="11" s="1"/>
  <c r="BC13" i="11"/>
  <c r="BD13" i="11" s="1"/>
  <c r="BC43" i="11"/>
  <c r="BD43" i="11" s="1"/>
  <c r="BC62" i="11"/>
  <c r="BD62" i="11" s="1"/>
  <c r="BC58" i="11"/>
  <c r="BD58" i="11" s="1"/>
  <c r="BC33" i="11"/>
  <c r="BD33" i="11" s="1"/>
  <c r="BC42" i="11"/>
  <c r="BD42" i="11" s="1"/>
  <c r="BC35" i="11"/>
  <c r="BD35" i="11" s="1"/>
  <c r="BC23" i="11"/>
  <c r="BD23" i="11" s="1"/>
  <c r="BC9" i="11"/>
  <c r="BD9" i="11" s="1"/>
  <c r="BC39" i="11"/>
  <c r="BD39" i="11" s="1"/>
  <c r="BC19" i="11"/>
  <c r="BD19" i="11" s="1"/>
  <c r="BC44" i="11"/>
  <c r="BD44" i="11" s="1"/>
  <c r="BC24" i="11"/>
  <c r="BD24" i="11" s="1"/>
  <c r="BC17" i="11"/>
  <c r="BD17" i="11" s="1"/>
  <c r="BC25" i="11"/>
  <c r="BD25" i="11" s="1"/>
  <c r="BC18" i="11"/>
  <c r="BD18" i="11" s="1"/>
  <c r="BC54" i="11"/>
  <c r="BD54" i="11" s="1"/>
  <c r="BC56" i="11"/>
  <c r="BD56" i="11" s="1"/>
  <c r="BC37" i="11"/>
  <c r="BD37" i="11" s="1"/>
  <c r="BC3" i="11"/>
  <c r="BD3" i="11" s="1"/>
  <c r="BC64" i="11"/>
  <c r="BD64" i="11" s="1"/>
  <c r="BC15" i="11"/>
  <c r="BD15" i="11" s="1"/>
  <c r="BC50" i="11"/>
  <c r="BD50" i="11" s="1"/>
  <c r="BC45" i="11"/>
  <c r="BD45" i="11" s="1"/>
  <c r="BC31" i="11"/>
  <c r="BD31" i="11" s="1"/>
  <c r="BC26" i="11"/>
  <c r="BD26" i="11" s="1"/>
  <c r="BC47" i="11"/>
  <c r="BD47" i="11" s="1"/>
  <c r="BC49" i="11"/>
  <c r="BD49" i="11" s="1"/>
  <c r="BC12" i="11"/>
  <c r="BD12" i="11" s="1"/>
  <c r="BB67" i="11"/>
  <c r="BA67" i="11"/>
</calcChain>
</file>

<file path=xl/sharedStrings.xml><?xml version="1.0" encoding="utf-8"?>
<sst xmlns="http://schemas.openxmlformats.org/spreadsheetml/2006/main" count="245" uniqueCount="226">
  <si>
    <t>stock</t>
  </si>
  <si>
    <t>Fid</t>
  </si>
  <si>
    <t>mtch</t>
  </si>
  <si>
    <t>okta</t>
  </si>
  <si>
    <t>RSI</t>
  </si>
  <si>
    <t>ttd</t>
  </si>
  <si>
    <t>gh</t>
  </si>
  <si>
    <t>ttwo</t>
  </si>
  <si>
    <t>trex</t>
  </si>
  <si>
    <t>anet</t>
  </si>
  <si>
    <t>fid (ALL)</t>
  </si>
  <si>
    <t>team</t>
  </si>
  <si>
    <t>mdb</t>
  </si>
  <si>
    <t>roku</t>
  </si>
  <si>
    <t>nvcr</t>
  </si>
  <si>
    <t>ddog</t>
  </si>
  <si>
    <t>etsy</t>
  </si>
  <si>
    <t>pins</t>
  </si>
  <si>
    <t>fidRoll</t>
  </si>
  <si>
    <t>fidRoth</t>
  </si>
  <si>
    <t>fidSI</t>
  </si>
  <si>
    <t>meli</t>
  </si>
  <si>
    <t>Acct</t>
  </si>
  <si>
    <t>Etrade</t>
  </si>
  <si>
    <t>Total</t>
  </si>
  <si>
    <t>FidDiff</t>
  </si>
  <si>
    <t>PercentIn(3p)</t>
  </si>
  <si>
    <t>SUM</t>
  </si>
  <si>
    <t>Diff</t>
  </si>
  <si>
    <t>docu</t>
  </si>
  <si>
    <t>TotalDiff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</si>
  <si>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</si>
  <si>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</si>
  <si>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</si>
  <si>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</si>
  <si>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</si>
  <si>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</si>
  <si>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</si>
  <si>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</si>
  <si>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jd</t>
  </si>
  <si>
    <t>se</t>
  </si>
  <si>
    <t>bynd</t>
  </si>
  <si>
    <t>Roth</t>
  </si>
  <si>
    <t>PctInvested</t>
  </si>
  <si>
    <t>Rollover</t>
  </si>
  <si>
    <t>TotalIn</t>
  </si>
  <si>
    <t>qdel</t>
  </si>
  <si>
    <t>tdoc</t>
  </si>
  <si>
    <t>gmed</t>
  </si>
  <si>
    <t>mnst</t>
  </si>
  <si>
    <t>rdfn</t>
  </si>
  <si>
    <t>LoHiAdj</t>
  </si>
  <si>
    <t>axon</t>
  </si>
  <si>
    <t>abmd</t>
  </si>
  <si>
    <t>rgen</t>
  </si>
  <si>
    <t>DIRECTION</t>
  </si>
  <si>
    <t>zen</t>
  </si>
  <si>
    <t>veev</t>
  </si>
  <si>
    <t>shop</t>
  </si>
  <si>
    <t>edit</t>
  </si>
  <si>
    <t>isrg</t>
  </si>
  <si>
    <t>panw</t>
  </si>
  <si>
    <t>lulu</t>
  </si>
  <si>
    <t>twlo</t>
  </si>
  <si>
    <t>twtr</t>
  </si>
  <si>
    <t>down</t>
  </si>
  <si>
    <t>abnb</t>
  </si>
  <si>
    <t>intg</t>
  </si>
  <si>
    <t>upst</t>
  </si>
  <si>
    <t>duol</t>
  </si>
  <si>
    <t>amzn</t>
  </si>
  <si>
    <t>direction</t>
  </si>
  <si>
    <t>dev_quantile</t>
  </si>
  <si>
    <t>fair_value_mult</t>
  </si>
  <si>
    <t>drop</t>
  </si>
  <si>
    <t>climb</t>
  </si>
  <si>
    <t>geomean</t>
  </si>
  <si>
    <t>score</t>
  </si>
  <si>
    <t>aapl</t>
  </si>
  <si>
    <t>bros</t>
  </si>
  <si>
    <t>goog</t>
  </si>
  <si>
    <t>msft</t>
  </si>
  <si>
    <t>statusAdj</t>
  </si>
  <si>
    <t>nvda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</si>
  <si>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</si>
  <si>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</si>
  <si>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</si>
  <si>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</si>
  <si>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</si>
  <si>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</si>
  <si>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</si>
  <si>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</si>
  <si>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</si>
  <si>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</si>
  <si>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</si>
  <si>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</si>
  <si>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</si>
  <si>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lspd</t>
  </si>
  <si>
    <t>open</t>
  </si>
  <si>
    <t>adjSharpe</t>
  </si>
  <si>
    <t>sharpeMin</t>
  </si>
  <si>
    <t>sharpeMax</t>
  </si>
  <si>
    <t>sharpeFinal</t>
  </si>
  <si>
    <t>status</t>
  </si>
  <si>
    <t>Personal</t>
  </si>
  <si>
    <t>CurrentTotal</t>
  </si>
  <si>
    <t>RothTotal</t>
  </si>
  <si>
    <t>PersonalTotal</t>
  </si>
  <si>
    <t>type</t>
  </si>
  <si>
    <t>TargetAmt</t>
  </si>
  <si>
    <t>Buy Greens first, then as needed (No buying Red)</t>
  </si>
  <si>
    <t>Sell Reds first, then as needed (No selling Green)</t>
  </si>
  <si>
    <t>amd</t>
  </si>
  <si>
    <t>PctTarget</t>
  </si>
  <si>
    <t>buy_pt_up</t>
  </si>
  <si>
    <t>sell_pt_up</t>
  </si>
  <si>
    <t>buy_pt_down</t>
  </si>
  <si>
    <t>sell_pt_down</t>
  </si>
  <si>
    <t>task</t>
  </si>
  <si>
    <t>pctTarget</t>
  </si>
  <si>
    <t>xpev</t>
  </si>
  <si>
    <t>sharpExp</t>
  </si>
  <si>
    <t>statusBase</t>
  </si>
  <si>
    <t>downFrac</t>
  </si>
  <si>
    <t>s1p</t>
  </si>
  <si>
    <t>s2p</t>
  </si>
  <si>
    <t>s3p</t>
  </si>
  <si>
    <t>s4p</t>
  </si>
  <si>
    <t>s5p</t>
  </si>
  <si>
    <t>s6p</t>
  </si>
  <si>
    <t>s7p</t>
  </si>
  <si>
    <t>s1n</t>
  </si>
  <si>
    <t>s2n</t>
  </si>
  <si>
    <t>s3n</t>
  </si>
  <si>
    <t>s4n</t>
  </si>
  <si>
    <t>s5n</t>
  </si>
  <si>
    <t>s6n</t>
  </si>
  <si>
    <t>s7n</t>
  </si>
  <si>
    <t>in1</t>
  </si>
  <si>
    <t>ideal1</t>
  </si>
  <si>
    <t>d1</t>
  </si>
  <si>
    <t>in2</t>
  </si>
  <si>
    <t>ideal2</t>
  </si>
  <si>
    <t>d2</t>
  </si>
  <si>
    <t>in3</t>
  </si>
  <si>
    <t>ideal3</t>
  </si>
  <si>
    <t>d3</t>
  </si>
  <si>
    <t>in4</t>
  </si>
  <si>
    <t>ideal4</t>
  </si>
  <si>
    <t>d4</t>
  </si>
  <si>
    <t>in5</t>
  </si>
  <si>
    <t>ideal5</t>
  </si>
  <si>
    <t>d5</t>
  </si>
  <si>
    <t>in6</t>
  </si>
  <si>
    <t>ideal6</t>
  </si>
  <si>
    <t>d6</t>
  </si>
  <si>
    <t>in7</t>
  </si>
  <si>
    <t>ideal7</t>
  </si>
  <si>
    <t>d7</t>
  </si>
  <si>
    <t>GrandTotal</t>
  </si>
  <si>
    <t>yestDir</t>
  </si>
  <si>
    <t>chwy</t>
  </si>
  <si>
    <t>rblx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</si>
  <si>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</si>
  <si>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</si>
  <si>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</si>
  <si>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</si>
  <si>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</si>
  <si>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</si>
  <si>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</si>
  <si>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</si>
  <si>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</si>
  <si>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</si>
  <si>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</si>
  <si>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https://drive.google.com/drive/folders/11wGnpuH3ZcG_6yy3OCOXjwJdiobPGCqX</t>
  </si>
  <si>
    <t>TargetInvested</t>
  </si>
  <si>
    <t>ActualInvested</t>
  </si>
  <si>
    <t>Put In</t>
  </si>
  <si>
    <t>flgt</t>
  </si>
  <si>
    <t>dolAmt</t>
  </si>
  <si>
    <t>fracBuySell</t>
  </si>
  <si>
    <t>price</t>
  </si>
  <si>
    <t>sellPt</t>
  </si>
  <si>
    <t>buyBase</t>
  </si>
  <si>
    <t>sellBase</t>
  </si>
  <si>
    <t>buyPt</t>
  </si>
  <si>
    <t>buySellPt</t>
  </si>
  <si>
    <t>nShares</t>
  </si>
  <si>
    <t>shares</t>
  </si>
  <si>
    <t>market</t>
  </si>
  <si>
    <t>appx $ amt</t>
  </si>
  <si>
    <t>Amt In</t>
  </si>
  <si>
    <t>adyey</t>
  </si>
  <si>
    <t>docs</t>
  </si>
  <si>
    <t>rvlv</t>
  </si>
  <si>
    <t>snow</t>
  </si>
  <si>
    <t>Buy Daily</t>
  </si>
  <si>
    <t>Sell Daily</t>
  </si>
  <si>
    <t>Sell Full</t>
  </si>
  <si>
    <t xml:space="preserve">Buy Full </t>
  </si>
  <si>
    <t>Buy Half+</t>
  </si>
  <si>
    <t>Sell Half+</t>
  </si>
  <si>
    <t>amtInOut</t>
  </si>
  <si>
    <t>Simple</t>
  </si>
  <si>
    <t>rivn</t>
  </si>
  <si>
    <t>vld</t>
  </si>
  <si>
    <t>asml</t>
  </si>
  <si>
    <t>adbe</t>
  </si>
  <si>
    <t>payc</t>
  </si>
  <si>
    <t>zm</t>
  </si>
  <si>
    <t>portion_private</t>
  </si>
  <si>
    <t>portion_self_managed</t>
  </si>
  <si>
    <t>in_private</t>
  </si>
  <si>
    <t>in_self_managed</t>
  </si>
  <si>
    <t>portionNormPrivate</t>
  </si>
  <si>
    <t>portionNormSelfManaged</t>
  </si>
  <si>
    <t>Self-Managed</t>
  </si>
  <si>
    <t>amtIO</t>
  </si>
  <si>
    <t>fBS</t>
  </si>
  <si>
    <t>diAmt</t>
  </si>
  <si>
    <t>bsPt</t>
  </si>
  <si>
    <t>nShrs</t>
  </si>
  <si>
    <t>currentlyActive</t>
  </si>
  <si>
    <t>statusAdj2</t>
  </si>
  <si>
    <t>dirMult2</t>
  </si>
  <si>
    <t>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</si>
</sst>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.000000000000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57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1" fontId="3" fillId="4" borderId="1" xfId="0" applyNumberFormat="1" applyFont="1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0" fillId="0" borderId="0" xfId="0" applyNumberFormat="1" applyFill="1"/>
    <xf numFmtId="1" fontId="4" fillId="12" borderId="0" xfId="0" applyNumberFormat="1" applyFont="1" applyFill="1" applyBorder="1"/>
    <xf numFmtId="0" fontId="5" fillId="0" borderId="0" xfId="0" applyFont="1" applyFill="1"/>
    <xf numFmtId="0" fontId="5" fillId="0" borderId="0" xfId="0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66" fontId="0" fillId="0" borderId="0" xfId="0" applyNumberFormat="1"/>
    <xf numFmtId="1" fontId="0" fillId="0" borderId="3" xfId="0" applyNumberFormat="1" applyBorder="1"/>
    <xf numFmtId="2" fontId="0" fillId="0" borderId="0" xfId="0" applyNumberFormat="1"/>
    <xf numFmtId="1" fontId="5" fillId="0" borderId="0" xfId="0" applyNumberFormat="1" applyFont="1" applyFill="1"/>
    <xf numFmtId="1" fontId="5" fillId="11" borderId="0" xfId="0" applyNumberFormat="1" applyFont="1" applyFill="1" applyBorder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1" fillId="0" borderId="0" xfId="4575"/>
    <xf numFmtId="0" fontId="5" fillId="8" borderId="0" xfId="0" applyFont="1" applyFill="1" applyBorder="1"/>
    <xf numFmtId="0" fontId="5" fillId="5" borderId="0" xfId="0" applyFont="1" applyFill="1" applyBorder="1"/>
    <xf numFmtId="1" fontId="5" fillId="0" borderId="0" xfId="0" applyNumberFormat="1" applyFont="1" applyBorder="1"/>
    <xf numFmtId="165" fontId="5" fillId="0" borderId="0" xfId="0" applyNumberFormat="1" applyFont="1" applyFill="1" applyBorder="1"/>
    <xf numFmtId="165" fontId="0" fillId="0" borderId="0" xfId="0" applyNumberFormat="1"/>
    <xf numFmtId="166" fontId="0" fillId="0" borderId="0" xfId="0" applyNumberFormat="1" applyFill="1"/>
    <xf numFmtId="1" fontId="3" fillId="0" borderId="0" xfId="0" applyNumberFormat="1" applyFont="1" applyFill="1"/>
    <xf numFmtId="165" fontId="0" fillId="0" borderId="0" xfId="0" applyNumberFormat="1" applyFill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0" fillId="0" borderId="4" xfId="0" applyFill="1" applyBorder="1"/>
    <xf numFmtId="1" fontId="0" fillId="0" borderId="4" xfId="0" applyNumberFormat="1" applyBorder="1"/>
    <xf numFmtId="0" fontId="0" fillId="0" borderId="4" xfId="0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0" fontId="6" fillId="0" borderId="0" xfId="0" applyFont="1" applyFill="1"/>
    <xf numFmtId="1" fontId="5" fillId="0" borderId="0" xfId="0" applyNumberFormat="1" applyFont="1" applyFill="1" applyBorder="1"/>
    <xf numFmtId="167" fontId="0" fillId="0" borderId="1" xfId="0" applyNumberFormat="1" applyFill="1" applyBorder="1"/>
    <xf numFmtId="166" fontId="0" fillId="0" borderId="1" xfId="0" applyNumberFormat="1" applyFill="1" applyBorder="1"/>
    <xf numFmtId="1" fontId="0" fillId="8" borderId="0" xfId="0" applyNumberFormat="1" applyFill="1"/>
    <xf numFmtId="0" fontId="6" fillId="5" borderId="0" xfId="0" applyFont="1" applyFill="1"/>
    <xf numFmtId="0" fontId="6" fillId="3" borderId="0" xfId="0" applyFont="1" applyFill="1"/>
    <xf numFmtId="2" fontId="0" fillId="13" borderId="0" xfId="0" applyNumberForma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0" fontId="3" fillId="12" borderId="3" xfId="0" applyFont="1" applyFill="1" applyBorder="1"/>
    <xf numFmtId="165" fontId="0" fillId="0" borderId="0" xfId="0" applyNumberFormat="1" applyFont="1" applyFill="1" applyBorder="1"/>
    <xf numFmtId="1" fontId="0" fillId="2" borderId="0" xfId="0" applyNumberFormat="1" applyFill="1"/>
    <xf numFmtId="166" fontId="0" fillId="2" borderId="0" xfId="0" applyNumberFormat="1" applyFill="1" applyBorder="1"/>
    <xf numFmtId="1" fontId="9" fillId="2" borderId="5" xfId="0" applyNumberFormat="1" applyFont="1" applyFill="1" applyBorder="1"/>
    <xf numFmtId="2" fontId="5" fillId="13" borderId="0" xfId="0" applyNumberFormat="1" applyFont="1" applyFill="1"/>
    <xf numFmtId="0" fontId="5" fillId="0" borderId="1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1" fontId="0" fillId="0" borderId="0" xfId="0" applyNumberFormat="1" applyFill="1" applyBorder="1"/>
    <xf numFmtId="1" fontId="5" fillId="2" borderId="0" xfId="0" applyNumberFormat="1" applyFon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</cellXfs>
  <cellStyles count="45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/>
    <cellStyle name="Normal" xfId="0" builtinId="0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1wGnpuH3ZcG_6yy3OCOXjwJdiobPGCq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DF88"/>
  <sheetViews>
    <sheetView tabSelected="1" zoomScale="93" zoomScaleNormal="93" workbookViewId="0">
      <pane xSplit="5" ySplit="1" topLeftCell="F2" activePane="bottomRight" state="frozen"/>
      <selection pane="topRight" activeCell="E1" sqref="E1"/>
      <selection pane="bottomLeft" activeCell="A2" sqref="A2"/>
      <selection pane="bottomRight" sqref="A1:CV66"/>
    </sheetView>
  </sheetViews>
  <sheetFormatPr baseColWidth="10" defaultRowHeight="16" x14ac:dyDescent="0.2"/>
  <cols>
    <col min="1" max="1" width="12.6640625" bestFit="1" customWidth="1"/>
    <col min="2" max="2" width="8.6640625" customWidth="1"/>
    <col min="3" max="3" width="8.5" customWidth="1"/>
    <col min="4" max="4" width="8.33203125" customWidth="1"/>
    <col min="5" max="5" width="9" hidden="1" customWidth="1"/>
    <col min="6" max="6" width="9" customWidth="1"/>
    <col min="7" max="8" width="9.5" customWidth="1"/>
    <col min="9" max="9" width="9.5" style="25" customWidth="1"/>
    <col min="10" max="16" width="9.5" customWidth="1"/>
    <col min="17" max="17" width="10.5" customWidth="1"/>
    <col min="18" max="21" width="8.6640625" customWidth="1"/>
    <col min="22" max="22" width="7.33203125" customWidth="1"/>
    <col min="23" max="23" width="8.6640625" hidden="1" customWidth="1"/>
    <col min="24" max="24" width="0.1640625" hidden="1" customWidth="1"/>
    <col min="25" max="32" width="0.1640625" style="3" hidden="1" customWidth="1"/>
    <col min="33" max="35" width="8.6640625" style="3" customWidth="1"/>
    <col min="36" max="36" width="8.6640625" customWidth="1"/>
    <col min="37" max="37" width="9.1640625" customWidth="1"/>
    <col min="38" max="40" width="9.83203125" customWidth="1"/>
    <col min="47" max="57" width="11.33203125" customWidth="1"/>
    <col min="58" max="58" width="11.1640625" customWidth="1"/>
    <col min="59" max="59" width="10.83203125" customWidth="1"/>
    <col min="60" max="60" width="9.1640625" customWidth="1"/>
    <col min="61" max="61" width="9.5" customWidth="1"/>
    <col min="62" max="65" width="11.33203125" customWidth="1"/>
    <col min="66" max="67" width="11.6640625" customWidth="1"/>
    <col min="68" max="68" width="11.1640625" customWidth="1"/>
    <col min="69" max="69" width="0.1640625" hidden="1" customWidth="1"/>
    <col min="70" max="70" width="7.1640625" hidden="1" customWidth="1"/>
    <col min="71" max="79" width="0.1640625" hidden="1" customWidth="1"/>
    <col min="80" max="80" width="10.33203125" customWidth="1"/>
    <col min="81" max="81" width="2.5" hidden="1" customWidth="1"/>
    <col min="83" max="83" width="10" customWidth="1"/>
    <col min="84" max="84" width="10.83203125" hidden="1" customWidth="1"/>
    <col min="86" max="86" width="9.83203125" customWidth="1"/>
    <col min="87" max="87" width="10.83203125" hidden="1" customWidth="1"/>
    <col min="89" max="89" width="9.6640625" customWidth="1"/>
    <col min="90" max="90" width="10.83203125" hidden="1" customWidth="1"/>
    <col min="92" max="92" width="10.1640625" customWidth="1"/>
    <col min="93" max="93" width="10.83203125" hidden="1" customWidth="1"/>
    <col min="95" max="95" width="9.33203125" customWidth="1"/>
    <col min="96" max="96" width="10.1640625" hidden="1" customWidth="1"/>
    <col min="97" max="97" width="10.1640625" customWidth="1"/>
    <col min="98" max="98" width="9.83203125" customWidth="1"/>
    <col min="99" max="99" width="10.83203125" hidden="1" customWidth="1"/>
  </cols>
  <sheetData>
    <row r="1" spans="1:110" x14ac:dyDescent="0.2">
      <c r="A1" s="61" t="s">
        <v>0</v>
      </c>
      <c r="B1" s="62" t="s">
        <v>160</v>
      </c>
      <c r="C1" s="62" t="s">
        <v>71</v>
      </c>
      <c r="D1" s="61" t="s">
        <v>4</v>
      </c>
      <c r="E1" s="63" t="s">
        <v>38</v>
      </c>
      <c r="F1" s="61" t="s">
        <v>73</v>
      </c>
      <c r="G1" s="63" t="s">
        <v>72</v>
      </c>
      <c r="H1" s="63" t="s">
        <v>74</v>
      </c>
      <c r="I1" s="64" t="s">
        <v>75</v>
      </c>
      <c r="J1" s="63" t="s">
        <v>76</v>
      </c>
      <c r="K1" s="63" t="s">
        <v>77</v>
      </c>
      <c r="L1" s="63" t="s">
        <v>84</v>
      </c>
      <c r="M1" s="62" t="s">
        <v>96</v>
      </c>
      <c r="N1" s="61" t="s">
        <v>114</v>
      </c>
      <c r="O1" s="61" t="s">
        <v>115</v>
      </c>
      <c r="P1" s="61" t="s">
        <v>116</v>
      </c>
      <c r="Q1" s="61" t="s">
        <v>117</v>
      </c>
      <c r="R1" s="61" t="s">
        <v>181</v>
      </c>
      <c r="S1" s="61" t="s">
        <v>183</v>
      </c>
      <c r="T1" s="61" t="s">
        <v>184</v>
      </c>
      <c r="U1" s="61" t="s">
        <v>185</v>
      </c>
      <c r="V1" s="61" t="s">
        <v>182</v>
      </c>
      <c r="W1" s="62" t="s">
        <v>51</v>
      </c>
      <c r="X1" s="62" t="s">
        <v>163</v>
      </c>
      <c r="Y1" s="62" t="s">
        <v>82</v>
      </c>
      <c r="Z1" s="62" t="s">
        <v>223</v>
      </c>
      <c r="AA1" s="62" t="s">
        <v>85</v>
      </c>
      <c r="AB1" s="62" t="s">
        <v>224</v>
      </c>
      <c r="AC1" s="62" t="s">
        <v>100</v>
      </c>
      <c r="AD1" s="62" t="s">
        <v>101</v>
      </c>
      <c r="AE1" s="62" t="s">
        <v>99</v>
      </c>
      <c r="AF1" s="62" t="s">
        <v>102</v>
      </c>
      <c r="AG1" s="62" t="s">
        <v>212</v>
      </c>
      <c r="AH1" s="62" t="s">
        <v>213</v>
      </c>
      <c r="AI1" s="62" t="s">
        <v>222</v>
      </c>
      <c r="AJ1" s="61" t="s">
        <v>210</v>
      </c>
      <c r="AK1" s="61" t="s">
        <v>211</v>
      </c>
      <c r="AL1" s="61" t="s">
        <v>214</v>
      </c>
      <c r="AM1" s="61" t="s">
        <v>215</v>
      </c>
      <c r="AN1" s="61" t="s">
        <v>32</v>
      </c>
      <c r="AO1" s="63" t="s">
        <v>33</v>
      </c>
      <c r="AP1" s="65" t="s">
        <v>34</v>
      </c>
      <c r="AQ1" s="62" t="s">
        <v>18</v>
      </c>
      <c r="AR1" s="61" t="s">
        <v>19</v>
      </c>
      <c r="AS1" s="61" t="s">
        <v>20</v>
      </c>
      <c r="AT1" s="61" t="s">
        <v>10</v>
      </c>
      <c r="AU1" s="63" t="s">
        <v>35</v>
      </c>
      <c r="AV1" s="61" t="s">
        <v>25</v>
      </c>
      <c r="AW1" s="61" t="s">
        <v>30</v>
      </c>
      <c r="AX1" s="61" t="s">
        <v>45</v>
      </c>
      <c r="AY1" s="61" t="s">
        <v>86</v>
      </c>
      <c r="AZ1" s="61" t="s">
        <v>202</v>
      </c>
      <c r="BA1" s="61" t="s">
        <v>180</v>
      </c>
      <c r="BB1" s="61" t="s">
        <v>179</v>
      </c>
      <c r="BC1" s="61" t="s">
        <v>186</v>
      </c>
      <c r="BD1" s="61" t="s">
        <v>187</v>
      </c>
      <c r="BE1" s="61" t="s">
        <v>113</v>
      </c>
      <c r="BF1" s="61" t="s">
        <v>171</v>
      </c>
      <c r="BG1" s="63" t="s">
        <v>172</v>
      </c>
      <c r="BH1" s="62" t="s">
        <v>173</v>
      </c>
      <c r="BI1" s="62" t="s">
        <v>217</v>
      </c>
      <c r="BJ1" s="62" t="s">
        <v>218</v>
      </c>
      <c r="BK1" s="62" t="s">
        <v>219</v>
      </c>
      <c r="BL1" s="62" t="s">
        <v>220</v>
      </c>
      <c r="BM1" s="62" t="s">
        <v>221</v>
      </c>
      <c r="BN1" s="61" t="s">
        <v>124</v>
      </c>
      <c r="BO1" s="61" t="s">
        <v>125</v>
      </c>
      <c r="BP1" s="61" t="s">
        <v>126</v>
      </c>
      <c r="BQ1" s="61" t="s">
        <v>127</v>
      </c>
      <c r="BR1" s="61" t="s">
        <v>128</v>
      </c>
      <c r="BS1" s="61" t="s">
        <v>129</v>
      </c>
      <c r="BT1" s="61" t="s">
        <v>130</v>
      </c>
      <c r="BU1" s="61" t="s">
        <v>131</v>
      </c>
      <c r="BV1" s="61" t="s">
        <v>132</v>
      </c>
      <c r="BW1" s="61" t="s">
        <v>133</v>
      </c>
      <c r="BX1" s="61" t="s">
        <v>134</v>
      </c>
      <c r="BY1" s="61" t="s">
        <v>135</v>
      </c>
      <c r="BZ1" s="61" t="s">
        <v>136</v>
      </c>
      <c r="CA1" s="61" t="s">
        <v>137</v>
      </c>
      <c r="CB1" s="61" t="s">
        <v>138</v>
      </c>
      <c r="CC1" s="61" t="s">
        <v>139</v>
      </c>
      <c r="CD1" s="61" t="s">
        <v>140</v>
      </c>
      <c r="CE1" s="61" t="s">
        <v>141</v>
      </c>
      <c r="CF1" s="61" t="s">
        <v>142</v>
      </c>
      <c r="CG1" s="61" t="s">
        <v>143</v>
      </c>
      <c r="CH1" s="61" t="s">
        <v>144</v>
      </c>
      <c r="CI1" s="61" t="s">
        <v>145</v>
      </c>
      <c r="CJ1" s="61" t="s">
        <v>146</v>
      </c>
      <c r="CK1" s="61" t="s">
        <v>147</v>
      </c>
      <c r="CL1" s="61" t="s">
        <v>148</v>
      </c>
      <c r="CM1" s="61" t="s">
        <v>149</v>
      </c>
      <c r="CN1" s="61" t="s">
        <v>150</v>
      </c>
      <c r="CO1" s="61" t="s">
        <v>151</v>
      </c>
      <c r="CP1" s="61" t="s">
        <v>152</v>
      </c>
      <c r="CQ1" s="61" t="s">
        <v>153</v>
      </c>
      <c r="CR1" s="61" t="s">
        <v>154</v>
      </c>
      <c r="CS1" s="61" t="s">
        <v>155</v>
      </c>
      <c r="CT1" s="61" t="s">
        <v>156</v>
      </c>
      <c r="CU1" s="61" t="s">
        <v>157</v>
      </c>
      <c r="CV1" s="61" t="s">
        <v>158</v>
      </c>
      <c r="CW1" s="8"/>
      <c r="DA1" s="40"/>
      <c r="DB1" s="40"/>
      <c r="DC1" s="53"/>
      <c r="DD1" s="40"/>
      <c r="DE1" s="40"/>
      <c r="DF1" s="40"/>
    </row>
    <row r="2" spans="1:110" x14ac:dyDescent="0.2">
      <c r="A2" s="49" t="s">
        <v>78</v>
      </c>
      <c r="B2">
        <v>1</v>
      </c>
      <c r="C2">
        <v>1</v>
      </c>
      <c r="D2">
        <v>0.81124497991967803</v>
      </c>
      <c r="E2">
        <v>0.188755020080321</v>
      </c>
      <c r="F2">
        <v>0.87768069896743395</v>
      </c>
      <c r="G2">
        <v>0.87768069896743395</v>
      </c>
      <c r="H2">
        <v>0.60176211453744399</v>
      </c>
      <c r="I2">
        <v>0.62202643171806105</v>
      </c>
      <c r="J2">
        <v>0.61181037981456499</v>
      </c>
      <c r="K2">
        <v>0.73278520849644502</v>
      </c>
      <c r="L2">
        <v>1.1034401523918</v>
      </c>
      <c r="M2" s="28">
        <v>0</v>
      </c>
      <c r="N2">
        <v>1.0062978711754</v>
      </c>
      <c r="O2">
        <v>0.99553481483342299</v>
      </c>
      <c r="P2">
        <v>1.00975764336443</v>
      </c>
      <c r="Q2">
        <v>0.992332907762837</v>
      </c>
      <c r="R2">
        <v>171.52000427246</v>
      </c>
      <c r="S2" s="40">
        <f>IF(C2,O2,Q2)</f>
        <v>0.99553481483342299</v>
      </c>
      <c r="T2" s="40">
        <f>IF(D2 = 0,N2,P2)</f>
        <v>1.00975764336443</v>
      </c>
      <c r="U2" s="59">
        <f>R2*S2^(1-M2)</f>
        <v>170.75413569361137</v>
      </c>
      <c r="V2" s="58">
        <f>R2*T2^(M2+1)</f>
        <v>173.19363530401617</v>
      </c>
      <c r="W2" s="66">
        <f>0.5 * (D2-MAX($D$3:$D$66))/(MIN($D$3:$D$66)-MAX($D$3:$D$66)) + 0.75</f>
        <v>0.79043818497795038</v>
      </c>
      <c r="X2" s="66">
        <f>AVERAGE(D2, F2, G2, H2, I2, J2, K2)</f>
        <v>0.7335700732030086</v>
      </c>
      <c r="Y2" s="29">
        <f>1.2^M2</f>
        <v>1</v>
      </c>
      <c r="Z2" s="29">
        <f>1.6^M2</f>
        <v>1</v>
      </c>
      <c r="AA2" s="29">
        <f>IF(C2&gt;0, 1, 0.3)</f>
        <v>1</v>
      </c>
      <c r="AB2" s="29">
        <f>IF(C2&gt;0, 1, 0.2)</f>
        <v>1</v>
      </c>
      <c r="AC2" s="29">
        <f>PERCENTILE($L$2:$L$66, 0.05)</f>
        <v>-5.4727940322364554E-2</v>
      </c>
      <c r="AD2" s="29">
        <f>PERCENTILE($L$2:$L$66, 0.95)</f>
        <v>1.05284659974838</v>
      </c>
      <c r="AE2" s="29">
        <f>MIN(MAX(L2,AC2), AD2)</f>
        <v>1.05284659974838</v>
      </c>
      <c r="AF2" s="29">
        <f>AE2-$AE$67+1</f>
        <v>2.1075745400707446</v>
      </c>
      <c r="AG2" s="74">
        <v>1</v>
      </c>
      <c r="AH2" s="74">
        <v>1</v>
      </c>
      <c r="AI2" s="28">
        <v>2</v>
      </c>
      <c r="AJ2" s="21">
        <f>(AF2^4) *Y2*AA2*AG2</f>
        <v>19.73021302310827</v>
      </c>
      <c r="AK2" s="21">
        <f>(AF2^5)*Z2*AB2*AH2*AI2</f>
        <v>83.165789275350463</v>
      </c>
      <c r="AL2" s="15">
        <f>AJ2/$AJ$67</f>
        <v>5.0229530116899443E-2</v>
      </c>
      <c r="AM2" s="15">
        <f>AK2/$AK$67</f>
        <v>0.19280062687404925</v>
      </c>
      <c r="AN2" s="2">
        <v>686</v>
      </c>
      <c r="AO2" s="16">
        <f>$D$73*AL2</f>
        <v>5750.6292190840695</v>
      </c>
      <c r="AP2" s="24">
        <f>AO2-AN2</f>
        <v>5064.6292190840695</v>
      </c>
      <c r="AQ2" s="2">
        <v>172</v>
      </c>
      <c r="AR2" s="2">
        <v>8748</v>
      </c>
      <c r="AS2" s="2">
        <v>0</v>
      </c>
      <c r="AT2" s="14">
        <f>SUM(AQ2:AS2)</f>
        <v>8920</v>
      </c>
      <c r="AU2" s="16">
        <f>AL2*$D$72</f>
        <v>8803.7412963808929</v>
      </c>
      <c r="AV2" s="6">
        <f>AU2-AT2</f>
        <v>-116.25870361910711</v>
      </c>
      <c r="AW2" s="6">
        <f>AV2+AP2</f>
        <v>4948.3705154649624</v>
      </c>
      <c r="AX2" s="18">
        <f>AN2+AT2</f>
        <v>9606</v>
      </c>
      <c r="AY2" s="27">
        <f>AO2+AU2</f>
        <v>14554.370515464961</v>
      </c>
      <c r="AZ2" s="67">
        <f>AW2*(AW2&gt;0)</f>
        <v>4948.3705154649624</v>
      </c>
      <c r="BA2">
        <f>AZ2/$AZ$67</f>
        <v>7.3101334586134298E-2</v>
      </c>
      <c r="BB2" s="57">
        <f>BA2*$AW$67</f>
        <v>304.70463788866414</v>
      </c>
      <c r="BC2" s="70">
        <f>IF(BB2&gt;0,U2,V2)</f>
        <v>170.75413569361137</v>
      </c>
      <c r="BD2" s="17">
        <f>BB2/BC2</f>
        <v>1.7844641750604722</v>
      </c>
      <c r="BE2" s="35">
        <f>AX2/AY2</f>
        <v>0.66000793299806426</v>
      </c>
      <c r="BF2" s="2">
        <v>683</v>
      </c>
      <c r="BG2" s="16">
        <f>AM2*$D$75</f>
        <v>807.07884814492013</v>
      </c>
      <c r="BH2" s="54">
        <f>BG2-BF2</f>
        <v>124.07884814492013</v>
      </c>
      <c r="BI2" s="75">
        <f>BH2*(BH2&lt;0)</f>
        <v>0</v>
      </c>
      <c r="BJ2" s="35">
        <f>BI2/$BI$67</f>
        <v>0</v>
      </c>
      <c r="BK2" s="76">
        <f>BJ2 * $BH$67</f>
        <v>0</v>
      </c>
      <c r="BL2" s="77">
        <f>IF(BK2&gt;0, U2, V2)</f>
        <v>173.19363530401617</v>
      </c>
      <c r="BM2" s="17">
        <f>BK2/BL2</f>
        <v>0</v>
      </c>
      <c r="BN2" s="39">
        <f>($AF2^$BN$69)*($BO$69^$M2)*(IF($C2&gt;0,1,$BP$69))</f>
        <v>2.2639462208739327</v>
      </c>
      <c r="BO2" s="39">
        <f>($AF2^$BN$70)*($BO$70^$M2)*(IF($C2&gt;0,1,$BP$70))</f>
        <v>4.908545279699692</v>
      </c>
      <c r="BP2" s="39">
        <f>($AF2^$BN$71)*($BO$71^$M2)*(IF($C2&gt;0,1,$BP$71))</f>
        <v>37.545375707454447</v>
      </c>
      <c r="BQ2" s="39">
        <f>($AF2^$BN$72)*($BO$72^$M2)*(IF($C2&gt;0,1,$BP$72))</f>
        <v>4.9342287811091916</v>
      </c>
      <c r="BR2" s="39">
        <f>($AF2^$BN$73)*($BO$73^$M2)*(IF($C2&gt;0,1,$BP$73))</f>
        <v>1.0686037206678614</v>
      </c>
      <c r="BS2" s="39">
        <f>($AF2^$BN$74)*($BO$74^$M2)*(IF($C2&gt;0,1,$BP$74))</f>
        <v>14.49057555364041</v>
      </c>
      <c r="BT2" s="39">
        <f>($AF2^$BN$75)*($BO$75^$M2)*(IF($C2&gt;0,1,$BP$75))</f>
        <v>4.0135752212452465</v>
      </c>
      <c r="BU2" s="37">
        <f>BN2/BN$67</f>
        <v>2.6716937621972824E-2</v>
      </c>
      <c r="BV2" s="37">
        <f>BO2/BO$67</f>
        <v>3.3540082501793238E-2</v>
      </c>
      <c r="BW2" s="37">
        <f>BP2/BP$67</f>
        <v>5.715931638839776E-2</v>
      </c>
      <c r="BX2" s="37">
        <f>BQ2/BQ$67</f>
        <v>2.8434875272576786E-2</v>
      </c>
      <c r="BY2" s="37">
        <f>BR2/BR$67</f>
        <v>1.8976196223625359E-2</v>
      </c>
      <c r="BZ2" s="37">
        <f>BS2/BS$67</f>
        <v>4.4863616455045191E-2</v>
      </c>
      <c r="CA2" s="37">
        <f>BT2/BT$67</f>
        <v>4.0097519059971352E-2</v>
      </c>
      <c r="CB2" s="2">
        <v>866</v>
      </c>
      <c r="CC2" s="17">
        <f>CB$67*BU2</f>
        <v>1832.3811668030062</v>
      </c>
      <c r="CD2" s="1">
        <f>CC2-CB2</f>
        <v>966.38116680300618</v>
      </c>
      <c r="CE2" s="2">
        <v>865</v>
      </c>
      <c r="CF2" s="17">
        <f>CE$67*BV2</f>
        <v>2211.8007405807552</v>
      </c>
      <c r="CG2" s="1">
        <f>CF2-CE2</f>
        <v>1346.8007405807552</v>
      </c>
      <c r="CH2" s="2">
        <v>1920</v>
      </c>
      <c r="CI2" s="17">
        <f>CH$67*BW2</f>
        <v>4165.828137702817</v>
      </c>
      <c r="CJ2" s="1">
        <f>CI2-CH2</f>
        <v>2245.828137702817</v>
      </c>
      <c r="CK2" s="2">
        <v>2090</v>
      </c>
      <c r="CL2" s="17">
        <f>CK$67*BX2</f>
        <v>1890.8339010005386</v>
      </c>
      <c r="CM2" s="1">
        <f>CL2-CK2</f>
        <v>-199.16609899946138</v>
      </c>
      <c r="CN2" s="2">
        <v>858</v>
      </c>
      <c r="CO2" s="17">
        <f>CN$67*BY2</f>
        <v>1319.2441376626587</v>
      </c>
      <c r="CP2" s="1">
        <f>CO2-CN2</f>
        <v>461.24413766265866</v>
      </c>
      <c r="CQ2" s="2">
        <v>2573</v>
      </c>
      <c r="CR2" s="17">
        <f>CQ$67*BZ2</f>
        <v>3315.8698921923901</v>
      </c>
      <c r="CS2" s="1">
        <f>CR2-CQ2</f>
        <v>742.86989219239013</v>
      </c>
      <c r="CT2" s="2">
        <v>1715</v>
      </c>
      <c r="CU2" s="17">
        <f>CT$67*CA2</f>
        <v>2830.8447481149174</v>
      </c>
      <c r="CV2" s="1">
        <f>CU2-CT2</f>
        <v>1115.8447481149174</v>
      </c>
      <c r="CW2" s="9"/>
      <c r="DA2" s="37"/>
      <c r="DC2" s="17"/>
      <c r="DD2" s="1"/>
    </row>
    <row r="3" spans="1:110" x14ac:dyDescent="0.2">
      <c r="A3" s="33" t="s">
        <v>53</v>
      </c>
      <c r="B3">
        <v>0</v>
      </c>
      <c r="C3">
        <v>0</v>
      </c>
      <c r="D3">
        <v>0.234538152610441</v>
      </c>
      <c r="E3">
        <v>0.76546184738955803</v>
      </c>
      <c r="F3">
        <v>0.168387609213661</v>
      </c>
      <c r="G3">
        <v>0.168387609213661</v>
      </c>
      <c r="H3">
        <v>0.404405286343612</v>
      </c>
      <c r="I3">
        <v>0.48810572687224602</v>
      </c>
      <c r="J3">
        <v>0.44428879824020701</v>
      </c>
      <c r="K3">
        <v>0.27351915570226398</v>
      </c>
      <c r="L3">
        <v>0.479405160704169</v>
      </c>
      <c r="M3" s="28">
        <v>0</v>
      </c>
      <c r="N3">
        <v>1.00398351481451</v>
      </c>
      <c r="O3">
        <v>0.99697204050959298</v>
      </c>
      <c r="P3">
        <v>1.0050790954143101</v>
      </c>
      <c r="Q3">
        <v>0.99668953053764298</v>
      </c>
      <c r="R3">
        <v>270.67999267578102</v>
      </c>
      <c r="S3" s="40">
        <f>IF(C3,O3,Q3)</f>
        <v>0.99668953053764298</v>
      </c>
      <c r="T3" s="40">
        <f>IF(D3 = 0,N3,P3)</f>
        <v>1.0050790954143101</v>
      </c>
      <c r="U3" s="59">
        <f>R3*S3^(1-M3)</f>
        <v>269.7839148259568</v>
      </c>
      <c r="V3" s="58">
        <f>R3*T3^(M3+1)</f>
        <v>272.05480218532608</v>
      </c>
      <c r="W3" s="66">
        <f>0.5 * (D3-MAX($D$3:$D$66))/(MIN($D$3:$D$66)-MAX($D$3:$D$66)) + 0.75</f>
        <v>1.1402528453896155</v>
      </c>
      <c r="X3" s="66">
        <f>AVERAGE(D3, F3, G3, H3, I3, J3, K3)</f>
        <v>0.31166176259944173</v>
      </c>
      <c r="Y3" s="29">
        <f>1.2^M3</f>
        <v>1</v>
      </c>
      <c r="Z3" s="29">
        <f>1.6^M3</f>
        <v>1</v>
      </c>
      <c r="AA3" s="29">
        <f>IF(C3&gt;0, 1, 0.3)</f>
        <v>0.3</v>
      </c>
      <c r="AB3" s="29">
        <f>IF(C3&gt;0, 1, 0.2)</f>
        <v>0.2</v>
      </c>
      <c r="AC3" s="29">
        <f>PERCENTILE($L$2:$L$66, 0.05)</f>
        <v>-5.4727940322364554E-2</v>
      </c>
      <c r="AD3" s="29">
        <f>PERCENTILE($L$2:$L$66, 0.95)</f>
        <v>1.05284659974838</v>
      </c>
      <c r="AE3" s="29">
        <f>MIN(MAX(L3,AC3), AD3)</f>
        <v>0.479405160704169</v>
      </c>
      <c r="AF3" s="29">
        <f>AE3-$AE$67+1</f>
        <v>1.5341331010265336</v>
      </c>
      <c r="AG3" s="74">
        <v>1</v>
      </c>
      <c r="AH3" s="74">
        <v>0</v>
      </c>
      <c r="AI3" s="28">
        <v>1</v>
      </c>
      <c r="AJ3" s="21">
        <f>(AF3^4) *Y3*AA3*AG3</f>
        <v>1.6617795754716669</v>
      </c>
      <c r="AK3" s="21">
        <f>(AF3^5)*Z3*AB3*AH3*AI3</f>
        <v>0</v>
      </c>
      <c r="AL3" s="15">
        <f>AJ3/$AJ$67</f>
        <v>4.2305882423084272E-3</v>
      </c>
      <c r="AM3" s="15">
        <f>AK3/$AK$67</f>
        <v>0</v>
      </c>
      <c r="AN3" s="2">
        <v>541</v>
      </c>
      <c r="AO3" s="16">
        <f>$D$73*AL3</f>
        <v>484.34744070892975</v>
      </c>
      <c r="AP3" s="24">
        <f>AO3-AN3</f>
        <v>-56.652559291070247</v>
      </c>
      <c r="AQ3" s="2">
        <v>1083</v>
      </c>
      <c r="AR3" s="2">
        <v>2165</v>
      </c>
      <c r="AS3" s="2">
        <v>0</v>
      </c>
      <c r="AT3" s="14">
        <f>SUM(AQ3:AS3)</f>
        <v>3248</v>
      </c>
      <c r="AU3" s="16">
        <f>AL3*$D$72</f>
        <v>741.49617426469376</v>
      </c>
      <c r="AV3" s="9">
        <f>AU3-AT3</f>
        <v>-2506.5038257353062</v>
      </c>
      <c r="AW3" s="9">
        <f>AV3+AP3</f>
        <v>-2563.1563850263765</v>
      </c>
      <c r="AX3" s="18">
        <f>AN3+AT3</f>
        <v>3789</v>
      </c>
      <c r="AY3" s="27">
        <f>AO3+AU3</f>
        <v>1225.8436149736235</v>
      </c>
      <c r="AZ3" s="67">
        <f>AW3*(AW3&gt;0)</f>
        <v>0</v>
      </c>
      <c r="BA3">
        <f>AZ3/$AZ$67</f>
        <v>0</v>
      </c>
      <c r="BB3" s="57">
        <f>BA3*$AW$67</f>
        <v>0</v>
      </c>
      <c r="BC3" s="60">
        <f>IF(BB3&gt;0,U3,V3)</f>
        <v>272.05480218532608</v>
      </c>
      <c r="BD3" s="17">
        <f>BB3/BC3</f>
        <v>0</v>
      </c>
      <c r="BE3" s="35">
        <f>AX3/AY3</f>
        <v>3.0909326065066853</v>
      </c>
      <c r="BF3" s="2">
        <v>0</v>
      </c>
      <c r="BG3" s="16">
        <f>AM3*$D$75</f>
        <v>0</v>
      </c>
      <c r="BH3" s="54">
        <f>BG3-BF3</f>
        <v>0</v>
      </c>
      <c r="BI3" s="75">
        <f>BH3*(BH3&lt;0)</f>
        <v>0</v>
      </c>
      <c r="BJ3" s="35">
        <f>BI3/$BI$67</f>
        <v>0</v>
      </c>
      <c r="BK3" s="76">
        <f>BJ3 * $BH$67</f>
        <v>0</v>
      </c>
      <c r="BL3" s="77">
        <f>IF(BK3&gt;0, U3, V3)</f>
        <v>272.05480218532608</v>
      </c>
      <c r="BM3" s="17">
        <f>BK3/BL3</f>
        <v>0</v>
      </c>
      <c r="BN3" s="39">
        <f>($AF3^$BN$69)*($BO$69^$M3)*(IF($C3&gt;0,1,$BP$69))</f>
        <v>0.74169247529777804</v>
      </c>
      <c r="BO3" s="39">
        <f>($AF3^$BN$70)*($BO$70^$M3)*(IF($C3&gt;0,1,$BP$70))</f>
        <v>0.98203722478805955</v>
      </c>
      <c r="BP3" s="39">
        <f>($AF3^$BN$71)*($BO$71^$M3)*(IF($C3&gt;0,1,$BP$71))</f>
        <v>1.6028096989667052E-2</v>
      </c>
      <c r="BQ3" s="39">
        <f>($AF3^$BN$72)*($BO$72^$M3)*(IF($C3&gt;0,1,$BP$72))</f>
        <v>1.8124697892215389</v>
      </c>
      <c r="BR3" s="39">
        <f>($AF3^$BN$73)*($BO$73^$M3)*(IF($C3&gt;0,1,$BP$73))</f>
        <v>0.67939063945899192</v>
      </c>
      <c r="BS3" s="39">
        <f>($AF3^$BN$74)*($BO$74^$M3)*(IF($C3&gt;0,1,$BP$74))</f>
        <v>1.0439684680591803</v>
      </c>
      <c r="BT3" s="39">
        <f>($AF3^$BN$75)*($BO$75^$M3)*(IF($C3&gt;0,1,$BP$75))</f>
        <v>8.6599087246670065E-2</v>
      </c>
      <c r="BU3" s="37">
        <f>BN3/BN$67</f>
        <v>8.7527483711905673E-3</v>
      </c>
      <c r="BV3" s="37">
        <f>BO3/BO$67</f>
        <v>6.7102588776034953E-3</v>
      </c>
      <c r="BW3" s="37">
        <f>BP3/BP$67</f>
        <v>2.4401275780932103E-5</v>
      </c>
      <c r="BX3" s="37">
        <f>BQ3/BQ$67</f>
        <v>1.0444864775857158E-2</v>
      </c>
      <c r="BY3" s="37">
        <f>BR3/BR$67</f>
        <v>1.2064575330891301E-2</v>
      </c>
      <c r="BZ3" s="37">
        <f>BS3/BS$67</f>
        <v>3.2321836195389553E-3</v>
      </c>
      <c r="CA3" s="37">
        <f>BT3/BT$67</f>
        <v>8.6516593312336871E-4</v>
      </c>
      <c r="CB3" s="2">
        <v>590</v>
      </c>
      <c r="CC3" s="17">
        <f>CB$67*BU3</f>
        <v>600.30724703810506</v>
      </c>
      <c r="CD3" s="1">
        <f>CC3-CB3</f>
        <v>10.307247038105061</v>
      </c>
      <c r="CE3" s="2">
        <v>1164</v>
      </c>
      <c r="CF3" s="17">
        <f>CE$67*BV3</f>
        <v>442.5080216835625</v>
      </c>
      <c r="CG3" s="1">
        <f>CF3-CE3</f>
        <v>-721.49197831643755</v>
      </c>
      <c r="CH3" s="2">
        <v>0</v>
      </c>
      <c r="CI3" s="17">
        <f>CH$67*BW3</f>
        <v>1.7783893801901127</v>
      </c>
      <c r="CJ3" s="1">
        <f>CI3-CH3</f>
        <v>1.7783893801901127</v>
      </c>
      <c r="CK3" s="2">
        <v>835</v>
      </c>
      <c r="CL3" s="17">
        <f>CK$67*BX3</f>
        <v>694.55217300017341</v>
      </c>
      <c r="CM3" s="1">
        <f>CL3-CK3</f>
        <v>-140.44782699982659</v>
      </c>
      <c r="CN3" s="2">
        <v>1083</v>
      </c>
      <c r="CO3" s="17">
        <f>CN$67*BY3</f>
        <v>838.74134157889421</v>
      </c>
      <c r="CP3" s="1">
        <f>CO3-CN3</f>
        <v>-244.25865842110579</v>
      </c>
      <c r="CQ3" s="2">
        <v>812</v>
      </c>
      <c r="CR3" s="17">
        <f>CQ$67*BZ3</f>
        <v>238.89069132012418</v>
      </c>
      <c r="CS3" s="1">
        <f>CR3-CQ3</f>
        <v>-573.10930867987577</v>
      </c>
      <c r="CT3" s="2">
        <v>0</v>
      </c>
      <c r="CU3" s="17">
        <f>CT$67*CA3</f>
        <v>61.07984971257671</v>
      </c>
      <c r="CV3" s="1">
        <f>CU3-CT3</f>
        <v>61.07984971257671</v>
      </c>
      <c r="CW3" s="9"/>
      <c r="DA3" s="37"/>
      <c r="DC3" s="17"/>
      <c r="DD3" s="1"/>
    </row>
    <row r="4" spans="1:110" x14ac:dyDescent="0.2">
      <c r="A4" s="33" t="s">
        <v>66</v>
      </c>
      <c r="B4">
        <v>1</v>
      </c>
      <c r="C4">
        <v>1</v>
      </c>
      <c r="D4">
        <v>0.55339805825242705</v>
      </c>
      <c r="E4">
        <v>0.44660194174757201</v>
      </c>
      <c r="F4">
        <v>0.44835680751173701</v>
      </c>
      <c r="G4">
        <v>0.44835680751173701</v>
      </c>
      <c r="H4">
        <v>0.23509933774834399</v>
      </c>
      <c r="I4">
        <v>0.76490066225165498</v>
      </c>
      <c r="J4">
        <v>0.42406089083837201</v>
      </c>
      <c r="K4">
        <v>0.43603966242404602</v>
      </c>
      <c r="L4">
        <v>9.3264630865844703E-2</v>
      </c>
      <c r="M4" s="28">
        <v>0</v>
      </c>
      <c r="N4">
        <v>1.01109505283366</v>
      </c>
      <c r="O4">
        <v>0.99334601683775703</v>
      </c>
      <c r="P4">
        <v>1.01263537679758</v>
      </c>
      <c r="Q4">
        <v>0.98194686042267498</v>
      </c>
      <c r="R4">
        <v>114.76000213623</v>
      </c>
      <c r="S4" s="40">
        <f>IF(C4,O4,Q4)</f>
        <v>0.99334601683775703</v>
      </c>
      <c r="T4" s="40">
        <f>IF(D4 = 0,N4,P4)</f>
        <v>1.01263537679758</v>
      </c>
      <c r="U4" s="59">
        <f>R4*S4^(1-M4)</f>
        <v>113.99639101431656</v>
      </c>
      <c r="V4" s="58">
        <f>R4*T4^(M4+1)</f>
        <v>116.21003800451236</v>
      </c>
      <c r="W4" s="66">
        <f>0.5 * (D4-MAX($D$3:$D$66))/(MIN($D$3:$D$66)-MAX($D$3:$D$66)) + 0.75</f>
        <v>0.9468411076935801</v>
      </c>
      <c r="X4" s="66">
        <f>AVERAGE(D4, F4, G4, H4, I4, J4, K4)</f>
        <v>0.47288746093404532</v>
      </c>
      <c r="Y4" s="29">
        <f>1.2^M4</f>
        <v>1</v>
      </c>
      <c r="Z4" s="29">
        <f>1.6^M4</f>
        <v>1</v>
      </c>
      <c r="AA4" s="29">
        <f>IF(C4&gt;0, 1, 0.3)</f>
        <v>1</v>
      </c>
      <c r="AB4" s="29">
        <f>IF(C4&gt;0, 1, 0.2)</f>
        <v>1</v>
      </c>
      <c r="AC4" s="29">
        <f>PERCENTILE($L$2:$L$66, 0.05)</f>
        <v>-5.4727940322364554E-2</v>
      </c>
      <c r="AD4" s="29">
        <f>PERCENTILE($L$2:$L$66, 0.95)</f>
        <v>1.05284659974838</v>
      </c>
      <c r="AE4" s="29">
        <f>MIN(MAX(L4,AC4), AD4)</f>
        <v>9.3264630865844703E-2</v>
      </c>
      <c r="AF4" s="29">
        <f>AE4-$AE$67+1</f>
        <v>1.1479925711882093</v>
      </c>
      <c r="AG4" s="74">
        <v>1</v>
      </c>
      <c r="AH4" s="74">
        <v>1</v>
      </c>
      <c r="AI4" s="28">
        <v>2</v>
      </c>
      <c r="AJ4" s="21">
        <f>(AF4^4) *Y4*AA4*AG4</f>
        <v>1.736825995856512</v>
      </c>
      <c r="AK4" s="21">
        <f>(AF4^5)*Z4*AB4*AH4*AI4</f>
        <v>3.9877266813796788</v>
      </c>
      <c r="AL4" s="15">
        <f>AJ4/$AJ$67</f>
        <v>4.4216427650584419E-3</v>
      </c>
      <c r="AM4" s="15">
        <f>AK4/$AK$67</f>
        <v>9.2446210235180171E-3</v>
      </c>
      <c r="AN4" s="2">
        <v>344</v>
      </c>
      <c r="AO4" s="16">
        <f>$D$73*AL4</f>
        <v>506.22070367610115</v>
      </c>
      <c r="AP4" s="24">
        <f>AO4-AN4</f>
        <v>162.22070367610115</v>
      </c>
      <c r="AQ4" s="2">
        <v>230</v>
      </c>
      <c r="AR4" s="2">
        <v>344</v>
      </c>
      <c r="AS4" s="2">
        <v>0</v>
      </c>
      <c r="AT4" s="14">
        <f>SUM(AQ4:AS4)</f>
        <v>574</v>
      </c>
      <c r="AU4" s="16">
        <f>AL4*$D$72</f>
        <v>774.98234440962915</v>
      </c>
      <c r="AV4" s="9">
        <f>AU4-AT4</f>
        <v>200.98234440962915</v>
      </c>
      <c r="AW4" s="9">
        <f>AV4+AP4</f>
        <v>363.2030480857303</v>
      </c>
      <c r="AX4" s="18">
        <f>AN4+AT4</f>
        <v>918</v>
      </c>
      <c r="AY4" s="27">
        <f>AO4+AU4</f>
        <v>1281.2030480857302</v>
      </c>
      <c r="AZ4" s="67">
        <f>AW4*(AW4&gt;0)</f>
        <v>363.2030480857303</v>
      </c>
      <c r="BA4">
        <f>AZ4/$AZ$67</f>
        <v>5.3655294117207035E-3</v>
      </c>
      <c r="BB4" s="57">
        <f>BA4*$AW$67</f>
        <v>22.364867970405545</v>
      </c>
      <c r="BC4" s="60">
        <f>IF(BB4&gt;0,U4,V4)</f>
        <v>113.99639101431656</v>
      </c>
      <c r="BD4" s="17">
        <f>BB4/BC4</f>
        <v>0.19618926328638589</v>
      </c>
      <c r="BE4" s="35">
        <f>AX4/AY4</f>
        <v>0.71651406181994437</v>
      </c>
      <c r="BF4" s="2">
        <v>0</v>
      </c>
      <c r="BG4" s="16">
        <f>AM4*$D$75</f>
        <v>38.698723174128304</v>
      </c>
      <c r="BH4" s="54">
        <f>BG4-BF4</f>
        <v>38.698723174128304</v>
      </c>
      <c r="BI4" s="75">
        <f>BH4*(BH4&lt;0)</f>
        <v>0</v>
      </c>
      <c r="BJ4" s="35">
        <f>BI4/$BI$67</f>
        <v>0</v>
      </c>
      <c r="BK4" s="76">
        <f>BJ4 * $BH$67</f>
        <v>0</v>
      </c>
      <c r="BL4" s="77">
        <f>IF(BK4&gt;0, U4, V4)</f>
        <v>116.21003800451236</v>
      </c>
      <c r="BM4" s="17">
        <f>BK4/BL4</f>
        <v>0</v>
      </c>
      <c r="BN4" s="39">
        <f>($AF4^$BN$69)*($BO$69^$M4)*(IF($C4&gt;0,1,$BP$69))</f>
        <v>1.1633040207404006</v>
      </c>
      <c r="BO4" s="39">
        <f>($AF4^$BN$70)*($BO$70^$M4)*(IF($C4&gt;0,1,$BP$70))</f>
        <v>1.3424866998653526</v>
      </c>
      <c r="BP4" s="39">
        <f>($AF4^$BN$71)*($BO$71^$M4)*(IF($C4&gt;0,1,$BP$71))</f>
        <v>1.9565174911727672</v>
      </c>
      <c r="BQ4" s="39">
        <f>($AF4^$BN$72)*($BO$72^$M4)*(IF($C4&gt;0,1,$BP$72))</f>
        <v>1.3437843080619329</v>
      </c>
      <c r="BR4" s="39">
        <f>($AF4^$BN$73)*($BO$73^$M4)*(IF($C4&gt;0,1,$BP$73))</f>
        <v>1.0123590693892441</v>
      </c>
      <c r="BS4" s="39">
        <f>($AF4^$BN$74)*($BO$74^$M4)*(IF($C4&gt;0,1,$BP$74))</f>
        <v>1.6403689217991657</v>
      </c>
      <c r="BT4" s="39">
        <f>($AF4^$BN$75)*($BO$75^$M4)*(IF($C4&gt;0,1,$BP$75))</f>
        <v>1.2933808928707209</v>
      </c>
      <c r="BU4" s="37">
        <f>BN4/BN$67</f>
        <v>1.3728206381825597E-2</v>
      </c>
      <c r="BV4" s="37">
        <f>BO4/BO$67</f>
        <v>9.1732095978136422E-3</v>
      </c>
      <c r="BW4" s="37">
        <f>BP4/BP$67</f>
        <v>2.9786145481339398E-3</v>
      </c>
      <c r="BX4" s="37">
        <f>BQ4/BQ$67</f>
        <v>7.7439334266939802E-3</v>
      </c>
      <c r="BY4" s="37">
        <f>BR4/BR$67</f>
        <v>1.7977407319422996E-2</v>
      </c>
      <c r="BZ4" s="37">
        <f>BS4/BS$67</f>
        <v>5.0786721258898057E-3</v>
      </c>
      <c r="CA4" s="37">
        <f>BT4/BT$67</f>
        <v>1.2921488235517873E-2</v>
      </c>
      <c r="CB4" s="2">
        <v>504</v>
      </c>
      <c r="CC4" s="17">
        <f>CB$67*BU4</f>
        <v>941.54903469750855</v>
      </c>
      <c r="CD4" s="1">
        <f>CC4-CB4</f>
        <v>437.54903469750855</v>
      </c>
      <c r="CE4" s="2">
        <v>248</v>
      </c>
      <c r="CF4" s="17">
        <f>CE$67*BV4</f>
        <v>604.92730692782061</v>
      </c>
      <c r="CG4" s="1">
        <f>CF4-CE4</f>
        <v>356.92730692782061</v>
      </c>
      <c r="CH4" s="2">
        <v>0</v>
      </c>
      <c r="CI4" s="17">
        <f>CH$67*BW4</f>
        <v>217.08440688254967</v>
      </c>
      <c r="CJ4" s="1">
        <f>CI4-CH4</f>
        <v>217.08440688254967</v>
      </c>
      <c r="CK4" s="2">
        <v>485</v>
      </c>
      <c r="CL4" s="17">
        <f>CK$67*BX4</f>
        <v>514.94834107486963</v>
      </c>
      <c r="CM4" s="1">
        <f>CL4-CK4</f>
        <v>29.948341074869631</v>
      </c>
      <c r="CN4" s="2">
        <v>689</v>
      </c>
      <c r="CO4" s="17">
        <f>CN$67*BY4</f>
        <v>1249.8073342536061</v>
      </c>
      <c r="CP4" s="1">
        <f>CO4-CN4</f>
        <v>560.80733425360609</v>
      </c>
      <c r="CQ4" s="2">
        <v>574</v>
      </c>
      <c r="CR4" s="17">
        <f>CQ$67*BZ4</f>
        <v>375.36465682451552</v>
      </c>
      <c r="CS4" s="1">
        <f>CR4-CQ4</f>
        <v>-198.63534317548448</v>
      </c>
      <c r="CT4" s="2">
        <v>1148</v>
      </c>
      <c r="CU4" s="17">
        <f>CT$67*CA4</f>
        <v>912.24414793932624</v>
      </c>
      <c r="CV4" s="1">
        <f>CU4-CT4</f>
        <v>-235.75585206067376</v>
      </c>
      <c r="CW4" s="9"/>
      <c r="DA4" s="37"/>
      <c r="DC4" s="17"/>
      <c r="DD4" s="1"/>
    </row>
    <row r="5" spans="1:110" x14ac:dyDescent="0.2">
      <c r="A5" s="33" t="s">
        <v>207</v>
      </c>
      <c r="B5">
        <v>1</v>
      </c>
      <c r="C5">
        <v>1</v>
      </c>
      <c r="D5">
        <v>0.45140562248995902</v>
      </c>
      <c r="E5">
        <v>0.54859437751004003</v>
      </c>
      <c r="F5">
        <v>0.37807783955520202</v>
      </c>
      <c r="G5">
        <v>0.37807783955520202</v>
      </c>
      <c r="H5">
        <v>0.35418502202643098</v>
      </c>
      <c r="I5">
        <v>0.37533039647576999</v>
      </c>
      <c r="J5">
        <v>0.364604449702633</v>
      </c>
      <c r="K5">
        <v>0.37128003263814902</v>
      </c>
      <c r="L5">
        <v>0.75184220206581498</v>
      </c>
      <c r="M5" s="28">
        <v>0</v>
      </c>
      <c r="N5">
        <v>1.0051224853873499</v>
      </c>
      <c r="O5">
        <v>0.99575361382614902</v>
      </c>
      <c r="P5">
        <v>1.00708087919342</v>
      </c>
      <c r="Q5">
        <v>0.99463351209187501</v>
      </c>
      <c r="R5">
        <v>425.05499267578102</v>
      </c>
      <c r="S5" s="40">
        <f>IF(C5,O5,Q5)</f>
        <v>0.99575361382614902</v>
      </c>
      <c r="T5" s="40">
        <f>IF(D5 = 0,N5,P5)</f>
        <v>1.00708087919342</v>
      </c>
      <c r="U5" s="59">
        <f>R5*S5^(1-M5)</f>
        <v>423.25004503175626</v>
      </c>
      <c r="V5" s="58">
        <f>R5*T5^(M5+1)</f>
        <v>428.06475572947829</v>
      </c>
      <c r="W5" s="66">
        <f>0.5 * (D5-MAX($D$3:$D$66))/(MIN($D$3:$D$66)-MAX($D$3:$D$66)) + 0.75</f>
        <v>1.0087069424492956</v>
      </c>
      <c r="X5" s="66">
        <f>AVERAGE(D5, F5, G5, H5, I5, J5, K5)</f>
        <v>0.38185160034904941</v>
      </c>
      <c r="Y5" s="29">
        <f>1.2^M5</f>
        <v>1</v>
      </c>
      <c r="Z5" s="29">
        <f>1.6^M5</f>
        <v>1</v>
      </c>
      <c r="AA5" s="29">
        <f>IF(C5&gt;0, 1, 0.3)</f>
        <v>1</v>
      </c>
      <c r="AB5" s="29">
        <f>IF(C5&gt;0, 1, 0.2)</f>
        <v>1</v>
      </c>
      <c r="AC5" s="29">
        <f>PERCENTILE($L$2:$L$66, 0.05)</f>
        <v>-5.4727940322364554E-2</v>
      </c>
      <c r="AD5" s="29">
        <f>PERCENTILE($L$2:$L$66, 0.95)</f>
        <v>1.05284659974838</v>
      </c>
      <c r="AE5" s="29">
        <f>MIN(MAX(L5,AC5), AD5)</f>
        <v>0.75184220206581498</v>
      </c>
      <c r="AF5" s="29">
        <f>AE5-$AE$67+1</f>
        <v>1.8065701423881795</v>
      </c>
      <c r="AG5" s="74">
        <v>0</v>
      </c>
      <c r="AH5" s="74">
        <v>1</v>
      </c>
      <c r="AI5" s="28">
        <v>2</v>
      </c>
      <c r="AJ5" s="21">
        <f>(AF5^4) *Y5*AA5*AG5</f>
        <v>0</v>
      </c>
      <c r="AK5" s="21">
        <f>(AF5^5)*Z5*AB5*AH5*AI5</f>
        <v>38.486120651122931</v>
      </c>
      <c r="AL5" s="15">
        <f>AJ5/$AJ$67</f>
        <v>0</v>
      </c>
      <c r="AM5" s="15">
        <f>AK5/$AK$67</f>
        <v>8.9221159952197482E-2</v>
      </c>
      <c r="AN5" s="2">
        <v>0</v>
      </c>
      <c r="AO5" s="16">
        <f>$D$73*AL5</f>
        <v>0</v>
      </c>
      <c r="AP5" s="24">
        <f>AO5-AN5</f>
        <v>0</v>
      </c>
      <c r="AQ5" s="2">
        <v>0</v>
      </c>
      <c r="AR5" s="2">
        <v>0</v>
      </c>
      <c r="AS5" s="2">
        <v>0</v>
      </c>
      <c r="AT5" s="10">
        <f>SUM(AQ5:AS5)</f>
        <v>0</v>
      </c>
      <c r="AU5" s="16">
        <f>AL5*$D$72</f>
        <v>0</v>
      </c>
      <c r="AV5" s="9">
        <f>AU5-AT5</f>
        <v>0</v>
      </c>
      <c r="AW5" s="9">
        <f>AV5+AP5</f>
        <v>0</v>
      </c>
      <c r="AX5" s="18">
        <f>AN5+AT5</f>
        <v>0</v>
      </c>
      <c r="AY5" s="27">
        <f>AO5+AU5</f>
        <v>0</v>
      </c>
      <c r="AZ5" s="67">
        <f>AW5*(AW5&gt;0)</f>
        <v>0</v>
      </c>
      <c r="BA5">
        <f>AZ5/$AZ$67</f>
        <v>0</v>
      </c>
      <c r="BB5" s="57">
        <f>BA5*$AW$67</f>
        <v>0</v>
      </c>
      <c r="BC5" s="70">
        <f>IF(BB5&gt;0,U5,V5)</f>
        <v>428.06475572947829</v>
      </c>
      <c r="BD5" s="17">
        <f>BB5/BC5</f>
        <v>0</v>
      </c>
      <c r="BE5" s="35" t="e">
        <f>AX5/AY5</f>
        <v>#DIV/0!</v>
      </c>
      <c r="BF5" s="2">
        <v>424</v>
      </c>
      <c r="BG5" s="16">
        <f>AM5*$D$75</f>
        <v>373.48691325269482</v>
      </c>
      <c r="BH5" s="54">
        <f>BG5-BF5</f>
        <v>-50.513086747305181</v>
      </c>
      <c r="BI5" s="75">
        <f>BH5*(BH5&lt;0)</f>
        <v>-50.513086747305181</v>
      </c>
      <c r="BJ5" s="35">
        <f>BI5/$BI$67</f>
        <v>6.2050581951612262E-2</v>
      </c>
      <c r="BK5" s="76">
        <f>BJ5 * $BH$67</f>
        <v>3.0454425621851069</v>
      </c>
      <c r="BL5" s="77">
        <f>IF(BK5&gt;0, U5, V5)</f>
        <v>423.25004503175626</v>
      </c>
      <c r="BM5" s="17">
        <f>BK5/BL5</f>
        <v>7.1953744552032094E-3</v>
      </c>
      <c r="BN5" s="39">
        <f>($AF5^$BN$69)*($BO$69^$M5)*(IF($C5&gt;0,1,$BP$69))</f>
        <v>1.9121100836500788</v>
      </c>
      <c r="BO5" s="39">
        <f>($AF5^$BN$70)*($BO$70^$M5)*(IF($C5&gt;0,1,$BP$70))</f>
        <v>3.5328744468566584</v>
      </c>
      <c r="BP5" s="39">
        <f>($AF5^$BN$71)*($BO$71^$M5)*(IF($C5&gt;0,1,$BP$71))</f>
        <v>17.745368808062143</v>
      </c>
      <c r="BQ5" s="39">
        <f>($AF5^$BN$72)*($BO$72^$M5)*(IF($C5&gt;0,1,$BP$72))</f>
        <v>3.5475309028429307</v>
      </c>
      <c r="BR5" s="39">
        <f>($AF5^$BN$73)*($BO$73^$M5)*(IF($C5&gt;0,1,$BP$73))</f>
        <v>1.054047250465914</v>
      </c>
      <c r="BS5" s="39">
        <f>($AF5^$BN$74)*($BO$74^$M5)*(IF($C5&gt;0,1,$BP$74))</f>
        <v>8.3383748368959836</v>
      </c>
      <c r="BT5" s="39">
        <f>($AF5^$BN$75)*($BO$75^$M5)*(IF($C5&gt;0,1,$BP$75))</f>
        <v>3.0114620865128692</v>
      </c>
      <c r="BU5" s="37">
        <f>BN5/BN$67</f>
        <v>2.2564902540619623E-2</v>
      </c>
      <c r="BV5" s="37">
        <f>BO5/BO$67</f>
        <v>2.4140125773332775E-2</v>
      </c>
      <c r="BW5" s="37">
        <f>BP5/BP$67</f>
        <v>2.7015661210374891E-2</v>
      </c>
      <c r="BX5" s="37">
        <f>BQ5/BQ$67</f>
        <v>2.0443640378846505E-2</v>
      </c>
      <c r="BY5" s="37">
        <f>BR5/BR$67</f>
        <v>1.8717703360898966E-2</v>
      </c>
      <c r="BZ5" s="37">
        <f>BS5/BS$67</f>
        <v>2.5816065701194341E-2</v>
      </c>
      <c r="CA5" s="37">
        <f>BT5/BT$67</f>
        <v>3.0085933801152594E-2</v>
      </c>
      <c r="CB5" s="2">
        <v>0</v>
      </c>
      <c r="CC5" s="17">
        <f>CB$67*BU5</f>
        <v>1547.6138407483968</v>
      </c>
      <c r="CD5" s="1">
        <f>CC5-CB5</f>
        <v>1547.6138407483968</v>
      </c>
      <c r="CE5" s="2">
        <v>0</v>
      </c>
      <c r="CF5" s="17">
        <f>CE$67*BV5</f>
        <v>1591.9205941224297</v>
      </c>
      <c r="CG5" s="1">
        <f>CF5-CE5</f>
        <v>1591.9205941224297</v>
      </c>
      <c r="CH5" s="2">
        <v>0</v>
      </c>
      <c r="CI5" s="17">
        <f>CH$67*BW5</f>
        <v>1968.9284046733324</v>
      </c>
      <c r="CJ5" s="1">
        <f>CI5-CH5</f>
        <v>1968.9284046733324</v>
      </c>
      <c r="CK5" s="2">
        <v>0</v>
      </c>
      <c r="CL5" s="17">
        <f>CK$67*BX5</f>
        <v>1359.440754272156</v>
      </c>
      <c r="CM5" s="1">
        <f>CL5-CK5</f>
        <v>1359.440754272156</v>
      </c>
      <c r="CN5" s="2">
        <v>850</v>
      </c>
      <c r="CO5" s="17">
        <f>CN$67*BY5</f>
        <v>1301.273455353057</v>
      </c>
      <c r="CP5" s="1">
        <f>CO5-CN5</f>
        <v>451.27345535305699</v>
      </c>
      <c r="CQ5" s="2">
        <v>1275</v>
      </c>
      <c r="CR5" s="17">
        <f>CQ$67*BZ5</f>
        <v>1908.0654159752737</v>
      </c>
      <c r="CS5" s="1">
        <f>CR5-CQ5</f>
        <v>633.06541597527371</v>
      </c>
      <c r="CT5" s="2">
        <v>0</v>
      </c>
      <c r="CU5" s="17">
        <f>CT$67*CA5</f>
        <v>2124.0368404275719</v>
      </c>
      <c r="CV5" s="1">
        <f>CU5-CT5</f>
        <v>2124.0368404275719</v>
      </c>
      <c r="CW5" s="9"/>
      <c r="DA5" s="37"/>
      <c r="DC5" s="17"/>
      <c r="DD5" s="1"/>
    </row>
    <row r="6" spans="1:110" x14ac:dyDescent="0.2">
      <c r="A6" s="33" t="s">
        <v>192</v>
      </c>
      <c r="B6">
        <v>1</v>
      </c>
      <c r="C6">
        <v>0</v>
      </c>
      <c r="D6">
        <v>0.162921348314606</v>
      </c>
      <c r="E6">
        <v>0.83707865168539297</v>
      </c>
      <c r="F6">
        <v>9.3663911845730002E-2</v>
      </c>
      <c r="G6">
        <v>9.3663911845730002E-2</v>
      </c>
      <c r="H6">
        <v>0.240863787375415</v>
      </c>
      <c r="I6">
        <v>0.40365448504983298</v>
      </c>
      <c r="J6">
        <v>0.31181043609888298</v>
      </c>
      <c r="K6">
        <v>0.17089583142764</v>
      </c>
      <c r="L6">
        <v>0.90561802936915903</v>
      </c>
      <c r="M6" s="28">
        <v>0</v>
      </c>
      <c r="N6">
        <v>1.02512798304304</v>
      </c>
      <c r="O6">
        <v>0.97770105656431405</v>
      </c>
      <c r="P6">
        <v>1.02897540060982</v>
      </c>
      <c r="Q6">
        <v>0.966381495581633</v>
      </c>
      <c r="R6">
        <v>16.2199993133544</v>
      </c>
      <c r="S6" s="40">
        <f>IF(C6,O6,Q6)</f>
        <v>0.966381495581633</v>
      </c>
      <c r="T6" s="40">
        <f>IF(D6 = 0,N6,P6)</f>
        <v>1.02897540060982</v>
      </c>
      <c r="U6" s="59">
        <f>R6*S6^(1-M6)</f>
        <v>15.674707194772486</v>
      </c>
      <c r="V6" s="58">
        <f>R6*T6^(M6+1)</f>
        <v>16.689980291349848</v>
      </c>
      <c r="W6" s="66">
        <f>0.5 * (D6-MAX($D$3:$D$66))/(MIN($D$3:$D$66)-MAX($D$3:$D$66)) + 0.75</f>
        <v>1.1836936490842849</v>
      </c>
      <c r="X6" s="66">
        <f>AVERAGE(D6, F6, G6, H6, I6, J6, K6)</f>
        <v>0.21106767313683386</v>
      </c>
      <c r="Y6" s="29">
        <f>1.2^M6</f>
        <v>1</v>
      </c>
      <c r="Z6" s="29">
        <f>1.6^M6</f>
        <v>1</v>
      </c>
      <c r="AA6" s="29">
        <f>IF(C6&gt;0, 1, 0.3)</f>
        <v>0.3</v>
      </c>
      <c r="AB6" s="29">
        <f>IF(C6&gt;0, 1, 0.2)</f>
        <v>0.2</v>
      </c>
      <c r="AC6" s="29">
        <f>PERCENTILE($L$2:$L$66, 0.05)</f>
        <v>-5.4727940322364554E-2</v>
      </c>
      <c r="AD6" s="29">
        <f>PERCENTILE($L$2:$L$66, 0.95)</f>
        <v>1.05284659974838</v>
      </c>
      <c r="AE6" s="29">
        <f>MIN(MAX(L6,AC6), AD6)</f>
        <v>0.90561802936915903</v>
      </c>
      <c r="AF6" s="29">
        <f>AE6-$AE$67+1</f>
        <v>1.9603459696915235</v>
      </c>
      <c r="AG6" s="74">
        <v>1</v>
      </c>
      <c r="AH6" s="74">
        <v>0</v>
      </c>
      <c r="AI6" s="28">
        <v>1</v>
      </c>
      <c r="AJ6" s="21">
        <f>(AF6^4) *Y6*AA6*AG6</f>
        <v>4.4304939852708367</v>
      </c>
      <c r="AK6" s="21">
        <f>(AF6^5)*Z6*AB6*AH6*AI6</f>
        <v>0</v>
      </c>
      <c r="AL6" s="15">
        <f>AJ6/$AJ$67</f>
        <v>1.1279231035430779E-2</v>
      </c>
      <c r="AM6" s="15">
        <f>AK6/$AK$67</f>
        <v>0</v>
      </c>
      <c r="AN6" s="2">
        <v>5028</v>
      </c>
      <c r="AO6" s="16">
        <f>$D$73*AL6</f>
        <v>1291.3255491379844</v>
      </c>
      <c r="AP6" s="24">
        <f>AO6-AN6</f>
        <v>-3736.6744508620159</v>
      </c>
      <c r="AQ6" s="2">
        <v>178</v>
      </c>
      <c r="AR6" s="2">
        <v>2855</v>
      </c>
      <c r="AS6" s="2">
        <v>114</v>
      </c>
      <c r="AT6" s="14">
        <f>SUM(AQ6:AS6)</f>
        <v>3147</v>
      </c>
      <c r="AU6" s="16">
        <f>AL6*$D$72</f>
        <v>1976.9134178030909</v>
      </c>
      <c r="AV6" s="9">
        <f>AU6-AT6</f>
        <v>-1170.0865821969091</v>
      </c>
      <c r="AW6" s="9">
        <f>AV6+AP6</f>
        <v>-4906.761033058925</v>
      </c>
      <c r="AX6" s="18">
        <f>AN6+AT6</f>
        <v>8175</v>
      </c>
      <c r="AY6" s="27">
        <f>AO6+AU6</f>
        <v>3268.238966941075</v>
      </c>
      <c r="AZ6" s="67">
        <f>AW6*(AW6&gt;0)</f>
        <v>0</v>
      </c>
      <c r="BA6">
        <f>AZ6/$AZ$67</f>
        <v>0</v>
      </c>
      <c r="BB6" s="57">
        <f>BA6*$AW$67</f>
        <v>0</v>
      </c>
      <c r="BC6" s="70">
        <f>IF(BB6&gt;0,U6,V6)</f>
        <v>16.689980291349848</v>
      </c>
      <c r="BD6" s="17">
        <f>BB6/BC6</f>
        <v>0</v>
      </c>
      <c r="BE6" s="35">
        <f>AX6/AY6</f>
        <v>2.5013470810096341</v>
      </c>
      <c r="BF6" s="2">
        <v>0</v>
      </c>
      <c r="BG6" s="16">
        <f>AM6*$D$75</f>
        <v>0</v>
      </c>
      <c r="BH6" s="54">
        <f>BG6-BF6</f>
        <v>0</v>
      </c>
      <c r="BI6" s="75">
        <f>BH6*(BH6&lt;0)</f>
        <v>0</v>
      </c>
      <c r="BJ6" s="35">
        <f>BI6/$BI$67</f>
        <v>0</v>
      </c>
      <c r="BK6" s="76">
        <f>BJ6 * $BH$67</f>
        <v>0</v>
      </c>
      <c r="BL6" s="77">
        <f>IF(BK6&gt;0, U6, V6)</f>
        <v>16.689980291349848</v>
      </c>
      <c r="BM6" s="17">
        <f>BK6/BL6</f>
        <v>0</v>
      </c>
      <c r="BN6" s="39">
        <f>($AF6^$BN$69)*($BO$69^$M6)*(IF($C6&gt;0,1,$BP$69))</f>
        <v>0.97031924744919928</v>
      </c>
      <c r="BO6" s="39">
        <f>($AF6^$BN$70)*($BO$70^$M6)*(IF($C6&gt;0,1,$BP$70))</f>
        <v>1.657044818904952</v>
      </c>
      <c r="BP6" s="39">
        <f>($AF6^$BN$71)*($BO$71^$M6)*(IF($C6&gt;0,1,$BP$71))</f>
        <v>5.2801229232267821E-2</v>
      </c>
      <c r="BQ6" s="39">
        <f>($AF6^$BN$72)*($BO$72^$M6)*(IF($C6&gt;0,1,$BP$72))</f>
        <v>3.0635316322840338</v>
      </c>
      <c r="BR6" s="39">
        <f>($AF6^$BN$73)*($BO$73^$M6)*(IF($C6&gt;0,1,$BP$73))</f>
        <v>0.69437705371692837</v>
      </c>
      <c r="BS6" s="39">
        <f>($AF6^$BN$74)*($BO$74^$M6)*(IF($C6&gt;0,1,$BP$74))</f>
        <v>2.51470859926135</v>
      </c>
      <c r="BT6" s="39">
        <f>($AF6^$BN$75)*($BO$75^$M6)*(IF($C6&gt;0,1,$BP$75))</f>
        <v>0.1367643182219852</v>
      </c>
      <c r="BU6" s="37">
        <f>BN6/BN$67</f>
        <v>1.1450783843042286E-2</v>
      </c>
      <c r="BV6" s="37">
        <f>BO6/BO$67</f>
        <v>1.1322584751350484E-2</v>
      </c>
      <c r="BW6" s="37">
        <f>BP6/BP$67</f>
        <v>8.0384923855863496E-5</v>
      </c>
      <c r="BX6" s="37">
        <f>BQ6/BQ$67</f>
        <v>1.7654459029361805E-2</v>
      </c>
      <c r="BY6" s="37">
        <f>BR6/BR$67</f>
        <v>1.2330703112543983E-2</v>
      </c>
      <c r="BZ6" s="37">
        <f>BS6/BS$67</f>
        <v>7.7856757087279458E-3</v>
      </c>
      <c r="CA6" s="37">
        <f>BT6/BT$67</f>
        <v>1.3663403709495217E-3</v>
      </c>
      <c r="CB6" s="2">
        <v>1705</v>
      </c>
      <c r="CC6" s="17">
        <f>CB$67*BU6</f>
        <v>785.35200987505516</v>
      </c>
      <c r="CD6" s="1">
        <f>CC6-CB6</f>
        <v>-919.64799012494484</v>
      </c>
      <c r="CE6" s="2">
        <v>1689</v>
      </c>
      <c r="CF6" s="17">
        <f>CE$67*BV6</f>
        <v>746.66785142780759</v>
      </c>
      <c r="CG6" s="1">
        <f>CF6-CE6</f>
        <v>-942.33214857219241</v>
      </c>
      <c r="CH6" s="2">
        <v>2702</v>
      </c>
      <c r="CI6" s="17">
        <f>CH$67*BW6</f>
        <v>5.858533635539187</v>
      </c>
      <c r="CJ6" s="1">
        <f>CI6-CH6</f>
        <v>-2696.1414663644609</v>
      </c>
      <c r="CK6" s="2">
        <v>1303</v>
      </c>
      <c r="CL6" s="17">
        <f>CK$67*BX6</f>
        <v>1173.9685620754719</v>
      </c>
      <c r="CM6" s="1">
        <f>CL6-CK6</f>
        <v>-129.03143792452806</v>
      </c>
      <c r="CN6" s="2">
        <v>665</v>
      </c>
      <c r="CO6" s="17">
        <f>CN$67*BY6</f>
        <v>857.24281108717025</v>
      </c>
      <c r="CP6" s="1">
        <f>CO6-CN6</f>
        <v>192.24281108717025</v>
      </c>
      <c r="CQ6" s="2">
        <v>1898</v>
      </c>
      <c r="CR6" s="17">
        <f>CQ$67*BZ6</f>
        <v>575.43929163208247</v>
      </c>
      <c r="CS6" s="1">
        <f>CR6-CQ6</f>
        <v>-1322.5607083679174</v>
      </c>
      <c r="CT6" s="2">
        <v>1444</v>
      </c>
      <c r="CU6" s="17">
        <f>CT$67*CA6</f>
        <v>96.462263848665287</v>
      </c>
      <c r="CV6" s="1">
        <f>CU6-CT6</f>
        <v>-1347.5377361513347</v>
      </c>
      <c r="CW6" s="9"/>
      <c r="DA6" s="37"/>
      <c r="DC6" s="17"/>
      <c r="DD6" s="1"/>
    </row>
    <row r="7" spans="1:110" x14ac:dyDescent="0.2">
      <c r="A7" s="33" t="s">
        <v>112</v>
      </c>
      <c r="B7">
        <v>1</v>
      </c>
      <c r="C7">
        <v>1</v>
      </c>
      <c r="D7">
        <v>0.45461847389558202</v>
      </c>
      <c r="E7">
        <v>0.54538152610441704</v>
      </c>
      <c r="F7">
        <v>0.41143764892772</v>
      </c>
      <c r="G7">
        <v>0.41143764892772</v>
      </c>
      <c r="H7">
        <v>0.25550660792951502</v>
      </c>
      <c r="I7">
        <v>0.34008810572687198</v>
      </c>
      <c r="J7">
        <v>0.29477916868640403</v>
      </c>
      <c r="K7">
        <v>0.34825744517124402</v>
      </c>
      <c r="L7">
        <v>1.01836376067616</v>
      </c>
      <c r="M7" s="28">
        <v>0</v>
      </c>
      <c r="N7">
        <v>1.0116976394977699</v>
      </c>
      <c r="O7">
        <v>0.993015592878707</v>
      </c>
      <c r="P7">
        <v>1.0114718693586</v>
      </c>
      <c r="Q7">
        <v>0.99116224415284704</v>
      </c>
      <c r="R7">
        <v>95.949996948242102</v>
      </c>
      <c r="S7" s="40">
        <f>IF(C7,O7,Q7)</f>
        <v>0.993015592878707</v>
      </c>
      <c r="T7" s="40">
        <f>IF(D7 = 0,N7,P7)</f>
        <v>1.0114718693586</v>
      </c>
      <c r="U7" s="59">
        <f>R7*S7^(1-M7)</f>
        <v>95.279843106268757</v>
      </c>
      <c r="V7" s="58">
        <f>R7*T7^(M7+1)</f>
        <v>97.050722778190405</v>
      </c>
      <c r="W7" s="66">
        <f>0.5 * (D7-MAX($D$3:$D$66))/(MIN($D$3:$D$66)-MAX($D$3:$D$66)) + 0.75</f>
        <v>1.006758114257587</v>
      </c>
      <c r="X7" s="66">
        <f>AVERAGE(D7, F7, G7, H7, I7, J7, K7)</f>
        <v>0.35944644275215104</v>
      </c>
      <c r="Y7" s="29">
        <f>1.2^M7</f>
        <v>1</v>
      </c>
      <c r="Z7" s="29">
        <f>1.6^M7</f>
        <v>1</v>
      </c>
      <c r="AA7" s="29">
        <f>IF(C7&gt;0, 1, 0.3)</f>
        <v>1</v>
      </c>
      <c r="AB7" s="29">
        <f>IF(C7&gt;0, 1, 0.2)</f>
        <v>1</v>
      </c>
      <c r="AC7" s="29">
        <f>PERCENTILE($L$2:$L$66, 0.05)</f>
        <v>-5.4727940322364554E-2</v>
      </c>
      <c r="AD7" s="29">
        <f>PERCENTILE($L$2:$L$66, 0.95)</f>
        <v>1.05284659974838</v>
      </c>
      <c r="AE7" s="29">
        <f>MIN(MAX(L7,AC7), AD7)</f>
        <v>1.01836376067616</v>
      </c>
      <c r="AF7" s="29">
        <f>AE7-$AE$67+1</f>
        <v>2.0730917009985248</v>
      </c>
      <c r="AG7" s="74">
        <v>1</v>
      </c>
      <c r="AH7" s="74">
        <v>0</v>
      </c>
      <c r="AI7" s="28">
        <v>1</v>
      </c>
      <c r="AJ7" s="21">
        <f>(AF7^4) *Y7*AA7*AG7</f>
        <v>18.470304374202239</v>
      </c>
      <c r="AK7" s="21">
        <f>(AF7^5)*Z7*AB7*AH7*AI7</f>
        <v>0</v>
      </c>
      <c r="AL7" s="15">
        <f>AJ7/$AJ$67</f>
        <v>4.7022032085801253E-2</v>
      </c>
      <c r="AM7" s="15">
        <f>AK7/$AK$67</f>
        <v>0</v>
      </c>
      <c r="AN7" s="2">
        <v>2111</v>
      </c>
      <c r="AO7" s="16">
        <f>$D$73*AL7</f>
        <v>5383.41232784777</v>
      </c>
      <c r="AP7" s="24">
        <f>AO7-AN7</f>
        <v>3272.41232784777</v>
      </c>
      <c r="AQ7" s="2">
        <v>1631</v>
      </c>
      <c r="AR7" s="2">
        <v>6429</v>
      </c>
      <c r="AS7" s="2">
        <v>288</v>
      </c>
      <c r="AT7" s="10">
        <f>SUM(AQ7:AS7)</f>
        <v>8348</v>
      </c>
      <c r="AU7" s="16">
        <f>AL7*$D$72</f>
        <v>8241.5623787457662</v>
      </c>
      <c r="AV7" s="9">
        <f>AU7-AT7</f>
        <v>-106.43762125423382</v>
      </c>
      <c r="AW7" s="9">
        <f>AV7+AP7</f>
        <v>3165.9747065935362</v>
      </c>
      <c r="AX7" s="18">
        <f>AN7+AT7</f>
        <v>10459</v>
      </c>
      <c r="AY7" s="27">
        <f>AO7+AU7</f>
        <v>13624.974706593537</v>
      </c>
      <c r="AZ7" s="67">
        <f>AW7*(AW7&gt;0)</f>
        <v>3165.9747065935362</v>
      </c>
      <c r="BA7">
        <f>AZ7/$AZ$67</f>
        <v>4.6770340982881312E-2</v>
      </c>
      <c r="BB7" s="57">
        <f>BA7*$AW$67</f>
        <v>194.95047380190132</v>
      </c>
      <c r="BC7" s="60">
        <f>IF(BB7&gt;0,U7,V7)</f>
        <v>95.279843106268757</v>
      </c>
      <c r="BD7" s="17">
        <f>BB7/BC7</f>
        <v>2.0460830690544549</v>
      </c>
      <c r="BE7" s="35">
        <f>AX7/AY7</f>
        <v>0.76763445255708063</v>
      </c>
      <c r="BF7" s="2">
        <v>0</v>
      </c>
      <c r="BG7" s="16">
        <f>AM7*$D$75</f>
        <v>0</v>
      </c>
      <c r="BH7" s="54">
        <f>BG7-BF7</f>
        <v>0</v>
      </c>
      <c r="BI7" s="75">
        <f>BH7*(BH7&lt;0)</f>
        <v>0</v>
      </c>
      <c r="BJ7" s="35">
        <f>BI7/$BI$67</f>
        <v>0</v>
      </c>
      <c r="BK7" s="76">
        <f>BJ7 * $BH$67</f>
        <v>0</v>
      </c>
      <c r="BL7" s="77">
        <f>IF(BK7&gt;0, U7, V7)</f>
        <v>97.050722778190405</v>
      </c>
      <c r="BM7" s="17">
        <f>BK7/BL7</f>
        <v>0</v>
      </c>
      <c r="BN7" s="39">
        <f>($AF7^$BN$69)*($BO$69^$M7)*(IF($C7&gt;0,1,$BP$69))</f>
        <v>2.2233810013731632</v>
      </c>
      <c r="BO7" s="39">
        <f>($AF7^$BN$70)*($BO$70^$M7)*(IF($C7&gt;0,1,$BP$70))</f>
        <v>4.7387511943621821</v>
      </c>
      <c r="BP7" s="39">
        <f>($AF7^$BN$71)*($BO$71^$M7)*(IF($C7&gt;0,1,$BP$71))</f>
        <v>34.651004511857145</v>
      </c>
      <c r="BQ7" s="39">
        <f>($AF7^$BN$72)*($BO$72^$M7)*(IF($C7&gt;0,1,$BP$72))</f>
        <v>4.7629962160352726</v>
      </c>
      <c r="BR7" s="39">
        <f>($AF7^$BN$73)*($BO$73^$M7)*(IF($C7&gt;0,1,$BP$73))</f>
        <v>1.0670359401153515</v>
      </c>
      <c r="BS7" s="39">
        <f>($AF7^$BN$74)*($BO$74^$M7)*(IF($C7&gt;0,1,$BP$74))</f>
        <v>13.658216352852923</v>
      </c>
      <c r="BT7" s="39">
        <f>($AF7^$BN$75)*($BO$75^$M7)*(IF($C7&gt;0,1,$BP$75))</f>
        <v>3.8920365347950154</v>
      </c>
      <c r="BU7" s="37">
        <f>BN7/BN$67</f>
        <v>2.6238225526680502E-2</v>
      </c>
      <c r="BV7" s="37">
        <f>BO7/BO$67</f>
        <v>3.2379879772465453E-2</v>
      </c>
      <c r="BW7" s="37">
        <f>BP7/BP$67</f>
        <v>5.2752907455279427E-2</v>
      </c>
      <c r="BX7" s="37">
        <f>BQ7/BQ$67</f>
        <v>2.7448099659512133E-2</v>
      </c>
      <c r="BY7" s="37">
        <f>BR7/BR$67</f>
        <v>1.8948355677289419E-2</v>
      </c>
      <c r="BZ7" s="37">
        <f>BS7/BS$67</f>
        <v>4.228658672984726E-2</v>
      </c>
      <c r="CA7" s="37">
        <f>BT7/BT$67</f>
        <v>3.8883289967997337E-2</v>
      </c>
      <c r="CB7" s="2">
        <v>1212</v>
      </c>
      <c r="CC7" s="17">
        <f>CB$67*BU7</f>
        <v>1799.5486977473822</v>
      </c>
      <c r="CD7" s="1">
        <f>CC7-CB7</f>
        <v>587.54869774738222</v>
      </c>
      <c r="CE7" s="2">
        <v>1503</v>
      </c>
      <c r="CF7" s="17">
        <f>CE$67*BV7</f>
        <v>2135.2911715952341</v>
      </c>
      <c r="CG7" s="1">
        <f>CF7-CE7</f>
        <v>632.29117159523412</v>
      </c>
      <c r="CH7" s="2">
        <v>0</v>
      </c>
      <c r="CI7" s="17">
        <f>CH$67*BW7</f>
        <v>3844.6846482482201</v>
      </c>
      <c r="CJ7" s="1">
        <f>CI7-CH7</f>
        <v>3844.6846482482201</v>
      </c>
      <c r="CK7" s="2">
        <v>0</v>
      </c>
      <c r="CL7" s="17">
        <f>CK$67*BX7</f>
        <v>1825.2162830585783</v>
      </c>
      <c r="CM7" s="1">
        <f>CL7-CK7</f>
        <v>1825.2162830585783</v>
      </c>
      <c r="CN7" s="2">
        <v>864</v>
      </c>
      <c r="CO7" s="17">
        <f>CN$67*BY7</f>
        <v>1317.3086350408378</v>
      </c>
      <c r="CP7" s="1">
        <f>CO7-CN7</f>
        <v>453.30863504083777</v>
      </c>
      <c r="CQ7" s="2">
        <v>2111</v>
      </c>
      <c r="CR7" s="17">
        <f>CQ$67*BZ7</f>
        <v>3125.401625203011</v>
      </c>
      <c r="CS7" s="1">
        <f>CR7-CQ7</f>
        <v>1014.401625203011</v>
      </c>
      <c r="CT7" s="2">
        <v>1439</v>
      </c>
      <c r="CU7" s="17">
        <f>CT$67*CA7</f>
        <v>2745.1213884506437</v>
      </c>
      <c r="CV7" s="1">
        <f>CU7-CT7</f>
        <v>1306.1213884506437</v>
      </c>
      <c r="CW7" s="9"/>
      <c r="DA7" s="37"/>
      <c r="DC7" s="17"/>
      <c r="DD7" s="1"/>
    </row>
    <row r="8" spans="1:110" x14ac:dyDescent="0.2">
      <c r="A8" s="33" t="s">
        <v>70</v>
      </c>
      <c r="B8">
        <v>1</v>
      </c>
      <c r="C8">
        <v>1</v>
      </c>
      <c r="D8">
        <v>0.57991967871485905</v>
      </c>
      <c r="E8">
        <v>0.42008032128514</v>
      </c>
      <c r="F8">
        <v>0.62668784749801398</v>
      </c>
      <c r="G8">
        <v>0.62668784749801398</v>
      </c>
      <c r="H8">
        <v>0.14537444933920701</v>
      </c>
      <c r="I8">
        <v>0.68370044052863399</v>
      </c>
      <c r="J8">
        <v>0.31526587994076199</v>
      </c>
      <c r="K8">
        <v>0.44449217730984197</v>
      </c>
      <c r="L8">
        <v>0.78601981786660002</v>
      </c>
      <c r="M8" s="28">
        <v>0</v>
      </c>
      <c r="N8">
        <v>1.0054377735662301</v>
      </c>
      <c r="O8">
        <v>0.99568546654927303</v>
      </c>
      <c r="P8">
        <v>1.0084900645489301</v>
      </c>
      <c r="Q8">
        <v>0.99367288180795599</v>
      </c>
      <c r="R8">
        <v>138.22999572753901</v>
      </c>
      <c r="S8" s="40">
        <f>IF(C8,O8,Q8)</f>
        <v>0.99568546654927303</v>
      </c>
      <c r="T8" s="40">
        <f>IF(D8 = 0,N8,P8)</f>
        <v>1.0084900645489301</v>
      </c>
      <c r="U8" s="59">
        <f>R8*S8^(1-M8)</f>
        <v>137.63359778707868</v>
      </c>
      <c r="V8" s="58">
        <f>R8*T8^(M8+1)</f>
        <v>139.40357731386413</v>
      </c>
      <c r="W8" s="66">
        <f>0.5 * (D8-MAX($D$3:$D$66))/(MIN($D$3:$D$66)-MAX($D$3:$D$66)) + 0.75</f>
        <v>0.93075381478095787</v>
      </c>
      <c r="X8" s="66">
        <f>AVERAGE(D8, F8, G8, H8, I8, J8, K8)</f>
        <v>0.48887547440419027</v>
      </c>
      <c r="Y8" s="29">
        <f>1.2^M8</f>
        <v>1</v>
      </c>
      <c r="Z8" s="29">
        <f>1.6^M8</f>
        <v>1</v>
      </c>
      <c r="AA8" s="29">
        <f>IF(C8&gt;0, 1, 0.3)</f>
        <v>1</v>
      </c>
      <c r="AB8" s="29">
        <f>IF(C8&gt;0, 1, 0.2)</f>
        <v>1</v>
      </c>
      <c r="AC8" s="29">
        <f>PERCENTILE($L$2:$L$66, 0.05)</f>
        <v>-5.4727940322364554E-2</v>
      </c>
      <c r="AD8" s="29">
        <f>PERCENTILE($L$2:$L$66, 0.95)</f>
        <v>1.05284659974838</v>
      </c>
      <c r="AE8" s="29">
        <f>MIN(MAX(L8,AC8), AD8)</f>
        <v>0.78601981786660002</v>
      </c>
      <c r="AF8" s="29">
        <f>AE8-$AE$67+1</f>
        <v>1.8407477581889646</v>
      </c>
      <c r="AG8" s="74">
        <v>1</v>
      </c>
      <c r="AH8" s="74">
        <v>0</v>
      </c>
      <c r="AI8" s="28">
        <v>1</v>
      </c>
      <c r="AJ8" s="21">
        <f>(AF8^4) *Y8*AA8*AG8</f>
        <v>11.480931371787515</v>
      </c>
      <c r="AK8" s="21">
        <f>(AF8^5)*Z8*AB8*AH8*AI8</f>
        <v>0</v>
      </c>
      <c r="AL8" s="15">
        <f>AJ8/$AJ$67</f>
        <v>2.9228360962643418E-2</v>
      </c>
      <c r="AM8" s="15">
        <f>AK8/$AK$67</f>
        <v>0</v>
      </c>
      <c r="AN8" s="2">
        <v>3179</v>
      </c>
      <c r="AO8" s="16">
        <f>$D$73*AL8</f>
        <v>3346.2679460973764</v>
      </c>
      <c r="AP8" s="24">
        <f>AO8-AN8</f>
        <v>167.26794609737635</v>
      </c>
      <c r="AQ8" s="2">
        <v>138</v>
      </c>
      <c r="AR8" s="2">
        <v>2073</v>
      </c>
      <c r="AS8" s="2">
        <v>0</v>
      </c>
      <c r="AT8" s="14">
        <f>SUM(AQ8:AS8)</f>
        <v>2211</v>
      </c>
      <c r="AU8" s="16">
        <f>AL8*$D$72</f>
        <v>5122.861548445534</v>
      </c>
      <c r="AV8" s="9">
        <f>AU8-AT8</f>
        <v>2911.861548445534</v>
      </c>
      <c r="AW8" s="9">
        <f>AV8+AP8</f>
        <v>3079.1294945429104</v>
      </c>
      <c r="AX8" s="18">
        <f>AN8+AT8</f>
        <v>5390</v>
      </c>
      <c r="AY8" s="27">
        <f>AO8+AU8</f>
        <v>8469.1294945429108</v>
      </c>
      <c r="AZ8" s="67">
        <f>AW8*(AW8&gt;0)</f>
        <v>3079.1294945429104</v>
      </c>
      <c r="BA8">
        <f>AZ8/$AZ$67</f>
        <v>4.5487393215838431E-2</v>
      </c>
      <c r="BB8" s="57">
        <f>BA8*$AW$67</f>
        <v>189.60282677192467</v>
      </c>
      <c r="BC8" s="60">
        <f>IF(BB8&gt;0,U8,V8)</f>
        <v>137.63359778707868</v>
      </c>
      <c r="BD8" s="17">
        <f>BB8/BC8</f>
        <v>1.3775911537620573</v>
      </c>
      <c r="BE8" s="35">
        <f>AX8/AY8</f>
        <v>0.6364290454494822</v>
      </c>
      <c r="BF8" s="2">
        <v>0</v>
      </c>
      <c r="BG8" s="16">
        <f>AM8*$D$75</f>
        <v>0</v>
      </c>
      <c r="BH8" s="54">
        <f>BG8-BF8</f>
        <v>0</v>
      </c>
      <c r="BI8" s="75">
        <f>BH8*(BH8&lt;0)</f>
        <v>0</v>
      </c>
      <c r="BJ8" s="35">
        <f>BI8/$BI$67</f>
        <v>0</v>
      </c>
      <c r="BK8" s="76">
        <f>BJ8 * $BH$67</f>
        <v>0</v>
      </c>
      <c r="BL8" s="77">
        <f>IF(BK8&gt;0, U8, V8)</f>
        <v>139.40357731386413</v>
      </c>
      <c r="BM8" s="17">
        <f>BK8/BL8</f>
        <v>0</v>
      </c>
      <c r="BN8" s="39">
        <f>($AF8^$BN$69)*($BO$69^$M8)*(IF($C8&gt;0,1,$BP$69))</f>
        <v>1.9517928878151962</v>
      </c>
      <c r="BO8" s="39">
        <f>($AF8^$BN$70)*($BO$70^$M8)*(IF($C8&gt;0,1,$BP$70))</f>
        <v>3.6770352563198196</v>
      </c>
      <c r="BP8" s="39">
        <f>($AF8^$BN$71)*($BO$71^$M8)*(IF($C8&gt;0,1,$BP$71))</f>
        <v>19.438698543842641</v>
      </c>
      <c r="BQ8" s="39">
        <f>($AF8^$BN$72)*($BO$72^$M8)*(IF($C8&gt;0,1,$BP$72))</f>
        <v>3.6927742091153184</v>
      </c>
      <c r="BR8" s="39">
        <f>($AF8^$BN$73)*($BO$73^$M8)*(IF($C8&gt;0,1,$BP$73))</f>
        <v>1.0558068879117934</v>
      </c>
      <c r="BS8" s="39">
        <f>($AF8^$BN$74)*($BO$74^$M8)*(IF($C8&gt;0,1,$BP$74))</f>
        <v>8.9180414980100498</v>
      </c>
      <c r="BT8" s="39">
        <f>($AF8^$BN$75)*($BO$75^$M8)*(IF($C8&gt;0,1,$BP$75))</f>
        <v>3.1185257782292908</v>
      </c>
      <c r="BU8" s="37">
        <f>BN8/BN$67</f>
        <v>2.3033201210335877E-2</v>
      </c>
      <c r="BV8" s="37">
        <f>BO8/BO$67</f>
        <v>2.512517636722595E-2</v>
      </c>
      <c r="BW8" s="37">
        <f>BP8/BP$67</f>
        <v>2.9593597062489495E-2</v>
      </c>
      <c r="BX8" s="37">
        <f>BQ8/BQ$67</f>
        <v>2.1280645609297863E-2</v>
      </c>
      <c r="BY8" s="37">
        <f>BR8/BR$67</f>
        <v>1.8748950889622317E-2</v>
      </c>
      <c r="BZ8" s="37">
        <f>BS8/BS$67</f>
        <v>2.7610745468035262E-2</v>
      </c>
      <c r="CA8" s="37">
        <f>BT8/BT$67</f>
        <v>3.1155550833993E-2</v>
      </c>
      <c r="CB8" s="2">
        <v>0</v>
      </c>
      <c r="CC8" s="17">
        <f>CB$67*BU8</f>
        <v>1579.732105010886</v>
      </c>
      <c r="CD8" s="1">
        <f>CC8-CB8</f>
        <v>1579.732105010886</v>
      </c>
      <c r="CE8" s="2">
        <v>1303</v>
      </c>
      <c r="CF8" s="17">
        <f>CE$67*BV8</f>
        <v>1656.8797555367153</v>
      </c>
      <c r="CG8" s="1">
        <f>CF8-CE8</f>
        <v>353.87975553671527</v>
      </c>
      <c r="CH8" s="2">
        <v>3268</v>
      </c>
      <c r="CI8" s="17">
        <f>CH$67*BW8</f>
        <v>2156.8109475112969</v>
      </c>
      <c r="CJ8" s="1">
        <f>CI8-CH8</f>
        <v>-1111.1890524887031</v>
      </c>
      <c r="CK8" s="2">
        <v>1850</v>
      </c>
      <c r="CL8" s="17">
        <f>CK$67*BX8</f>
        <v>1415.0990910814801</v>
      </c>
      <c r="CM8" s="1">
        <f>CL8-CK8</f>
        <v>-434.90090891851992</v>
      </c>
      <c r="CN8" s="2">
        <v>1106</v>
      </c>
      <c r="CO8" s="17">
        <f>CN$67*BY8</f>
        <v>1303.4458147974331</v>
      </c>
      <c r="CP8" s="1">
        <f>CO8-CN8</f>
        <v>197.44581479743306</v>
      </c>
      <c r="CQ8" s="2">
        <v>1659</v>
      </c>
      <c r="CR8" s="17">
        <f>CQ$67*BZ8</f>
        <v>2040.7101975424862</v>
      </c>
      <c r="CS8" s="1">
        <f>CR8-CQ8</f>
        <v>381.71019754248618</v>
      </c>
      <c r="CT8" s="2">
        <v>1106</v>
      </c>
      <c r="CU8" s="17">
        <f>CT$67*CA8</f>
        <v>2199.550733329072</v>
      </c>
      <c r="CV8" s="1">
        <f>CU8-CT8</f>
        <v>1093.550733329072</v>
      </c>
      <c r="CW8" s="9"/>
      <c r="DA8" s="37"/>
      <c r="DC8" s="17"/>
      <c r="DD8" s="1"/>
    </row>
    <row r="9" spans="1:110" x14ac:dyDescent="0.2">
      <c r="A9" s="33" t="s">
        <v>9</v>
      </c>
      <c r="B9">
        <v>1</v>
      </c>
      <c r="C9">
        <v>1</v>
      </c>
      <c r="D9">
        <v>0.87068273092369397</v>
      </c>
      <c r="E9">
        <v>0.129317269076305</v>
      </c>
      <c r="F9">
        <v>0.90230341540905401</v>
      </c>
      <c r="G9">
        <v>0.90230341540905401</v>
      </c>
      <c r="H9">
        <v>0.64493392070484501</v>
      </c>
      <c r="I9">
        <v>0.76123348017621095</v>
      </c>
      <c r="J9">
        <v>0.70067488390967603</v>
      </c>
      <c r="K9">
        <v>0.79512347521818505</v>
      </c>
      <c r="L9">
        <v>0.72240186476022905</v>
      </c>
      <c r="M9" s="28">
        <v>0</v>
      </c>
      <c r="N9">
        <v>1.0068687256458</v>
      </c>
      <c r="O9">
        <v>0.99471957909724995</v>
      </c>
      <c r="P9">
        <v>1.0081734948705401</v>
      </c>
      <c r="Q9">
        <v>0.99308837531579397</v>
      </c>
      <c r="R9">
        <v>130</v>
      </c>
      <c r="S9" s="40">
        <f>IF(C9,O9,Q9)</f>
        <v>0.99471957909724995</v>
      </c>
      <c r="T9" s="40">
        <f>IF(D9 = 0,N9,P9)</f>
        <v>1.0081734948705401</v>
      </c>
      <c r="U9" s="59">
        <f>R9*S9^(1-M9)</f>
        <v>129.31354528264248</v>
      </c>
      <c r="V9" s="58">
        <f>R9*T9^(M9+1)</f>
        <v>131.0625543331702</v>
      </c>
      <c r="W9" s="66">
        <f>0.5 * (D9-MAX($D$3:$D$66))/(MIN($D$3:$D$66)-MAX($D$3:$D$66)) + 0.75</f>
        <v>0.75438486343134425</v>
      </c>
      <c r="X9" s="66">
        <f>AVERAGE(D9, F9, G9, H9, I9, J9, K9)</f>
        <v>0.79675076025010283</v>
      </c>
      <c r="Y9" s="29">
        <f>1.2^M9</f>
        <v>1</v>
      </c>
      <c r="Z9" s="29">
        <f>1.6^M9</f>
        <v>1</v>
      </c>
      <c r="AA9" s="29">
        <f>IF(C9&gt;0, 1, 0.3)</f>
        <v>1</v>
      </c>
      <c r="AB9" s="29">
        <f>IF(C9&gt;0, 1, 0.2)</f>
        <v>1</v>
      </c>
      <c r="AC9" s="29">
        <f>PERCENTILE($L$2:$L$66, 0.05)</f>
        <v>-5.4727940322364554E-2</v>
      </c>
      <c r="AD9" s="29">
        <f>PERCENTILE($L$2:$L$66, 0.95)</f>
        <v>1.05284659974838</v>
      </c>
      <c r="AE9" s="29">
        <f>MIN(MAX(L9,AC9), AD9)</f>
        <v>0.72240186476022905</v>
      </c>
      <c r="AF9" s="29">
        <f>AE9-$AE$67+1</f>
        <v>1.7771298050825937</v>
      </c>
      <c r="AG9" s="74">
        <v>1</v>
      </c>
      <c r="AH9" s="74">
        <v>0</v>
      </c>
      <c r="AI9" s="28">
        <v>1</v>
      </c>
      <c r="AJ9" s="21">
        <f>(AF9^4) *Y9*AA9*AG9</f>
        <v>9.97416624964794</v>
      </c>
      <c r="AK9" s="21">
        <f>(AF9^5)*Z9*AB9*AH9*AI9</f>
        <v>0</v>
      </c>
      <c r="AL9" s="15">
        <f>AJ9/$AJ$67</f>
        <v>2.5392411295350862E-2</v>
      </c>
      <c r="AM9" s="15">
        <f>AK9/$AK$67</f>
        <v>0</v>
      </c>
      <c r="AN9" s="2">
        <v>2990</v>
      </c>
      <c r="AO9" s="16">
        <f>$D$73*AL9</f>
        <v>2907.1014998190603</v>
      </c>
      <c r="AP9" s="24">
        <f>AO9-AN9</f>
        <v>-82.898500180939664</v>
      </c>
      <c r="AQ9" s="2">
        <v>0</v>
      </c>
      <c r="AR9" s="2">
        <v>3640</v>
      </c>
      <c r="AS9" s="2">
        <v>0</v>
      </c>
      <c r="AT9" s="10">
        <f>SUM(AQ9:AS9)</f>
        <v>3640</v>
      </c>
      <c r="AU9" s="16">
        <f>AL9*$D$72</f>
        <v>4450.5337679907434</v>
      </c>
      <c r="AV9" s="9">
        <f>AU9-AT9</f>
        <v>810.5337679907434</v>
      </c>
      <c r="AW9" s="34">
        <f>AV9+AP9</f>
        <v>727.63526780980374</v>
      </c>
      <c r="AX9" s="18">
        <f>AN9+AT9</f>
        <v>6630</v>
      </c>
      <c r="AY9" s="27">
        <f>AO9+AU9</f>
        <v>7357.6352678098037</v>
      </c>
      <c r="AZ9" s="67">
        <f>AW9*(AW9&gt;0)</f>
        <v>727.63526780980374</v>
      </c>
      <c r="BA9">
        <f>AZ9/$AZ$67</f>
        <v>1.074921714180449E-2</v>
      </c>
      <c r="BB9" s="57">
        <f>BA9*$AW$67</f>
        <v>44.805424351328014</v>
      </c>
      <c r="BC9" s="60">
        <f>IF(BB9&gt;0,U9,V9)</f>
        <v>129.31354528264248</v>
      </c>
      <c r="BD9" s="17">
        <f>BB9/BC9</f>
        <v>0.34648670603992915</v>
      </c>
      <c r="BE9" s="35">
        <f>AX9/AY9</f>
        <v>0.90110473795931945</v>
      </c>
      <c r="BF9" s="2">
        <v>0</v>
      </c>
      <c r="BG9" s="16">
        <f>AM9*$D$75</f>
        <v>0</v>
      </c>
      <c r="BH9" s="54">
        <f>BG9-BF9</f>
        <v>0</v>
      </c>
      <c r="BI9" s="75">
        <f>BH9*(BH9&lt;0)</f>
        <v>0</v>
      </c>
      <c r="BJ9" s="35">
        <f>BI9/$BI$67</f>
        <v>0</v>
      </c>
      <c r="BK9" s="76">
        <f>BJ9 * $BH$67</f>
        <v>0</v>
      </c>
      <c r="BL9" s="77">
        <f>IF(BK9&gt;0, U9, V9)</f>
        <v>131.0625543331702</v>
      </c>
      <c r="BM9" s="17">
        <f>BK9/BL9</f>
        <v>0</v>
      </c>
      <c r="BN9" s="39">
        <f>($AF9^$BN$69)*($BO$69^$M9)*(IF($C9&gt;0,1,$BP$69))</f>
        <v>1.877985302909654</v>
      </c>
      <c r="BO9" s="39">
        <f>($AF9^$BN$70)*($BO$70^$M9)*(IF($C9&gt;0,1,$BP$70))</f>
        <v>3.4111488244238153</v>
      </c>
      <c r="BP9" s="39">
        <f>($AF9^$BN$71)*($BO$71^$M9)*(IF($C9&gt;0,1,$BP$71))</f>
        <v>16.382652895704901</v>
      </c>
      <c r="BQ9" s="39">
        <f>($AF9^$BN$72)*($BO$72^$M9)*(IF($C9&gt;0,1,$BP$72))</f>
        <v>3.424906357185153</v>
      </c>
      <c r="BR9" s="39">
        <f>($AF9^$BN$73)*($BO$73^$M9)*(IF($C9&gt;0,1,$BP$73))</f>
        <v>1.0525070278561852</v>
      </c>
      <c r="BS9" s="39">
        <f>($AF9^$BN$74)*($BO$74^$M9)*(IF($C9&gt;0,1,$BP$74))</f>
        <v>7.861272927916005</v>
      </c>
      <c r="BT9" s="39">
        <f>($AF9^$BN$75)*($BO$75^$M9)*(IF($C9&gt;0,1,$BP$75))</f>
        <v>2.9206296975702446</v>
      </c>
      <c r="BU9" s="37">
        <f>BN9/BN$67</f>
        <v>2.2162194371141333E-2</v>
      </c>
      <c r="BV9" s="37">
        <f>BO9/BO$67</f>
        <v>2.3308374778620657E-2</v>
      </c>
      <c r="BW9" s="37">
        <f>BP9/BP$67</f>
        <v>2.4941053924810649E-2</v>
      </c>
      <c r="BX9" s="37">
        <f>BQ9/BQ$67</f>
        <v>1.9736982091236362E-2</v>
      </c>
      <c r="BY9" s="37">
        <f>BR9/BR$67</f>
        <v>1.8690352186740589E-2</v>
      </c>
      <c r="BZ9" s="37">
        <f>BS9/BS$67</f>
        <v>2.4338932030746704E-2</v>
      </c>
      <c r="CA9" s="37">
        <f>BT9/BT$67</f>
        <v>2.9178475177327523E-2</v>
      </c>
      <c r="CB9" s="2">
        <v>772</v>
      </c>
      <c r="CC9" s="17">
        <f>CB$67*BU9</f>
        <v>1519.9941009447282</v>
      </c>
      <c r="CD9" s="1">
        <f>CC9-CB9</f>
        <v>747.99410094472819</v>
      </c>
      <c r="CE9" s="2">
        <v>520</v>
      </c>
      <c r="CF9" s="17">
        <f>CE$67*BV9</f>
        <v>1537.0707747761392</v>
      </c>
      <c r="CG9" s="1">
        <f>CF9-CE9</f>
        <v>1017.0707747761392</v>
      </c>
      <c r="CH9" s="2">
        <v>0</v>
      </c>
      <c r="CI9" s="17">
        <f>CH$67*BW9</f>
        <v>1817.728951094125</v>
      </c>
      <c r="CJ9" s="1">
        <f>CI9-CH9</f>
        <v>1817.728951094125</v>
      </c>
      <c r="CK9" s="2">
        <v>1062</v>
      </c>
      <c r="CL9" s="17">
        <f>CK$67*BX9</f>
        <v>1312.4500981209444</v>
      </c>
      <c r="CM9" s="1">
        <f>CL9-CK9</f>
        <v>250.4500981209444</v>
      </c>
      <c r="CN9" s="2">
        <v>780</v>
      </c>
      <c r="CO9" s="17">
        <f>CN$67*BY9</f>
        <v>1299.3719743743925</v>
      </c>
      <c r="CP9" s="1">
        <f>CO9-CN9</f>
        <v>519.37197437439249</v>
      </c>
      <c r="CQ9" s="2">
        <v>1560</v>
      </c>
      <c r="CR9" s="17">
        <f>CQ$67*BZ9</f>
        <v>1798.8904663924889</v>
      </c>
      <c r="CS9" s="1">
        <f>CR9-CQ9</f>
        <v>238.89046639248886</v>
      </c>
      <c r="CT9" s="2">
        <v>1560</v>
      </c>
      <c r="CU9" s="17">
        <f>CT$67*CA9</f>
        <v>2059.9711690441459</v>
      </c>
      <c r="CV9" s="1">
        <f>CU9-CT9</f>
        <v>499.97116904414588</v>
      </c>
      <c r="CW9" s="9"/>
      <c r="DA9" s="37"/>
      <c r="DC9" s="17"/>
      <c r="DD9" s="1"/>
    </row>
    <row r="10" spans="1:110" x14ac:dyDescent="0.2">
      <c r="A10" s="33" t="s">
        <v>206</v>
      </c>
      <c r="B10">
        <v>1</v>
      </c>
      <c r="C10">
        <v>1</v>
      </c>
      <c r="D10">
        <v>0.34698795180722802</v>
      </c>
      <c r="E10">
        <v>0.65301204819277103</v>
      </c>
      <c r="F10">
        <v>0.59173947577442398</v>
      </c>
      <c r="G10">
        <v>0.59173947577442398</v>
      </c>
      <c r="H10">
        <v>0.157709251101321</v>
      </c>
      <c r="I10">
        <v>0.41938325991189401</v>
      </c>
      <c r="J10">
        <v>0.25717818695436701</v>
      </c>
      <c r="K10">
        <v>0.39010573634464002</v>
      </c>
      <c r="L10">
        <v>0.87055285773604296</v>
      </c>
      <c r="M10" s="28">
        <v>0</v>
      </c>
      <c r="N10">
        <v>1.01353237481197</v>
      </c>
      <c r="O10">
        <v>0.98713171385653198</v>
      </c>
      <c r="P10">
        <v>1.01825152374893</v>
      </c>
      <c r="Q10">
        <v>0.98377729897406996</v>
      </c>
      <c r="R10">
        <v>545.260009765625</v>
      </c>
      <c r="S10" s="40">
        <f>IF(C10,O10,Q10)</f>
        <v>0.98713171385653198</v>
      </c>
      <c r="T10" s="40">
        <f>IF(D10 = 0,N10,P10)</f>
        <v>1.01825152374893</v>
      </c>
      <c r="U10" s="59">
        <f>R10*S10^(1-M10)</f>
        <v>538.24344793737077</v>
      </c>
      <c r="V10" s="58">
        <f>R10*T10^(M10+1)</f>
        <v>555.21183578320415</v>
      </c>
      <c r="W10" s="66">
        <f>0.5 * (D10-MAX($D$3:$D$66))/(MIN($D$3:$D$66)-MAX($D$3:$D$66)) + 0.75</f>
        <v>1.07204385867982</v>
      </c>
      <c r="X10" s="66">
        <f>AVERAGE(D10, F10, G10, H10, I10, J10, K10)</f>
        <v>0.3935490482383282</v>
      </c>
      <c r="Y10" s="29">
        <f>1.2^M10</f>
        <v>1</v>
      </c>
      <c r="Z10" s="29">
        <f>1.6^M10</f>
        <v>1</v>
      </c>
      <c r="AA10" s="29">
        <f>IF(C10&gt;0, 1, 0.3)</f>
        <v>1</v>
      </c>
      <c r="AB10" s="29">
        <f>IF(C10&gt;0, 1, 0.2)</f>
        <v>1</v>
      </c>
      <c r="AC10" s="29">
        <f>PERCENTILE($L$2:$L$66, 0.05)</f>
        <v>-5.4727940322364554E-2</v>
      </c>
      <c r="AD10" s="29">
        <f>PERCENTILE($L$2:$L$66, 0.95)</f>
        <v>1.05284659974838</v>
      </c>
      <c r="AE10" s="29">
        <f>MIN(MAX(L10,AC10), AD10)</f>
        <v>0.87055285773604296</v>
      </c>
      <c r="AF10" s="29">
        <f>AE10-$AE$67+1</f>
        <v>1.9252807980584075</v>
      </c>
      <c r="AG10" s="74">
        <v>0</v>
      </c>
      <c r="AH10" s="74">
        <v>1</v>
      </c>
      <c r="AI10" s="28">
        <v>2</v>
      </c>
      <c r="AJ10" s="21">
        <f>(AF10^4) *Y10*AA10*AG10</f>
        <v>0</v>
      </c>
      <c r="AK10" s="21">
        <f>(AF10^5)*Z10*AB10*AH10*AI10</f>
        <v>52.905447542190153</v>
      </c>
      <c r="AL10" s="15">
        <f>AJ10/$AJ$67</f>
        <v>0</v>
      </c>
      <c r="AM10" s="15">
        <f>AK10/$AK$67</f>
        <v>0.12264903081019195</v>
      </c>
      <c r="AN10" s="2">
        <v>0</v>
      </c>
      <c r="AO10" s="16">
        <f>$D$73*AL10</f>
        <v>0</v>
      </c>
      <c r="AP10" s="24">
        <f>AO10-AN10</f>
        <v>0</v>
      </c>
      <c r="AQ10" s="2">
        <v>0</v>
      </c>
      <c r="AR10" s="2">
        <v>0</v>
      </c>
      <c r="AS10" s="2">
        <v>0</v>
      </c>
      <c r="AT10" s="10">
        <f>SUM(AQ10:AS10)</f>
        <v>0</v>
      </c>
      <c r="AU10" s="16">
        <f>AL10*$D$72</f>
        <v>0</v>
      </c>
      <c r="AV10" s="9">
        <f>AU10-AT10</f>
        <v>0</v>
      </c>
      <c r="AW10" s="9">
        <f>AV10+AP10</f>
        <v>0</v>
      </c>
      <c r="AX10" s="18">
        <f>AN10+AT10</f>
        <v>0</v>
      </c>
      <c r="AY10" s="27">
        <f>AO10+AU10</f>
        <v>0</v>
      </c>
      <c r="AZ10" s="67">
        <f>AW10*(AW10&gt;0)</f>
        <v>0</v>
      </c>
      <c r="BA10">
        <f>AZ10/$AZ$67</f>
        <v>0</v>
      </c>
      <c r="BB10" s="57">
        <f>BA10*$AW$67</f>
        <v>0</v>
      </c>
      <c r="BC10" s="70">
        <f>IF(BB10&gt;0,U10,V10)</f>
        <v>555.21183578320415</v>
      </c>
      <c r="BD10" s="17">
        <f>BB10/BC10</f>
        <v>0</v>
      </c>
      <c r="BE10" s="35" t="e">
        <f>AX10/AY10</f>
        <v>#DIV/0!</v>
      </c>
      <c r="BF10" s="2">
        <v>544</v>
      </c>
      <c r="BG10" s="16">
        <f>AM10*$D$75</f>
        <v>513.41865489392831</v>
      </c>
      <c r="BH10" s="54">
        <f>BG10-BF10</f>
        <v>-30.581345106071694</v>
      </c>
      <c r="BI10" s="75">
        <f>BH10*(BH10&lt;0)</f>
        <v>-30.581345106071694</v>
      </c>
      <c r="BJ10" s="35">
        <f>BI10/$BI$67</f>
        <v>3.7566309700843473E-2</v>
      </c>
      <c r="BK10" s="76">
        <f>BJ10 * $BH$67</f>
        <v>1.8437544801173837</v>
      </c>
      <c r="BL10" s="77">
        <f>IF(BK10&gt;0, U10, V10)</f>
        <v>538.24344793737077</v>
      </c>
      <c r="BM10" s="17">
        <f>BK10/BL10</f>
        <v>3.4255028782661937E-3</v>
      </c>
      <c r="BN10" s="39">
        <f>($AF10^$BN$69)*($BO$69^$M10)*(IF($C10&gt;0,1,$BP$69))</f>
        <v>2.0502438176981204</v>
      </c>
      <c r="BO10" s="39">
        <f>($AF10^$BN$70)*($BO$70^$M10)*(IF($C10&gt;0,1,$BP$70))</f>
        <v>4.0467871789913099</v>
      </c>
      <c r="BP10" s="39">
        <f>($AF10^$BN$71)*($BO$71^$M10)*(IF($C10&gt;0,1,$BP$71))</f>
        <v>24.182138712485887</v>
      </c>
      <c r="BQ10" s="39">
        <f>($AF10^$BN$72)*($BO$72^$M10)*(IF($C10&gt;0,1,$BP$72))</f>
        <v>4.065386343535331</v>
      </c>
      <c r="BR10" s="39">
        <f>($AF10^$BN$73)*($BO$73^$M10)*(IF($C10&gt;0,1,$BP$73))</f>
        <v>1.0600344340337575</v>
      </c>
      <c r="BS10" s="39">
        <f>($AF10^$BN$74)*($BO$74^$M10)*(IF($C10&gt;0,1,$BP$74))</f>
        <v>10.4760067275918</v>
      </c>
      <c r="BT10" s="39">
        <f>($AF10^$BN$75)*($BO$75^$M10)*(IF($C10&gt;0,1,$BP$75))</f>
        <v>3.3907593185371652</v>
      </c>
      <c r="BU10" s="37">
        <f>BN10/BN$67</f>
        <v>2.4195025342135239E-2</v>
      </c>
      <c r="BV10" s="37">
        <f>BO10/BO$67</f>
        <v>2.7651690697833735E-2</v>
      </c>
      <c r="BW10" s="37">
        <f>BP10/BP$67</f>
        <v>3.6815040243176118E-2</v>
      </c>
      <c r="BX10" s="37">
        <f>BQ10/BQ$67</f>
        <v>2.3427927390768061E-2</v>
      </c>
      <c r="BY10" s="37">
        <f>BR10/BR$67</f>
        <v>1.8824023382075065E-2</v>
      </c>
      <c r="BZ10" s="37">
        <f>BS10/BS$67</f>
        <v>3.2434291244496323E-2</v>
      </c>
      <c r="CA10" s="37">
        <f>BT10/BT$67</f>
        <v>3.3875292951563607E-2</v>
      </c>
      <c r="CB10" s="2">
        <v>1725</v>
      </c>
      <c r="CC10" s="17">
        <f>CB$67*BU10</f>
        <v>1659.4158130903454</v>
      </c>
      <c r="CD10" s="1">
        <f>CC10-CB10</f>
        <v>-65.584186909654591</v>
      </c>
      <c r="CE10" s="2">
        <v>1700</v>
      </c>
      <c r="CF10" s="17">
        <f>CE$67*BV10</f>
        <v>1823.4907430686455</v>
      </c>
      <c r="CG10" s="1">
        <f>CF10-CE10</f>
        <v>123.49074306864554</v>
      </c>
      <c r="CH10" s="2">
        <v>1672</v>
      </c>
      <c r="CI10" s="17">
        <f>CH$67*BW10</f>
        <v>2683.1169479629189</v>
      </c>
      <c r="CJ10" s="1">
        <f>CI10-CH10</f>
        <v>1011.1169479629189</v>
      </c>
      <c r="CK10" s="2">
        <v>0</v>
      </c>
      <c r="CL10" s="17">
        <f>CK$67*BX10</f>
        <v>1557.8868877039038</v>
      </c>
      <c r="CM10" s="1">
        <f>CL10-CK10</f>
        <v>1557.8868877039038</v>
      </c>
      <c r="CN10" s="2">
        <v>1091</v>
      </c>
      <c r="CO10" s="17">
        <f>CN$67*BY10</f>
        <v>1308.6649295452405</v>
      </c>
      <c r="CP10" s="1">
        <f>CO10-CN10</f>
        <v>217.66492954524051</v>
      </c>
      <c r="CQ10" s="2">
        <v>1636</v>
      </c>
      <c r="CR10" s="17">
        <f>CQ$67*BZ10</f>
        <v>2397.2184658807232</v>
      </c>
      <c r="CS10" s="1">
        <f>CR10-CQ10</f>
        <v>761.21846588072322</v>
      </c>
      <c r="CT10" s="2">
        <v>0</v>
      </c>
      <c r="CU10" s="17">
        <f>CT$67*CA10</f>
        <v>2391.5618070874389</v>
      </c>
      <c r="CV10" s="1">
        <f>CU10-CT10</f>
        <v>2391.5618070874389</v>
      </c>
      <c r="CW10" s="9"/>
      <c r="DA10" s="37"/>
      <c r="DC10" s="17"/>
      <c r="DD10" s="1"/>
    </row>
    <row r="11" spans="1:110" x14ac:dyDescent="0.2">
      <c r="A11" s="33" t="s">
        <v>52</v>
      </c>
      <c r="B11">
        <v>1</v>
      </c>
      <c r="C11">
        <v>1</v>
      </c>
      <c r="D11">
        <v>0.87791164658634502</v>
      </c>
      <c r="E11">
        <v>0.122088353413654</v>
      </c>
      <c r="F11">
        <v>0.88403494837172303</v>
      </c>
      <c r="G11">
        <v>0.88403494837172303</v>
      </c>
      <c r="H11">
        <v>0.60176211453744399</v>
      </c>
      <c r="I11">
        <v>0.63612334801762105</v>
      </c>
      <c r="J11">
        <v>0.61870423548713704</v>
      </c>
      <c r="K11">
        <v>0.73956484967596803</v>
      </c>
      <c r="L11">
        <v>0.93882248846855898</v>
      </c>
      <c r="M11" s="28">
        <v>0</v>
      </c>
      <c r="N11">
        <v>1.00749456331516</v>
      </c>
      <c r="O11">
        <v>0.99503360532062002</v>
      </c>
      <c r="P11">
        <v>1.0072626264533699</v>
      </c>
      <c r="Q11">
        <v>0.99619450186934999</v>
      </c>
      <c r="R11">
        <v>130.69999694824199</v>
      </c>
      <c r="S11" s="40">
        <f>IF(C11,O11,Q11)</f>
        <v>0.99503360532062002</v>
      </c>
      <c r="T11" s="40">
        <f>IF(D11 = 0,N11,P11)</f>
        <v>1.0072626264533699</v>
      </c>
      <c r="U11" s="59">
        <f>R11*S11^(1-M11)</f>
        <v>130.05088917880326</v>
      </c>
      <c r="V11" s="58">
        <f>R11*T11^(M11+1)</f>
        <v>131.64922220353367</v>
      </c>
      <c r="W11" s="66">
        <f>0.5 * (D11-MAX($D$3:$D$66))/(MIN($D$3:$D$66)-MAX($D$3:$D$66)) + 0.75</f>
        <v>0.75</v>
      </c>
      <c r="X11" s="66">
        <f>AVERAGE(D11, F11, G11, H11, I11, J11, K11)</f>
        <v>0.74887658443542304</v>
      </c>
      <c r="Y11" s="29">
        <f>1.2^M11</f>
        <v>1</v>
      </c>
      <c r="Z11" s="29">
        <f>1.6^M11</f>
        <v>1</v>
      </c>
      <c r="AA11" s="29">
        <f>IF(C11&gt;0, 1, 0.3)</f>
        <v>1</v>
      </c>
      <c r="AB11" s="29">
        <f>IF(C11&gt;0, 1, 0.2)</f>
        <v>1</v>
      </c>
      <c r="AC11" s="29">
        <f>PERCENTILE($L$2:$L$66, 0.05)</f>
        <v>-5.4727940322364554E-2</v>
      </c>
      <c r="AD11" s="29">
        <f>PERCENTILE($L$2:$L$66, 0.95)</f>
        <v>1.05284659974838</v>
      </c>
      <c r="AE11" s="29">
        <f>MIN(MAX(L11,AC11), AD11)</f>
        <v>0.93882248846855898</v>
      </c>
      <c r="AF11" s="29">
        <f>AE11-$AE$67+1</f>
        <v>1.9935504287909236</v>
      </c>
      <c r="AG11" s="74">
        <v>1</v>
      </c>
      <c r="AH11" s="74">
        <v>0</v>
      </c>
      <c r="AI11" s="28">
        <v>1</v>
      </c>
      <c r="AJ11" s="21">
        <f>(AF11^4) *Y11*AA11*AG11</f>
        <v>15.794609904029707</v>
      </c>
      <c r="AK11" s="21">
        <f>(AF11^5)*Z11*AB11*AH11*AI11</f>
        <v>0</v>
      </c>
      <c r="AL11" s="15">
        <f>AJ11/$AJ$67</f>
        <v>4.0210201123016272E-2</v>
      </c>
      <c r="AM11" s="15">
        <f>AK11/$AK$67</f>
        <v>0</v>
      </c>
      <c r="AN11" s="2">
        <v>3660</v>
      </c>
      <c r="AO11" s="16">
        <f>$D$73*AL11</f>
        <v>4603.5461001747863</v>
      </c>
      <c r="AP11" s="24">
        <f>AO11-AN11</f>
        <v>943.54610017478626</v>
      </c>
      <c r="AQ11" s="2">
        <v>261</v>
      </c>
      <c r="AR11" s="2">
        <v>5228</v>
      </c>
      <c r="AS11" s="2">
        <v>131</v>
      </c>
      <c r="AT11" s="10">
        <f>SUM(AQ11:AS11)</f>
        <v>5620</v>
      </c>
      <c r="AU11" s="16">
        <f>AL11*$D$72</f>
        <v>7047.6511991773204</v>
      </c>
      <c r="AV11" s="9">
        <f>AU11-AT11</f>
        <v>1427.6511991773204</v>
      </c>
      <c r="AW11" s="9">
        <f>AV11+AP11</f>
        <v>2371.1972993521067</v>
      </c>
      <c r="AX11" s="18">
        <f>AN11+AT11</f>
        <v>9280</v>
      </c>
      <c r="AY11" s="27">
        <f>AO11+AU11</f>
        <v>11651.197299352107</v>
      </c>
      <c r="AZ11" s="67">
        <f>AW11*(AW11&gt;0)</f>
        <v>2371.1972993521067</v>
      </c>
      <c r="BA11">
        <f>AZ11/$AZ$67</f>
        <v>3.5029245810908952E-2</v>
      </c>
      <c r="BB11" s="57">
        <f>BA11*$AW$67</f>
        <v>146.01065385132594</v>
      </c>
      <c r="BC11" s="60">
        <f>IF(BB11&gt;0,U11,V11)</f>
        <v>130.05088917880326</v>
      </c>
      <c r="BD11" s="17">
        <f>BB11/BC11</f>
        <v>1.1227193814152248</v>
      </c>
      <c r="BE11" s="35">
        <f>AX11/AY11</f>
        <v>0.79648466690337805</v>
      </c>
      <c r="BF11" s="2">
        <v>0</v>
      </c>
      <c r="BG11" s="16">
        <f>AM11*$D$75</f>
        <v>0</v>
      </c>
      <c r="BH11" s="54">
        <f>BG11-BF11</f>
        <v>0</v>
      </c>
      <c r="BI11" s="75">
        <f>BH11*(BH11&lt;0)</f>
        <v>0</v>
      </c>
      <c r="BJ11" s="35">
        <f>BI11/$BI$67</f>
        <v>0</v>
      </c>
      <c r="BK11" s="76">
        <f>BJ11 * $BH$67</f>
        <v>0</v>
      </c>
      <c r="BL11" s="77">
        <f>IF(BK11&gt;0, U11, V11)</f>
        <v>131.64922220353367</v>
      </c>
      <c r="BM11" s="17">
        <f>BK11/BL11</f>
        <v>0</v>
      </c>
      <c r="BN11" s="39">
        <f>($AF11^$BN$69)*($BO$69^$M11)*(IF($C11&gt;0,1,$BP$69))</f>
        <v>2.1300580519895433</v>
      </c>
      <c r="BO11" s="39">
        <f>($AF11^$BN$70)*($BO$70^$M11)*(IF($C11&gt;0,1,$BP$70))</f>
        <v>4.3591769688554756</v>
      </c>
      <c r="BP11" s="39">
        <f>($AF11^$BN$71)*($BO$71^$M11)*(IF($C11&gt;0,1,$BP$71))</f>
        <v>28.647531142705596</v>
      </c>
      <c r="BQ11" s="39">
        <f>($AF11^$BN$72)*($BO$72^$M11)*(IF($C11&gt;0,1,$BP$72))</f>
        <v>4.3802801836823324</v>
      </c>
      <c r="BR11" s="39">
        <f>($AF11^$BN$73)*($BO$73^$M11)*(IF($C11&gt;0,1,$BP$73))</f>
        <v>1.0633269546910065</v>
      </c>
      <c r="BS11" s="39">
        <f>($AF11^$BN$74)*($BO$74^$M11)*(IF($C11&gt;0,1,$BP$74))</f>
        <v>11.870342023121042</v>
      </c>
      <c r="BT11" s="39">
        <f>($AF11^$BN$75)*($BO$75^$M11)*(IF($C11&gt;0,1,$BP$75))</f>
        <v>3.6183048085098415</v>
      </c>
      <c r="BU11" s="37">
        <f>BN11/BN$67</f>
        <v>2.5136916937990517E-2</v>
      </c>
      <c r="BV11" s="37">
        <f>BO11/BO$67</f>
        <v>2.978624966138128E-2</v>
      </c>
      <c r="BW11" s="37">
        <f>BP11/BP$67</f>
        <v>4.3613181796107986E-2</v>
      </c>
      <c r="BX11" s="37">
        <f>BQ11/BQ$67</f>
        <v>2.5242591336421167E-2</v>
      </c>
      <c r="BY11" s="37">
        <f>BR11/BR$67</f>
        <v>1.8882491752392216E-2</v>
      </c>
      <c r="BZ11" s="37">
        <f>BS11/BS$67</f>
        <v>3.6751229773045006E-2</v>
      </c>
      <c r="CA11" s="37">
        <f>BT11/BT$67</f>
        <v>3.6148580262311727E-2</v>
      </c>
      <c r="CB11" s="2">
        <v>1055</v>
      </c>
      <c r="CC11" s="17">
        <f>CB$67*BU11</f>
        <v>1724.0154481920797</v>
      </c>
      <c r="CD11" s="1">
        <f>CC11-CB11</f>
        <v>669.0154481920797</v>
      </c>
      <c r="CE11" s="2">
        <v>400</v>
      </c>
      <c r="CF11" s="17">
        <f>CE$67*BV11</f>
        <v>1964.2542339197885</v>
      </c>
      <c r="CG11" s="1">
        <f>CF11-CE11</f>
        <v>1564.2542339197885</v>
      </c>
      <c r="CH11" s="2">
        <v>1175</v>
      </c>
      <c r="CI11" s="17">
        <f>CH$67*BW11</f>
        <v>3178.5723024821459</v>
      </c>
      <c r="CJ11" s="1">
        <f>CI11-CH11</f>
        <v>2003.5723024821459</v>
      </c>
      <c r="CK11" s="2">
        <v>1454</v>
      </c>
      <c r="CL11" s="17">
        <f>CK$67*BX11</f>
        <v>1678.5565960979984</v>
      </c>
      <c r="CM11" s="1">
        <f>CL11-CK11</f>
        <v>224.55659609799841</v>
      </c>
      <c r="CN11" s="2">
        <v>1176</v>
      </c>
      <c r="CO11" s="17">
        <f>CN$67*BY11</f>
        <v>1312.7297091180592</v>
      </c>
      <c r="CP11" s="1">
        <f>CO11-CN11</f>
        <v>136.72970911805919</v>
      </c>
      <c r="CQ11" s="2">
        <v>2091</v>
      </c>
      <c r="CR11" s="17">
        <f>CQ$67*BZ11</f>
        <v>2716.2833925257564</v>
      </c>
      <c r="CS11" s="1">
        <f>CR11-CQ11</f>
        <v>625.28339252575643</v>
      </c>
      <c r="CT11" s="2">
        <v>1699</v>
      </c>
      <c r="CU11" s="17">
        <f>CT$67*CA11</f>
        <v>2552.0536179389455</v>
      </c>
      <c r="CV11" s="1">
        <f>CU11-CT11</f>
        <v>853.05361793894554</v>
      </c>
      <c r="CW11" s="9"/>
      <c r="DA11" s="37"/>
      <c r="DC11" s="17"/>
      <c r="DD11" s="1"/>
    </row>
    <row r="12" spans="1:110" x14ac:dyDescent="0.2">
      <c r="A12" s="33" t="s">
        <v>79</v>
      </c>
      <c r="B12">
        <v>1</v>
      </c>
      <c r="C12">
        <v>1</v>
      </c>
      <c r="D12">
        <v>0.44343891402714902</v>
      </c>
      <c r="E12">
        <v>0.55656108597285003</v>
      </c>
      <c r="F12">
        <v>0.15319148936170199</v>
      </c>
      <c r="G12">
        <v>0.15319148936170199</v>
      </c>
      <c r="H12">
        <v>0.52100840336134402</v>
      </c>
      <c r="I12">
        <v>0.88235294117647001</v>
      </c>
      <c r="J12">
        <v>0.67802160517459797</v>
      </c>
      <c r="K12">
        <v>0.32228425266541999</v>
      </c>
      <c r="L12">
        <v>0.23321113208456101</v>
      </c>
      <c r="M12" s="28">
        <v>0</v>
      </c>
      <c r="N12">
        <v>1.00407557026385</v>
      </c>
      <c r="O12">
        <v>0.99090123033034605</v>
      </c>
      <c r="P12">
        <v>1.01111272721446</v>
      </c>
      <c r="Q12">
        <v>0.98893121561058694</v>
      </c>
      <c r="R12">
        <v>40.279998779296797</v>
      </c>
      <c r="S12" s="40">
        <f>IF(C12,O12,Q12)</f>
        <v>0.99090123033034605</v>
      </c>
      <c r="T12" s="40">
        <f>IF(D12 = 0,N12,P12)</f>
        <v>1.01111272721446</v>
      </c>
      <c r="U12" s="59">
        <f>R12*S12^(1-M12)</f>
        <v>39.913500348110034</v>
      </c>
      <c r="V12" s="58">
        <f>R12*T12^(M12+1)</f>
        <v>40.727619417929901</v>
      </c>
      <c r="W12" s="66">
        <f>0.5 * (D12-MAX($D$3:$D$66))/(MIN($D$3:$D$66)-MAX($D$3:$D$66)) + 0.75</f>
        <v>1.0135393309065635</v>
      </c>
      <c r="X12" s="66">
        <f>AVERAGE(D12, F12, G12, H12, I12, J12, K12)</f>
        <v>0.45049844216119783</v>
      </c>
      <c r="Y12" s="29">
        <f>1.2^M12</f>
        <v>1</v>
      </c>
      <c r="Z12" s="29">
        <f>1.6^M12</f>
        <v>1</v>
      </c>
      <c r="AA12" s="29">
        <f>IF(C12&gt;0, 1, 0.3)</f>
        <v>1</v>
      </c>
      <c r="AB12" s="29">
        <f>IF(C12&gt;0, 1, 0.2)</f>
        <v>1</v>
      </c>
      <c r="AC12" s="29">
        <f>PERCENTILE($L$2:$L$66, 0.05)</f>
        <v>-5.4727940322364554E-2</v>
      </c>
      <c r="AD12" s="29">
        <f>PERCENTILE($L$2:$L$66, 0.95)</f>
        <v>1.05284659974838</v>
      </c>
      <c r="AE12" s="29">
        <f>MIN(MAX(L12,AC12), AD12)</f>
        <v>0.23321113208456101</v>
      </c>
      <c r="AF12" s="29">
        <f>AE12-$AE$67+1</f>
        <v>1.2879390724069255</v>
      </c>
      <c r="AG12" s="74">
        <v>1</v>
      </c>
      <c r="AH12" s="74">
        <v>0</v>
      </c>
      <c r="AI12" s="28">
        <v>1</v>
      </c>
      <c r="AJ12" s="21">
        <f>(AF12^4) *Y12*AA12*AG12</f>
        <v>2.7515744912890421</v>
      </c>
      <c r="AK12" s="21">
        <f>(AF12^5)*Z12*AB12*AH12*AI12</f>
        <v>0</v>
      </c>
      <c r="AL12" s="15">
        <f>AJ12/$AJ$67</f>
        <v>7.0050076812258229E-3</v>
      </c>
      <c r="AM12" s="15">
        <f>AK12/$AK$67</f>
        <v>0</v>
      </c>
      <c r="AN12" s="2">
        <v>403</v>
      </c>
      <c r="AO12" s="16">
        <f>$D$73*AL12</f>
        <v>801.9824545006544</v>
      </c>
      <c r="AP12" s="24">
        <f>AO12-AN12</f>
        <v>398.9824545006544</v>
      </c>
      <c r="AQ12" s="2">
        <v>403</v>
      </c>
      <c r="AR12" s="2">
        <v>483</v>
      </c>
      <c r="AS12" s="2">
        <v>81</v>
      </c>
      <c r="AT12" s="10">
        <f>SUM(AQ12:AS12)</f>
        <v>967</v>
      </c>
      <c r="AU12" s="16">
        <f>AL12*$D$72</f>
        <v>1227.7693074402168</v>
      </c>
      <c r="AV12" s="9">
        <f>AU12-AT12</f>
        <v>260.76930744021683</v>
      </c>
      <c r="AW12" s="9">
        <f>AV12+AP12</f>
        <v>659.75176194087123</v>
      </c>
      <c r="AX12" s="18">
        <f>AN12+AT12</f>
        <v>1370</v>
      </c>
      <c r="AY12" s="27">
        <f>AO12+AU12</f>
        <v>2029.7517619408713</v>
      </c>
      <c r="AZ12" s="67">
        <f>AW12*(AW12&gt;0)</f>
        <v>659.75176194087123</v>
      </c>
      <c r="BA12">
        <f>AZ12/$AZ$67</f>
        <v>9.7463870465446644E-3</v>
      </c>
      <c r="BB12" s="57">
        <f>BA12*$AW$67</f>
        <v>40.625377806761108</v>
      </c>
      <c r="BC12" s="60">
        <f>IF(BB12&gt;0,U12,V12)</f>
        <v>39.913500348110034</v>
      </c>
      <c r="BD12" s="17">
        <f>BB12/BC12</f>
        <v>1.0178355055919013</v>
      </c>
      <c r="BE12" s="35">
        <f>AX12/AY12</f>
        <v>0.67495938453576743</v>
      </c>
      <c r="BF12" s="2">
        <v>0</v>
      </c>
      <c r="BG12" s="16">
        <f>AM12*$D$75</f>
        <v>0</v>
      </c>
      <c r="BH12" s="54">
        <f>BG12-BF12</f>
        <v>0</v>
      </c>
      <c r="BI12" s="75">
        <f>BH12*(BH12&lt;0)</f>
        <v>0</v>
      </c>
      <c r="BJ12" s="35">
        <f>BI12/$BI$67</f>
        <v>0</v>
      </c>
      <c r="BK12" s="76">
        <f>BJ12 * $BH$67</f>
        <v>0</v>
      </c>
      <c r="BL12" s="77">
        <f>IF(BK12&gt;0, U12, V12)</f>
        <v>40.727619417929901</v>
      </c>
      <c r="BM12" s="17">
        <f>BK12/BL12</f>
        <v>0</v>
      </c>
      <c r="BN12" s="39">
        <f>($AF12^$BN$69)*($BO$69^$M12)*(IF($C12&gt;0,1,$BP$69))</f>
        <v>1.3196090011834565</v>
      </c>
      <c r="BO12" s="39">
        <f>($AF12^$BN$70)*($BO$70^$M12)*(IF($C12&gt;0,1,$BP$70))</f>
        <v>1.7159973388571288</v>
      </c>
      <c r="BP12" s="39">
        <f>($AF12^$BN$71)*($BO$71^$M12)*(IF($C12&gt;0,1,$BP$71))</f>
        <v>3.4231106260351236</v>
      </c>
      <c r="BQ12" s="39">
        <f>($AF12^$BN$72)*($BO$72^$M12)*(IF($C12&gt;0,1,$BP$72))</f>
        <v>1.7190395841077224</v>
      </c>
      <c r="BR12" s="39">
        <f>($AF12^$BN$73)*($BO$73^$M12)*(IF($C12&gt;0,1,$BP$73))</f>
        <v>1.0227763646644576</v>
      </c>
      <c r="BS12" s="39">
        <f>($AF12^$BN$74)*($BO$74^$M12)*(IF($C12&gt;0,1,$BP$74))</f>
        <v>2.4779047757357162</v>
      </c>
      <c r="BT12" s="39">
        <f>($AF12^$BN$75)*($BO$75^$M12)*(IF($C12&gt;0,1,$BP$75))</f>
        <v>1.6026728283448428</v>
      </c>
      <c r="BU12" s="37">
        <f>BN12/BN$67</f>
        <v>1.5572768931058229E-2</v>
      </c>
      <c r="BV12" s="37">
        <f>BO12/BO$67</f>
        <v>1.1725407231375684E-2</v>
      </c>
      <c r="BW12" s="37">
        <f>BP12/BP$67</f>
        <v>5.2113651713220199E-3</v>
      </c>
      <c r="BX12" s="37">
        <f>BQ12/BQ$67</f>
        <v>9.9064470520430978E-3</v>
      </c>
      <c r="BY12" s="37">
        <f>BR12/BR$67</f>
        <v>1.8162396979704495E-2</v>
      </c>
      <c r="BZ12" s="37">
        <f>BS12/BS$67</f>
        <v>7.6717290530812421E-3</v>
      </c>
      <c r="CA12" s="37">
        <f>BT12/BT$67</f>
        <v>1.6011461288002796E-2</v>
      </c>
      <c r="CB12" s="2">
        <v>1037</v>
      </c>
      <c r="CC12" s="17">
        <f>CB$67*BU12</f>
        <v>1068.0583571366287</v>
      </c>
      <c r="CD12" s="1">
        <f>CC12-CB12</f>
        <v>31.058357136628729</v>
      </c>
      <c r="CE12" s="2">
        <v>1066</v>
      </c>
      <c r="CF12" s="17">
        <f>CE$67*BV12</f>
        <v>773.23197987306946</v>
      </c>
      <c r="CG12" s="1">
        <f>CF12-CE12</f>
        <v>-292.76802012693054</v>
      </c>
      <c r="CH12" s="2">
        <v>0</v>
      </c>
      <c r="CI12" s="17">
        <f>CH$67*BW12</f>
        <v>379.80950505112014</v>
      </c>
      <c r="CJ12" s="1">
        <f>CI12-CH12</f>
        <v>379.80950505112014</v>
      </c>
      <c r="CK12" s="2">
        <v>680</v>
      </c>
      <c r="CL12" s="17">
        <f>CK$67*BX12</f>
        <v>658.74900961970991</v>
      </c>
      <c r="CM12" s="1">
        <f>CL12-CK12</f>
        <v>-21.250990380290091</v>
      </c>
      <c r="CN12" s="2">
        <v>1047</v>
      </c>
      <c r="CO12" s="17">
        <f>CN$67*BY12</f>
        <v>1262.6680004260363</v>
      </c>
      <c r="CP12" s="1">
        <f>CO12-CN12</f>
        <v>215.66800042603631</v>
      </c>
      <c r="CQ12" s="2">
        <v>926</v>
      </c>
      <c r="CR12" s="17">
        <f>CQ$67*BZ12</f>
        <v>567.01749431323458</v>
      </c>
      <c r="CS12" s="1">
        <f>CR12-CQ12</f>
        <v>-358.98250568676542</v>
      </c>
      <c r="CT12" s="2">
        <v>40</v>
      </c>
      <c r="CU12" s="17">
        <f>CT$67*CA12</f>
        <v>1130.3931554717094</v>
      </c>
      <c r="CV12" s="1">
        <f>CU12-CT12</f>
        <v>1090.3931554717094</v>
      </c>
      <c r="CW12" s="9"/>
      <c r="DA12" s="37"/>
      <c r="DC12" s="17"/>
      <c r="DD12" s="1"/>
    </row>
    <row r="13" spans="1:110" x14ac:dyDescent="0.2">
      <c r="A13" s="45" t="s">
        <v>41</v>
      </c>
      <c r="B13">
        <v>0</v>
      </c>
      <c r="C13">
        <v>0</v>
      </c>
      <c r="D13">
        <v>0.28815628815628802</v>
      </c>
      <c r="E13">
        <v>0.71184371184371098</v>
      </c>
      <c r="F13">
        <v>5.0420168067226802E-2</v>
      </c>
      <c r="G13">
        <v>5.0420168067226802E-2</v>
      </c>
      <c r="H13">
        <v>0.39069111424541603</v>
      </c>
      <c r="I13">
        <v>0.61354019746121302</v>
      </c>
      <c r="J13">
        <v>0.48959646994282302</v>
      </c>
      <c r="K13">
        <v>0.15711631455593</v>
      </c>
      <c r="L13">
        <v>0.10957530363948401</v>
      </c>
      <c r="M13" s="28">
        <v>0</v>
      </c>
      <c r="N13">
        <v>1.01621674178738</v>
      </c>
      <c r="O13">
        <v>0.98661604860039498</v>
      </c>
      <c r="P13">
        <v>1.01281989735861</v>
      </c>
      <c r="Q13">
        <v>0.98451088621613703</v>
      </c>
      <c r="R13">
        <v>29.170000076293899</v>
      </c>
      <c r="S13" s="40">
        <f>IF(C13,O13,Q13)</f>
        <v>0.98451088621613703</v>
      </c>
      <c r="T13" s="40">
        <f>IF(D13 = 0,N13,P13)</f>
        <v>1.01281989735861</v>
      </c>
      <c r="U13" s="59">
        <f>R13*S13^(1-M13)</f>
        <v>28.718182626036892</v>
      </c>
      <c r="V13" s="58">
        <f>R13*T13^(M13+1)</f>
        <v>29.543956483222633</v>
      </c>
      <c r="W13" s="66">
        <f>0.5 * (D13-MAX($D$3:$D$66))/(MIN($D$3:$D$66)-MAX($D$3:$D$66)) + 0.75</f>
        <v>1.1077295441389789</v>
      </c>
      <c r="X13" s="66">
        <f>AVERAGE(D13, F13, G13, H13, I13, J13, K13)</f>
        <v>0.29142010292801768</v>
      </c>
      <c r="Y13" s="29">
        <f>1.2^M13</f>
        <v>1</v>
      </c>
      <c r="Z13" s="29">
        <f>1.6^M13</f>
        <v>1</v>
      </c>
      <c r="AA13" s="29">
        <f>IF(C13&gt;0, 1, 0.3)</f>
        <v>0.3</v>
      </c>
      <c r="AB13" s="29">
        <f>IF(C13&gt;0, 1, 0.2)</f>
        <v>0.2</v>
      </c>
      <c r="AC13" s="29">
        <f>PERCENTILE($L$2:$L$66, 0.05)</f>
        <v>-5.4727940322364554E-2</v>
      </c>
      <c r="AD13" s="29">
        <f>PERCENTILE($L$2:$L$66, 0.95)</f>
        <v>1.05284659974838</v>
      </c>
      <c r="AE13" s="29">
        <f>MIN(MAX(L13,AC13), AD13)</f>
        <v>0.10957530363948401</v>
      </c>
      <c r="AF13" s="29">
        <f>AE13-$AE$67+1</f>
        <v>1.1643032439618486</v>
      </c>
      <c r="AG13" s="74">
        <v>1</v>
      </c>
      <c r="AH13" s="74">
        <v>0</v>
      </c>
      <c r="AI13" s="28">
        <v>1</v>
      </c>
      <c r="AJ13" s="21">
        <f>(AF13^4) *Y13*AA13*AG13</f>
        <v>0.55129707042782561</v>
      </c>
      <c r="AK13" s="21">
        <f>(AF13^5)*Z13*AB13*AH13*AI13</f>
        <v>0</v>
      </c>
      <c r="AL13" s="15">
        <f>AJ13/$AJ$67</f>
        <v>1.4035019677679302E-3</v>
      </c>
      <c r="AM13" s="15">
        <f>AK13/$AK$67</f>
        <v>0</v>
      </c>
      <c r="AN13" s="2">
        <v>350</v>
      </c>
      <c r="AO13" s="16">
        <f>$D$73*AL13</f>
        <v>160.68275785388639</v>
      </c>
      <c r="AP13" s="24">
        <f>AO13-AN13</f>
        <v>-189.31724214611361</v>
      </c>
      <c r="AQ13" s="2">
        <v>117</v>
      </c>
      <c r="AR13" s="2">
        <v>642</v>
      </c>
      <c r="AS13" s="2">
        <v>0</v>
      </c>
      <c r="AT13" s="10">
        <f>SUM(AQ13:AS13)</f>
        <v>759</v>
      </c>
      <c r="AU13" s="16">
        <f>AL13*$D$72</f>
        <v>245.99211269613772</v>
      </c>
      <c r="AV13" s="9">
        <f>AU13-AT13</f>
        <v>-513.00788730386228</v>
      </c>
      <c r="AW13" s="9">
        <f>AV13+AP13</f>
        <v>-702.32512944997586</v>
      </c>
      <c r="AX13" s="18">
        <f>AN13+AT13</f>
        <v>1109</v>
      </c>
      <c r="AY13" s="27">
        <f>AO13+AU13</f>
        <v>406.67487055002414</v>
      </c>
      <c r="AZ13" s="67">
        <f>AW13*(AW13&gt;0)</f>
        <v>0</v>
      </c>
      <c r="BA13">
        <f>AZ13/$AZ$67</f>
        <v>0</v>
      </c>
      <c r="BB13" s="57">
        <f>BA13*$AW$67</f>
        <v>0</v>
      </c>
      <c r="BC13" s="70">
        <f>IF(BB13&gt;0,U13,V13)</f>
        <v>29.543956483222633</v>
      </c>
      <c r="BD13" s="17">
        <f>BB13/BC13</f>
        <v>0</v>
      </c>
      <c r="BE13" s="35">
        <f>AX13/AY13</f>
        <v>2.7269941673555769</v>
      </c>
      <c r="BF13" s="2">
        <v>0</v>
      </c>
      <c r="BG13" s="16">
        <f>AM13*$D$75</f>
        <v>0</v>
      </c>
      <c r="BH13" s="54">
        <f>BG13-BF13</f>
        <v>0</v>
      </c>
      <c r="BI13" s="75">
        <f>BH13*(BH13&lt;0)</f>
        <v>0</v>
      </c>
      <c r="BJ13" s="35">
        <f>BI13/$BI$67</f>
        <v>0</v>
      </c>
      <c r="BK13" s="76">
        <f>BJ13 * $BH$67</f>
        <v>0</v>
      </c>
      <c r="BL13" s="77">
        <f>IF(BK13&gt;0, U13, V13)</f>
        <v>29.543956483222633</v>
      </c>
      <c r="BM13" s="17">
        <f>BK13/BL13</f>
        <v>0</v>
      </c>
      <c r="BN13" s="39">
        <f>($AF13^$BN$69)*($BO$69^$M13)*(IF($C13&gt;0,1,$BP$69))</f>
        <v>0.54818409952130942</v>
      </c>
      <c r="BO13" s="39">
        <f>($AF13^$BN$70)*($BO$70^$M13)*(IF($C13&gt;0,1,$BP$70))</f>
        <v>0.54510641777928992</v>
      </c>
      <c r="BP13" s="39">
        <f>($AF13^$BN$71)*($BO$71^$M13)*(IF($C13&gt;0,1,$BP$71))</f>
        <v>4.1909210195194687E-3</v>
      </c>
      <c r="BQ13" s="39">
        <f>($AF13^$BN$72)*($BO$72^$M13)*(IF($C13&gt;0,1,$BP$72))</f>
        <v>1.0041198272482754</v>
      </c>
      <c r="BR13" s="39">
        <f>($AF13^$BN$73)*($BO$73^$M13)*(IF($C13&gt;0,1,$BP$73))</f>
        <v>0.66291467309452856</v>
      </c>
      <c r="BS13" s="39">
        <f>($AF13^$BN$74)*($BO$74^$M13)*(IF($C13&gt;0,1,$BP$74))</f>
        <v>0.38823579954529658</v>
      </c>
      <c r="BT13" s="39">
        <f>($AF13^$BN$75)*($BO$75^$M13)*(IF($C13&gt;0,1,$BP$75))</f>
        <v>5.1785936132454677E-2</v>
      </c>
      <c r="BU13" s="37">
        <f>BN13/BN$67</f>
        <v>6.4691467744382057E-3</v>
      </c>
      <c r="BV13" s="37">
        <f>BO13/BO$67</f>
        <v>3.7247113315195734E-3</v>
      </c>
      <c r="BW13" s="37">
        <f>BP13/BP$67</f>
        <v>6.3802845490220604E-6</v>
      </c>
      <c r="BX13" s="37">
        <f>BQ13/BQ$67</f>
        <v>5.7865217267261976E-3</v>
      </c>
      <c r="BY13" s="37">
        <f>BR13/BR$67</f>
        <v>1.1771996178620986E-2</v>
      </c>
      <c r="BZ13" s="37">
        <f>BS13/BS$67</f>
        <v>1.2019993229697645E-3</v>
      </c>
      <c r="CA13" s="37">
        <f>BT13/BT$67</f>
        <v>5.173660506268803E-4</v>
      </c>
      <c r="CB13" s="2">
        <v>750</v>
      </c>
      <c r="CC13" s="17">
        <f>CB$67*BU13</f>
        <v>443.68643152484435</v>
      </c>
      <c r="CD13" s="1">
        <f>CC13-CB13</f>
        <v>-306.31356847515565</v>
      </c>
      <c r="CE13" s="2">
        <v>537</v>
      </c>
      <c r="CF13" s="17">
        <f>CE$67*BV13</f>
        <v>245.62608875705826</v>
      </c>
      <c r="CG13" s="1">
        <f>CF13-CE13</f>
        <v>-291.37391124294174</v>
      </c>
      <c r="CH13" s="2">
        <v>174</v>
      </c>
      <c r="CI13" s="17">
        <f>CH$67*BW13</f>
        <v>0.46500151821727681</v>
      </c>
      <c r="CJ13" s="1">
        <f>CI13-CH13</f>
        <v>-173.53499848178274</v>
      </c>
      <c r="CK13" s="2">
        <v>332</v>
      </c>
      <c r="CL13" s="17">
        <f>CK$67*BX13</f>
        <v>384.78633526211195</v>
      </c>
      <c r="CM13" s="1">
        <f>CL13-CK13</f>
        <v>52.786335262111947</v>
      </c>
      <c r="CN13" s="2">
        <v>1108</v>
      </c>
      <c r="CO13" s="17">
        <f>CN$67*BY13</f>
        <v>818.40094633390959</v>
      </c>
      <c r="CP13" s="1">
        <f>CO13-CN13</f>
        <v>-289.59905366609041</v>
      </c>
      <c r="CQ13" s="2">
        <v>0</v>
      </c>
      <c r="CR13" s="17">
        <f>CQ$67*BZ13</f>
        <v>88.839769960695293</v>
      </c>
      <c r="CS13" s="1">
        <f>CR13-CQ13</f>
        <v>88.839769960695293</v>
      </c>
      <c r="CT13" s="2">
        <v>467</v>
      </c>
      <c r="CU13" s="17">
        <f>CT$67*CA13</f>
        <v>36.525525808207121</v>
      </c>
      <c r="CV13" s="1">
        <f>CU13-CT13</f>
        <v>-430.47447419179286</v>
      </c>
      <c r="CW13" s="9"/>
      <c r="DA13" s="37"/>
      <c r="DC13" s="17"/>
      <c r="DD13" s="1"/>
    </row>
    <row r="14" spans="1:110" x14ac:dyDescent="0.2">
      <c r="A14" s="45" t="s">
        <v>161</v>
      </c>
      <c r="B14">
        <v>0</v>
      </c>
      <c r="C14">
        <v>0</v>
      </c>
      <c r="D14">
        <v>0.36248415716096299</v>
      </c>
      <c r="E14">
        <v>0.63751584283903595</v>
      </c>
      <c r="F14">
        <v>0.28268991282689898</v>
      </c>
      <c r="G14">
        <v>0.28268991282689898</v>
      </c>
      <c r="H14">
        <v>0.60530191458026505</v>
      </c>
      <c r="I14">
        <v>0.75257731958762797</v>
      </c>
      <c r="J14">
        <v>0.67493443564251099</v>
      </c>
      <c r="K14">
        <v>0.43680333878720901</v>
      </c>
      <c r="L14">
        <v>0.44748198605908102</v>
      </c>
      <c r="M14" s="28">
        <v>0</v>
      </c>
      <c r="N14">
        <v>1.00968973158909</v>
      </c>
      <c r="O14">
        <v>0.99306248693903199</v>
      </c>
      <c r="P14">
        <v>1.01086164267743</v>
      </c>
      <c r="Q14">
        <v>0.99172976769499899</v>
      </c>
      <c r="R14">
        <v>42.779998779296797</v>
      </c>
      <c r="S14" s="40">
        <f>IF(C14,O14,Q14)</f>
        <v>0.99172976769499899</v>
      </c>
      <c r="T14" s="40">
        <f>IF(D14 = 0,N14,P14)</f>
        <v>1.01086164267743</v>
      </c>
      <c r="U14" s="59">
        <f>R14*S14^(1-M14)</f>
        <v>42.426198251384349</v>
      </c>
      <c r="V14" s="58">
        <f>R14*T14^(M14+1)</f>
        <v>43.244659839778407</v>
      </c>
      <c r="W14" s="66">
        <f>0.5 * (D14-MAX($D$3:$D$66))/(MIN($D$3:$D$66)-MAX($D$3:$D$66)) + 0.75</f>
        <v>1.0626442824015605</v>
      </c>
      <c r="X14" s="66">
        <f>AVERAGE(D14, F14, G14, H14, I14, J14, K14)</f>
        <v>0.48535442734462492</v>
      </c>
      <c r="Y14" s="29">
        <f>1.2^M14</f>
        <v>1</v>
      </c>
      <c r="Z14" s="29">
        <f>1.6^M14</f>
        <v>1</v>
      </c>
      <c r="AA14" s="29">
        <f>IF(C14&gt;0, 1, 0.3)</f>
        <v>0.3</v>
      </c>
      <c r="AB14" s="29">
        <f>IF(C14&gt;0, 1, 0.2)</f>
        <v>0.2</v>
      </c>
      <c r="AC14" s="29">
        <f>PERCENTILE($L$2:$L$66, 0.05)</f>
        <v>-5.4727940322364554E-2</v>
      </c>
      <c r="AD14" s="29">
        <f>PERCENTILE($L$2:$L$66, 0.95)</f>
        <v>1.05284659974838</v>
      </c>
      <c r="AE14" s="29">
        <f>MIN(MAX(L14,AC14), AD14)</f>
        <v>0.44748198605908102</v>
      </c>
      <c r="AF14" s="29">
        <f>AE14-$AE$67+1</f>
        <v>1.5022099263814455</v>
      </c>
      <c r="AG14" s="74">
        <v>1</v>
      </c>
      <c r="AH14" s="74">
        <v>0</v>
      </c>
      <c r="AI14" s="28">
        <v>1</v>
      </c>
      <c r="AJ14" s="21">
        <f>(AF14^4) *Y14*AA14*AG14</f>
        <v>1.5277200005661939</v>
      </c>
      <c r="AK14" s="21">
        <f>(AF14^5)*Z14*AB14*AH14*AI14</f>
        <v>0</v>
      </c>
      <c r="AL14" s="15">
        <f>AJ14/$AJ$67</f>
        <v>3.8892969725544445E-3</v>
      </c>
      <c r="AM14" s="15">
        <f>AK14/$AK$67</f>
        <v>0</v>
      </c>
      <c r="AN14" s="2">
        <v>1455</v>
      </c>
      <c r="AO14" s="16">
        <f>$D$73*AL14</f>
        <v>445.27402028278016</v>
      </c>
      <c r="AP14" s="24">
        <f>AO14-AN14</f>
        <v>-1009.7259797172198</v>
      </c>
      <c r="AQ14" s="2">
        <v>471</v>
      </c>
      <c r="AR14" s="2">
        <v>1155</v>
      </c>
      <c r="AS14" s="2">
        <v>0</v>
      </c>
      <c r="AT14" s="10">
        <f>SUM(AQ14:AS14)</f>
        <v>1626</v>
      </c>
      <c r="AU14" s="16">
        <f>AL14*$D$72</f>
        <v>681.67797491792123</v>
      </c>
      <c r="AV14" s="9">
        <f>AU14-AT14</f>
        <v>-944.32202508207877</v>
      </c>
      <c r="AW14" s="9">
        <f>AV14+AP14</f>
        <v>-1954.0480047992987</v>
      </c>
      <c r="AX14" s="18">
        <f>AN14+AT14</f>
        <v>3081</v>
      </c>
      <c r="AY14" s="27">
        <f>AO14+AU14</f>
        <v>1126.9519952007013</v>
      </c>
      <c r="AZ14" s="67">
        <f>AW14*(AW14&gt;0)</f>
        <v>0</v>
      </c>
      <c r="BA14">
        <f>AZ14/$AZ$67</f>
        <v>0</v>
      </c>
      <c r="BB14" s="57">
        <f>BA14*$AW$67</f>
        <v>0</v>
      </c>
      <c r="BC14" s="60">
        <f>IF(BB14&gt;0,U14,V14)</f>
        <v>43.244659839778407</v>
      </c>
      <c r="BD14" s="17">
        <f>BB14/BC14</f>
        <v>0</v>
      </c>
      <c r="BE14" s="35">
        <f>AX14/AY14</f>
        <v>2.733923018124031</v>
      </c>
      <c r="BF14" s="2">
        <v>0</v>
      </c>
      <c r="BG14" s="16">
        <f>AM14*$D$75</f>
        <v>0</v>
      </c>
      <c r="BH14" s="54">
        <f>BG14-BF14</f>
        <v>0</v>
      </c>
      <c r="BI14" s="75">
        <f>BH14*(BH14&lt;0)</f>
        <v>0</v>
      </c>
      <c r="BJ14" s="35">
        <f>BI14/$BI$67</f>
        <v>0</v>
      </c>
      <c r="BK14" s="76">
        <f>BJ14 * $BH$67</f>
        <v>0</v>
      </c>
      <c r="BL14" s="77">
        <f>IF(BK14&gt;0, U14, V14)</f>
        <v>43.244659839778407</v>
      </c>
      <c r="BM14" s="17">
        <f>BK14/BL14</f>
        <v>0</v>
      </c>
      <c r="BN14" s="39">
        <f>($AF14^$BN$69)*($BO$69^$M14)*(IF($C14&gt;0,1,$BP$69))</f>
        <v>0.72479426484213894</v>
      </c>
      <c r="BO14" s="39">
        <f>($AF14^$BN$70)*($BO$70^$M14)*(IF($C14&gt;0,1,$BP$70))</f>
        <v>0.93894332899333099</v>
      </c>
      <c r="BP14" s="39">
        <f>($AF14^$BN$71)*($BO$71^$M14)*(IF($C14&gt;0,1,$BP$71))</f>
        <v>1.4470083483759583E-2</v>
      </c>
      <c r="BQ14" s="39">
        <f>($AF14^$BN$72)*($BO$72^$M14)*(IF($C14&gt;0,1,$BP$72))</f>
        <v>1.7326796704786596</v>
      </c>
      <c r="BR14" s="39">
        <f>($AF14^$BN$73)*($BO$73^$M14)*(IF($C14&gt;0,1,$BP$73))</f>
        <v>0.67812034479173544</v>
      </c>
      <c r="BS14" s="39">
        <f>($AF14^$BN$74)*($BO$74^$M14)*(IF($C14&gt;0,1,$BP$74))</f>
        <v>0.9681408561175372</v>
      </c>
      <c r="BT14" s="39">
        <f>($AF14^$BN$75)*($BO$75^$M14)*(IF($C14&gt;0,1,$BP$75))</f>
        <v>8.3270370407627137E-2</v>
      </c>
      <c r="BU14" s="37">
        <f>BN14/BN$67</f>
        <v>8.5533317814749325E-3</v>
      </c>
      <c r="BV14" s="37">
        <f>BO14/BO$67</f>
        <v>6.4157983525561834E-3</v>
      </c>
      <c r="BW14" s="37">
        <f>BP14/BP$67</f>
        <v>2.2029346209219749E-5</v>
      </c>
      <c r="BX14" s="37">
        <f>BQ14/BQ$67</f>
        <v>9.9850518699124424E-3</v>
      </c>
      <c r="BY14" s="37">
        <f>BR14/BR$67</f>
        <v>1.204201751979495E-2</v>
      </c>
      <c r="BZ14" s="37">
        <f>BS14/BS$67</f>
        <v>2.9974171752207902E-3</v>
      </c>
      <c r="CA14" s="37">
        <f>BT14/BT$67</f>
        <v>8.3191047395263955E-4</v>
      </c>
      <c r="CB14" s="2">
        <v>791</v>
      </c>
      <c r="CC14" s="17">
        <f>CB$67*BU14</f>
        <v>586.63026023245823</v>
      </c>
      <c r="CD14" s="1">
        <f>CC14-CB14</f>
        <v>-204.36973976754177</v>
      </c>
      <c r="CE14" s="2">
        <v>900</v>
      </c>
      <c r="CF14" s="17">
        <f>CE$67*BV14</f>
        <v>423.08982235931751</v>
      </c>
      <c r="CG14" s="1">
        <f>CF14-CE14</f>
        <v>-476.91017764068249</v>
      </c>
      <c r="CH14" s="2">
        <v>0</v>
      </c>
      <c r="CI14" s="17">
        <f>CH$67*BW14</f>
        <v>1.6055207810741445</v>
      </c>
      <c r="CJ14" s="1">
        <f>CI14-CH14</f>
        <v>1.6055207810741445</v>
      </c>
      <c r="CK14" s="2">
        <v>552</v>
      </c>
      <c r="CL14" s="17">
        <f>CK$67*BX14</f>
        <v>663.97599419356766</v>
      </c>
      <c r="CM14" s="1">
        <f>CL14-CK14</f>
        <v>111.97599419356766</v>
      </c>
      <c r="CN14" s="2">
        <v>1027</v>
      </c>
      <c r="CO14" s="17">
        <f>CN$67*BY14</f>
        <v>837.17309999366478</v>
      </c>
      <c r="CP14" s="1">
        <f>CO14-CN14</f>
        <v>-189.82690000633522</v>
      </c>
      <c r="CQ14" s="2">
        <v>727</v>
      </c>
      <c r="CR14" s="17">
        <f>CQ$67*BZ14</f>
        <v>221.53910342056861</v>
      </c>
      <c r="CS14" s="1">
        <f>CR14-CQ14</f>
        <v>-505.46089657943139</v>
      </c>
      <c r="CT14" s="2">
        <v>556</v>
      </c>
      <c r="CU14" s="17">
        <f>CT$67*CA14</f>
        <v>58.732047550582401</v>
      </c>
      <c r="CV14" s="1">
        <f>CU14-CT14</f>
        <v>-497.26795244941758</v>
      </c>
      <c r="CW14" s="9"/>
      <c r="DA14" s="37"/>
      <c r="DC14" s="17"/>
      <c r="DD14" s="1"/>
    </row>
    <row r="15" spans="1:110" x14ac:dyDescent="0.2">
      <c r="A15" s="45" t="s">
        <v>15</v>
      </c>
      <c r="B15">
        <v>1</v>
      </c>
      <c r="C15">
        <v>1</v>
      </c>
      <c r="D15">
        <v>0.34903047091412698</v>
      </c>
      <c r="E15">
        <v>0.65096952908587202</v>
      </c>
      <c r="F15">
        <v>0.31657608695652101</v>
      </c>
      <c r="G15">
        <v>0.31657608695652101</v>
      </c>
      <c r="H15">
        <v>0.12908496732026101</v>
      </c>
      <c r="I15">
        <v>0.35620915032679701</v>
      </c>
      <c r="J15">
        <v>0.214432382184017</v>
      </c>
      <c r="K15">
        <v>0.26054589704806602</v>
      </c>
      <c r="L15">
        <v>0.88672377602890595</v>
      </c>
      <c r="M15" s="28">
        <v>0</v>
      </c>
      <c r="N15">
        <v>1.00796560427667</v>
      </c>
      <c r="O15">
        <v>0.98976956787253501</v>
      </c>
      <c r="P15">
        <v>1.0105234223094599</v>
      </c>
      <c r="Q15">
        <v>0.98618571280830203</v>
      </c>
      <c r="R15">
        <v>105.730003356933</v>
      </c>
      <c r="S15" s="40">
        <f>IF(C15,O15,Q15)</f>
        <v>0.98976956787253501</v>
      </c>
      <c r="T15" s="40">
        <f>IF(D15 = 0,N15,P15)</f>
        <v>1.0105234223094599</v>
      </c>
      <c r="U15" s="59">
        <f>R15*S15^(1-M15)</f>
        <v>104.64833973375325</v>
      </c>
      <c r="V15" s="58">
        <f>R15*T15^(M15+1)</f>
        <v>106.84264483303862</v>
      </c>
      <c r="W15" s="66">
        <f>0.5 * (D15-MAX($D$3:$D$66))/(MIN($D$3:$D$66)-MAX($D$3:$D$66)) + 0.75</f>
        <v>1.0708049221978335</v>
      </c>
      <c r="X15" s="66">
        <f>AVERAGE(D15, F15, G15, H15, I15, J15, K15)</f>
        <v>0.27749357738661573</v>
      </c>
      <c r="Y15" s="29">
        <f>1.2^M15</f>
        <v>1</v>
      </c>
      <c r="Z15" s="29">
        <f>1.6^M15</f>
        <v>1</v>
      </c>
      <c r="AA15" s="29">
        <f>IF(C15&gt;0, 1, 0.3)</f>
        <v>1</v>
      </c>
      <c r="AB15" s="29">
        <f>IF(C15&gt;0, 1, 0.2)</f>
        <v>1</v>
      </c>
      <c r="AC15" s="29">
        <f>PERCENTILE($L$2:$L$66, 0.05)</f>
        <v>-5.4727940322364554E-2</v>
      </c>
      <c r="AD15" s="29">
        <f>PERCENTILE($L$2:$L$66, 0.95)</f>
        <v>1.05284659974838</v>
      </c>
      <c r="AE15" s="29">
        <f>MIN(MAX(L15,AC15), AD15)</f>
        <v>0.88672377602890595</v>
      </c>
      <c r="AF15" s="29">
        <f>AE15-$AE$67+1</f>
        <v>1.9414517163512706</v>
      </c>
      <c r="AG15" s="74">
        <v>1</v>
      </c>
      <c r="AH15" s="74">
        <v>0</v>
      </c>
      <c r="AI15" s="28">
        <v>1</v>
      </c>
      <c r="AJ15" s="21">
        <f>(AF15^4) *Y15*AA15*AG15</f>
        <v>14.2071307281833</v>
      </c>
      <c r="AK15" s="21">
        <f>(AF15^5)*Z15*AB15*AH15*AI15</f>
        <v>0</v>
      </c>
      <c r="AL15" s="15">
        <f>AJ15/$AJ$67</f>
        <v>3.6168768170430438E-2</v>
      </c>
      <c r="AM15" s="15">
        <f>AK15/$AK$67</f>
        <v>0</v>
      </c>
      <c r="AN15" s="2">
        <v>5498</v>
      </c>
      <c r="AO15" s="16">
        <f>$D$73*AL15</f>
        <v>4140.8544849034333</v>
      </c>
      <c r="AP15" s="24">
        <f>AO15-AN15</f>
        <v>-1357.1455150965667</v>
      </c>
      <c r="AQ15" s="2">
        <v>740</v>
      </c>
      <c r="AR15" s="2">
        <v>1797</v>
      </c>
      <c r="AS15" s="2">
        <v>0</v>
      </c>
      <c r="AT15" s="10">
        <f>SUM(AQ15:AS15)</f>
        <v>2537</v>
      </c>
      <c r="AU15" s="16">
        <f>AL15*$D$72</f>
        <v>6339.3083160480228</v>
      </c>
      <c r="AV15" s="9">
        <f>AU15-AT15</f>
        <v>3802.3083160480228</v>
      </c>
      <c r="AW15" s="9">
        <f>AV15+AP15</f>
        <v>2445.1628009514561</v>
      </c>
      <c r="AX15" s="18">
        <f>AN15+AT15</f>
        <v>8035</v>
      </c>
      <c r="AY15" s="27">
        <f>AO15+AU15</f>
        <v>10480.162800951457</v>
      </c>
      <c r="AZ15" s="67">
        <f>AW15*(AW15&gt;0)</f>
        <v>2445.1628009514561</v>
      </c>
      <c r="BA15">
        <f>AZ15/$AZ$67</f>
        <v>3.6121924070014057E-2</v>
      </c>
      <c r="BB15" s="57">
        <f>BA15*$AW$67</f>
        <v>150.56521000484096</v>
      </c>
      <c r="BC15" s="60">
        <f>IF(BB15&gt;0,U15,V15)</f>
        <v>104.64833973375325</v>
      </c>
      <c r="BD15" s="17">
        <f>BB15/BC15</f>
        <v>1.4387730411004094</v>
      </c>
      <c r="BE15" s="35">
        <f>AX15/AY15</f>
        <v>0.76668656323454543</v>
      </c>
      <c r="BF15" s="2">
        <v>0</v>
      </c>
      <c r="BG15" s="16">
        <f>AM15*$D$75</f>
        <v>0</v>
      </c>
      <c r="BH15" s="54">
        <f>BG15-BF15</f>
        <v>0</v>
      </c>
      <c r="BI15" s="75">
        <f>BH15*(BH15&lt;0)</f>
        <v>0</v>
      </c>
      <c r="BJ15" s="35">
        <f>BI15/$BI$67</f>
        <v>0</v>
      </c>
      <c r="BK15" s="76">
        <f>BJ15 * $BH$67</f>
        <v>0</v>
      </c>
      <c r="BL15" s="77">
        <f>IF(BK15&gt;0, U15, V15)</f>
        <v>106.84264483303862</v>
      </c>
      <c r="BM15" s="17">
        <f>BK15/BL15</f>
        <v>0</v>
      </c>
      <c r="BN15" s="39">
        <f>($AF15^$BN$69)*($BO$69^$M15)*(IF($C15&gt;0,1,$BP$69))</f>
        <v>2.0691250912333974</v>
      </c>
      <c r="BO15" s="39">
        <f>($AF15^$BN$70)*($BO$70^$M15)*(IF($C15&gt;0,1,$BP$70))</f>
        <v>4.1196673728015565</v>
      </c>
      <c r="BP15" s="39">
        <f>($AF15^$BN$71)*($BO$71^$M15)*(IF($C15&gt;0,1,$BP$71))</f>
        <v>25.186024845549252</v>
      </c>
      <c r="BQ15" s="39">
        <f>($AF15^$BN$72)*($BO$72^$M15)*(IF($C15&gt;0,1,$BP$72))</f>
        <v>4.1388438160563989</v>
      </c>
      <c r="BR15" s="39">
        <f>($AF15^$BN$73)*($BO$73^$M15)*(IF($C15&gt;0,1,$BP$73))</f>
        <v>1.0608238296615791</v>
      </c>
      <c r="BS15" s="39">
        <f>($AF15^$BN$74)*($BO$74^$M15)*(IF($C15&gt;0,1,$BP$74))</f>
        <v>10.794983098215853</v>
      </c>
      <c r="BT15" s="39">
        <f>($AF15^$BN$75)*($BO$75^$M15)*(IF($C15&gt;0,1,$BP$75))</f>
        <v>3.4440382927043744</v>
      </c>
      <c r="BU15" s="37">
        <f>BN15/BN$67</f>
        <v>2.4417844154090353E-2</v>
      </c>
      <c r="BV15" s="37">
        <f>BO15/BO$67</f>
        <v>2.8149680952350018E-2</v>
      </c>
      <c r="BW15" s="37">
        <f>BP15/BP$67</f>
        <v>3.8343362813305609E-2</v>
      </c>
      <c r="BX15" s="37">
        <f>BQ15/BQ$67</f>
        <v>2.3851246649285653E-2</v>
      </c>
      <c r="BY15" s="37">
        <f>BR15/BR$67</f>
        <v>1.8838041418922487E-2</v>
      </c>
      <c r="BZ15" s="37">
        <f>BS15/BS$67</f>
        <v>3.3421859577922854E-2</v>
      </c>
      <c r="CA15" s="37">
        <f>BT15/BT$67</f>
        <v>3.4407575159919122E-2</v>
      </c>
      <c r="CB15" s="2">
        <v>1511</v>
      </c>
      <c r="CC15" s="17">
        <f>CB$67*BU15</f>
        <v>1674.6978413082868</v>
      </c>
      <c r="CD15" s="1">
        <f>CC15-CB15</f>
        <v>163.6978413082868</v>
      </c>
      <c r="CE15" s="2">
        <v>795</v>
      </c>
      <c r="CF15" s="17">
        <f>CE$67*BV15</f>
        <v>1856.3307104027219</v>
      </c>
      <c r="CG15" s="1">
        <f>CF15-CE15</f>
        <v>1061.3307104027219</v>
      </c>
      <c r="CH15" s="2">
        <v>880</v>
      </c>
      <c r="CI15" s="17">
        <f>CH$67*BW15</f>
        <v>2794.502625196526</v>
      </c>
      <c r="CJ15" s="1">
        <f>CI15-CH15</f>
        <v>1914.502625196526</v>
      </c>
      <c r="CK15" s="2">
        <v>219</v>
      </c>
      <c r="CL15" s="17">
        <f>CK$67*BX15</f>
        <v>1586.036348437548</v>
      </c>
      <c r="CM15" s="1">
        <f>CL15-CK15</f>
        <v>1367.036348437548</v>
      </c>
      <c r="CN15" s="2">
        <v>952</v>
      </c>
      <c r="CO15" s="17">
        <f>CN$67*BY15</f>
        <v>1309.6394774849102</v>
      </c>
      <c r="CP15" s="1">
        <f>CO15-CN15</f>
        <v>357.63947748491023</v>
      </c>
      <c r="CQ15" s="2">
        <v>1692</v>
      </c>
      <c r="CR15" s="17">
        <f>CQ$67*BZ15</f>
        <v>2470.209641404278</v>
      </c>
      <c r="CS15" s="1">
        <f>CR15-CQ15</f>
        <v>778.20964140427805</v>
      </c>
      <c r="CT15" s="2">
        <v>1480</v>
      </c>
      <c r="CU15" s="17">
        <f>CT$67*CA15</f>
        <v>2429.1403987151302</v>
      </c>
      <c r="CV15" s="1">
        <f>CU15-CT15</f>
        <v>949.14039871513023</v>
      </c>
      <c r="CW15" s="9"/>
      <c r="DA15" s="37"/>
      <c r="DC15" s="17"/>
      <c r="DD15" s="1"/>
    </row>
    <row r="16" spans="1:110" x14ac:dyDescent="0.2">
      <c r="A16" s="45" t="s">
        <v>193</v>
      </c>
      <c r="B16">
        <v>0</v>
      </c>
      <c r="C16">
        <v>0</v>
      </c>
      <c r="D16">
        <v>9.7122302158273305E-2</v>
      </c>
      <c r="E16">
        <v>0.902877697841726</v>
      </c>
      <c r="F16">
        <v>7.5342465753424598E-2</v>
      </c>
      <c r="G16">
        <v>7.5342465753424598E-2</v>
      </c>
      <c r="H16">
        <v>0.41071428571428498</v>
      </c>
      <c r="I16">
        <v>0.351190476190476</v>
      </c>
      <c r="J16">
        <v>0.37978802716545801</v>
      </c>
      <c r="K16">
        <v>0.16915722399671301</v>
      </c>
      <c r="L16">
        <v>-7.5588695041123893E-2</v>
      </c>
      <c r="M16" s="28">
        <v>0</v>
      </c>
      <c r="N16">
        <v>1.0104050321872999</v>
      </c>
      <c r="O16">
        <v>0.98709279944246797</v>
      </c>
      <c r="P16">
        <v>1.0134972704060601</v>
      </c>
      <c r="Q16">
        <v>0.98529634737691796</v>
      </c>
      <c r="R16">
        <v>33.009998321533203</v>
      </c>
      <c r="S16" s="40">
        <f>IF(C16,O16,Q16)</f>
        <v>0.98529634737691796</v>
      </c>
      <c r="T16" s="40">
        <f>IF(D16 = 0,N16,P16)</f>
        <v>1.0134972704060601</v>
      </c>
      <c r="U16" s="59">
        <f>R16*S16^(1-M16)</f>
        <v>32.524630773124855</v>
      </c>
      <c r="V16" s="58">
        <f>R16*T16^(M16+1)</f>
        <v>33.455543194982525</v>
      </c>
      <c r="W16" s="66">
        <f>0.5 * (D16-MAX($D$3:$D$66))/(MIN($D$3:$D$66)-MAX($D$3:$D$66)) + 0.75</f>
        <v>1.2236055590819217</v>
      </c>
      <c r="X16" s="66">
        <f>AVERAGE(D16, F16, G16, H16, I16, J16, K16)</f>
        <v>0.22266532096172206</v>
      </c>
      <c r="Y16" s="29">
        <f>1.2^M16</f>
        <v>1</v>
      </c>
      <c r="Z16" s="29">
        <f>1.6^M16</f>
        <v>1</v>
      </c>
      <c r="AA16" s="29">
        <f>IF(C16&gt;0, 1, 0.3)</f>
        <v>0.3</v>
      </c>
      <c r="AB16" s="29">
        <f>IF(C16&gt;0, 1, 0.2)</f>
        <v>0.2</v>
      </c>
      <c r="AC16" s="29">
        <f>PERCENTILE($L$2:$L$66, 0.05)</f>
        <v>-5.4727940322364554E-2</v>
      </c>
      <c r="AD16" s="29">
        <f>PERCENTILE($L$2:$L$66, 0.95)</f>
        <v>1.05284659974838</v>
      </c>
      <c r="AE16" s="29">
        <f>MIN(MAX(L16,AC16), AD16)</f>
        <v>-5.4727940322364554E-2</v>
      </c>
      <c r="AF16" s="29">
        <f>AE16-$AE$67+1</f>
        <v>1</v>
      </c>
      <c r="AG16" s="74">
        <v>1</v>
      </c>
      <c r="AH16" s="74">
        <v>0</v>
      </c>
      <c r="AI16" s="28">
        <v>1</v>
      </c>
      <c r="AJ16" s="21">
        <f>(AF16^4) *Y16*AA16*AG16</f>
        <v>0.3</v>
      </c>
      <c r="AK16" s="21">
        <f>(AF16^5)*Z16*AB16*AH16*AI16</f>
        <v>0</v>
      </c>
      <c r="AL16" s="15">
        <f>AJ16/$AJ$67</f>
        <v>7.6374537960745769E-4</v>
      </c>
      <c r="AM16" s="15">
        <f>AK16/$AK$67</f>
        <v>0</v>
      </c>
      <c r="AN16" s="2">
        <v>429</v>
      </c>
      <c r="AO16" s="16">
        <f>$D$73*AL16</f>
        <v>87.438932550026607</v>
      </c>
      <c r="AP16" s="24">
        <f>AO16-AN16</f>
        <v>-341.56106744997339</v>
      </c>
      <c r="AQ16" s="2">
        <v>33</v>
      </c>
      <c r="AR16" s="2">
        <v>363</v>
      </c>
      <c r="AS16" s="2">
        <v>33</v>
      </c>
      <c r="AT16" s="10">
        <f>SUM(AQ16:AS16)</f>
        <v>429</v>
      </c>
      <c r="AU16" s="16">
        <f>AL16*$D$72</f>
        <v>133.86182834523643</v>
      </c>
      <c r="AV16" s="9">
        <f>AU16-AT16</f>
        <v>-295.1381716547636</v>
      </c>
      <c r="AW16" s="9">
        <f>AV16+AP16</f>
        <v>-636.69923910473699</v>
      </c>
      <c r="AX16" s="18">
        <f>AN16+AT16</f>
        <v>858</v>
      </c>
      <c r="AY16" s="27">
        <f>AO16+AU16</f>
        <v>221.30076089526304</v>
      </c>
      <c r="AZ16" s="67">
        <f>AW16*(AW16&gt;0)</f>
        <v>0</v>
      </c>
      <c r="BA16">
        <f>AZ16/$AZ$67</f>
        <v>0</v>
      </c>
      <c r="BB16" s="57">
        <f>BA16*$AW$67</f>
        <v>0</v>
      </c>
      <c r="BC16" s="60">
        <f>IF(BB16&gt;0,U16,V16)</f>
        <v>33.455543194982525</v>
      </c>
      <c r="BD16" s="17">
        <f>BB16/BC16</f>
        <v>0</v>
      </c>
      <c r="BE16" s="35">
        <f>AX16/AY16</f>
        <v>3.8770765926379855</v>
      </c>
      <c r="BF16" s="2">
        <v>0</v>
      </c>
      <c r="BG16" s="16">
        <f>AM16*$D$75</f>
        <v>0</v>
      </c>
      <c r="BH16" s="54">
        <f>BG16-BF16</f>
        <v>0</v>
      </c>
      <c r="BI16" s="75">
        <f>BH16*(BH16&lt;0)</f>
        <v>0</v>
      </c>
      <c r="BJ16" s="35">
        <f>BI16/$BI$67</f>
        <v>0</v>
      </c>
      <c r="BK16" s="76">
        <f>BJ16 * $BH$67</f>
        <v>0</v>
      </c>
      <c r="BL16" s="77">
        <f>IF(BK16&gt;0, U16, V16)</f>
        <v>33.455543194982525</v>
      </c>
      <c r="BM16" s="17">
        <f>BK16/BL16</f>
        <v>0</v>
      </c>
      <c r="BN16" s="39">
        <f>($AF16^$BN$69)*($BO$69^$M16)*(IF($C16&gt;0,1,$BP$69))</f>
        <v>0.46400000000000002</v>
      </c>
      <c r="BO16" s="39">
        <f>($AF16^$BN$70)*($BO$70^$M16)*(IF($C16&gt;0,1,$BP$70))</f>
        <v>0.39400000000000002</v>
      </c>
      <c r="BP16" s="39">
        <f>($AF16^$BN$71)*($BO$71^$M16)*(IF($C16&gt;0,1,$BP$71))</f>
        <v>2E-3</v>
      </c>
      <c r="BQ16" s="39">
        <f>($AF16^$BN$72)*($BO$72^$M16)*(IF($C16&gt;0,1,$BP$72))</f>
        <v>0.72499999999999998</v>
      </c>
      <c r="BR16" s="39">
        <f>($AF16^$BN$73)*($BO$73^$M16)*(IF($C16&gt;0,1,$BP$73))</f>
        <v>0.65400000000000003</v>
      </c>
      <c r="BS16" s="39">
        <f>($AF16^$BN$74)*($BO$74^$M16)*(IF($C16&gt;0,1,$BP$74))</f>
        <v>0.22500000000000001</v>
      </c>
      <c r="BT16" s="39">
        <f>($AF16^$BN$75)*($BO$75^$M16)*(IF($C16&gt;0,1,$BP$75))</f>
        <v>3.9E-2</v>
      </c>
      <c r="BU16" s="37">
        <f>BN16/BN$67</f>
        <v>5.4756861900235468E-3</v>
      </c>
      <c r="BV16" s="37">
        <f>BO16/BO$67</f>
        <v>2.6922014064653848E-3</v>
      </c>
      <c r="BW16" s="37">
        <f>BP16/BP$67</f>
        <v>3.0448125933681395E-6</v>
      </c>
      <c r="BX16" s="37">
        <f>BQ16/BQ$67</f>
        <v>4.1780155495716497E-3</v>
      </c>
      <c r="BY16" s="37">
        <f>BR16/BR$67</f>
        <v>1.1613689986494384E-2</v>
      </c>
      <c r="BZ16" s="37">
        <f>BS16/BS$67</f>
        <v>6.9661233710273244E-4</v>
      </c>
      <c r="CA16" s="37">
        <f>BT16/BT$67</f>
        <v>3.8962848760405169E-4</v>
      </c>
      <c r="CB16" s="2">
        <v>0</v>
      </c>
      <c r="CC16" s="17">
        <f>CB$67*BU16</f>
        <v>375.54993734276496</v>
      </c>
      <c r="CD16" s="1">
        <f>CC16-CB16</f>
        <v>375.54993734276496</v>
      </c>
      <c r="CE16" s="2">
        <v>0</v>
      </c>
      <c r="CF16" s="17">
        <f>CE$67*BV16</f>
        <v>177.53722174935979</v>
      </c>
      <c r="CG16" s="1">
        <f>CF16-CE16</f>
        <v>177.53722174935979</v>
      </c>
      <c r="CH16" s="2">
        <v>0</v>
      </c>
      <c r="CI16" s="17">
        <f>CH$67*BW16</f>
        <v>0.22190898661726338</v>
      </c>
      <c r="CJ16" s="1">
        <f>CI16-CH16</f>
        <v>0.22190898661726338</v>
      </c>
      <c r="CK16" s="2">
        <v>0</v>
      </c>
      <c r="CL16" s="17">
        <f>CK$67*BX16</f>
        <v>277.825499999866</v>
      </c>
      <c r="CM16" s="1">
        <f>CL16-CK16</f>
        <v>277.825499999866</v>
      </c>
      <c r="CN16" s="2">
        <v>726</v>
      </c>
      <c r="CO16" s="17">
        <f>CN$67*BY16</f>
        <v>807.39534155107606</v>
      </c>
      <c r="CP16" s="1">
        <f>CO16-CN16</f>
        <v>81.395341551076058</v>
      </c>
      <c r="CQ16" s="2">
        <v>0</v>
      </c>
      <c r="CR16" s="17">
        <f>CQ$67*BZ16</f>
        <v>51.486617835262955</v>
      </c>
      <c r="CS16" s="1">
        <f>CR16-CQ16</f>
        <v>51.486617835262955</v>
      </c>
      <c r="CT16" s="2">
        <v>0</v>
      </c>
      <c r="CU16" s="17">
        <f>CT$67*CA16</f>
        <v>27.507381596358446</v>
      </c>
      <c r="CV16" s="1">
        <f>CU16-CT16</f>
        <v>27.507381596358446</v>
      </c>
      <c r="CW16" s="9"/>
      <c r="DA16" s="37"/>
      <c r="DC16" s="17"/>
      <c r="DD16" s="1"/>
    </row>
    <row r="17" spans="1:108" x14ac:dyDescent="0.2">
      <c r="A17" s="45" t="s">
        <v>29</v>
      </c>
      <c r="B17">
        <v>1</v>
      </c>
      <c r="C17">
        <v>0</v>
      </c>
      <c r="D17">
        <v>0.294501397949673</v>
      </c>
      <c r="E17">
        <v>0.705498602050326</v>
      </c>
      <c r="F17">
        <v>0.17295308187672401</v>
      </c>
      <c r="G17">
        <v>0.17295308187672401</v>
      </c>
      <c r="H17">
        <v>0.17549325025960499</v>
      </c>
      <c r="I17">
        <v>0.27622014537902301</v>
      </c>
      <c r="J17">
        <v>0.22016986873717601</v>
      </c>
      <c r="K17">
        <v>0.19513855932257099</v>
      </c>
      <c r="L17">
        <v>0.52402419155870394</v>
      </c>
      <c r="M17" s="28">
        <v>0</v>
      </c>
      <c r="N17">
        <v>1.00740218203874</v>
      </c>
      <c r="O17">
        <v>0.99145986165769295</v>
      </c>
      <c r="P17">
        <v>1.01102712293673</v>
      </c>
      <c r="Q17">
        <v>0.99074213888086404</v>
      </c>
      <c r="R17">
        <v>65.919998168945298</v>
      </c>
      <c r="S17" s="40">
        <f>IF(C17,O17,Q17)</f>
        <v>0.99074213888086404</v>
      </c>
      <c r="T17" s="40">
        <f>IF(D17 = 0,N17,P17)</f>
        <v>1.01102712293673</v>
      </c>
      <c r="U17" s="59">
        <f>R17*S17^(1-M17)</f>
        <v>65.309719980923504</v>
      </c>
      <c r="V17" s="58">
        <f>R17*T17^(M17+1)</f>
        <v>66.646906092743279</v>
      </c>
      <c r="W17" s="66">
        <f>0.5 * (D17-MAX($D$3:$D$66))/(MIN($D$3:$D$66)-MAX($D$3:$D$66)) + 0.75</f>
        <v>1.1038807732860243</v>
      </c>
      <c r="X17" s="66">
        <f>AVERAGE(D17, F17, G17, H17, I17, J17, K17)</f>
        <v>0.21534705505735657</v>
      </c>
      <c r="Y17" s="29">
        <f>1.2^M17</f>
        <v>1</v>
      </c>
      <c r="Z17" s="29">
        <f>1.6^M17</f>
        <v>1</v>
      </c>
      <c r="AA17" s="29">
        <f>IF(C17&gt;0, 1, 0.3)</f>
        <v>0.3</v>
      </c>
      <c r="AB17" s="29">
        <f>IF(C17&gt;0, 1, 0.2)</f>
        <v>0.2</v>
      </c>
      <c r="AC17" s="29">
        <f>PERCENTILE($L$2:$L$66, 0.05)</f>
        <v>-5.4727940322364554E-2</v>
      </c>
      <c r="AD17" s="29">
        <f>PERCENTILE($L$2:$L$66, 0.95)</f>
        <v>1.05284659974838</v>
      </c>
      <c r="AE17" s="29">
        <f>MIN(MAX(L17,AC17), AD17)</f>
        <v>0.52402419155870394</v>
      </c>
      <c r="AF17" s="29">
        <f>AE17-$AE$67+1</f>
        <v>1.5787521318810684</v>
      </c>
      <c r="AG17" s="74">
        <v>1</v>
      </c>
      <c r="AH17" s="74">
        <v>0</v>
      </c>
      <c r="AI17" s="28">
        <v>1</v>
      </c>
      <c r="AJ17" s="21">
        <f>(AF17^4) *Y17*AA17*AG17</f>
        <v>1.8637045040777114</v>
      </c>
      <c r="AK17" s="21">
        <f>(AF17^5)*Z17*AB17*AH17*AI17</f>
        <v>0</v>
      </c>
      <c r="AL17" s="15">
        <f>AJ17/$AJ$67</f>
        <v>4.7446523464765352E-3</v>
      </c>
      <c r="AM17" s="15">
        <f>AK17/$AK$67</f>
        <v>0</v>
      </c>
      <c r="AN17" s="2">
        <v>1450</v>
      </c>
      <c r="AO17" s="16">
        <f>$D$73*AL17</f>
        <v>543.20110808410607</v>
      </c>
      <c r="AP17" s="24">
        <f>AO17-AN17</f>
        <v>-906.79889191589393</v>
      </c>
      <c r="AQ17" s="2">
        <v>396</v>
      </c>
      <c r="AR17" s="2">
        <v>1912</v>
      </c>
      <c r="AS17" s="2">
        <v>0</v>
      </c>
      <c r="AT17" s="10">
        <f>SUM(AQ17:AS17)</f>
        <v>2308</v>
      </c>
      <c r="AU17" s="16">
        <f>AL17*$D$72</f>
        <v>831.59630803698201</v>
      </c>
      <c r="AV17" s="9">
        <f>AU17-AT17</f>
        <v>-1476.403691963018</v>
      </c>
      <c r="AW17" s="9">
        <f>AV17+AP17</f>
        <v>-2383.2025838789118</v>
      </c>
      <c r="AX17" s="18">
        <f>AN17+AT17</f>
        <v>3758</v>
      </c>
      <c r="AY17" s="27">
        <f>AO17+AU17</f>
        <v>1374.7974161210882</v>
      </c>
      <c r="AZ17" s="67">
        <f>AW17*(AW17&gt;0)</f>
        <v>0</v>
      </c>
      <c r="BA17">
        <f>AZ17/$AZ$67</f>
        <v>0</v>
      </c>
      <c r="BB17" s="57">
        <f>BA17*$AW$67</f>
        <v>0</v>
      </c>
      <c r="BC17" s="60">
        <f>IF(BB17&gt;0,U17,V17)</f>
        <v>66.646906092743279</v>
      </c>
      <c r="BD17" s="17">
        <f>BB17/BC17</f>
        <v>0</v>
      </c>
      <c r="BE17" s="35">
        <f>AX17/AY17</f>
        <v>2.7334936449058662</v>
      </c>
      <c r="BF17" s="2">
        <v>0</v>
      </c>
      <c r="BG17" s="16">
        <f>AM17*$D$75</f>
        <v>0</v>
      </c>
      <c r="BH17" s="54">
        <f>BG17-BF17</f>
        <v>0</v>
      </c>
      <c r="BI17" s="75">
        <f>BH17*(BH17&lt;0)</f>
        <v>0</v>
      </c>
      <c r="BJ17" s="35">
        <f>BI17/$BI$67</f>
        <v>0</v>
      </c>
      <c r="BK17" s="76">
        <f>BJ17 * $BH$67</f>
        <v>0</v>
      </c>
      <c r="BL17" s="77">
        <f>IF(BK17&gt;0, U17, V17)</f>
        <v>66.646906092743279</v>
      </c>
      <c r="BM17" s="17">
        <f>BK17/BL17</f>
        <v>0</v>
      </c>
      <c r="BN17" s="39">
        <f>($AF17^$BN$69)*($BO$69^$M17)*(IF($C17&gt;0,1,$BP$69))</f>
        <v>0.76536759349732264</v>
      </c>
      <c r="BO17" s="39">
        <f>($AF17^$BN$70)*($BO$70^$M17)*(IF($C17&gt;0,1,$BP$70))</f>
        <v>1.0439944530073462</v>
      </c>
      <c r="BP17" s="39">
        <f>($AF17^$BN$71)*($BO$71^$M17)*(IF($C17&gt;0,1,$BP$71))</f>
        <v>1.8425985904326043E-2</v>
      </c>
      <c r="BQ17" s="39">
        <f>($AF17^$BN$72)*($BO$72^$M17)*(IF($C17&gt;0,1,$BP$72))</f>
        <v>1.9272061529590736</v>
      </c>
      <c r="BR17" s="39">
        <f>($AF17^$BN$73)*($BO$73^$M17)*(IF($C17&gt;0,1,$BP$73))</f>
        <v>0.68112636283893979</v>
      </c>
      <c r="BS17" s="39">
        <f>($AF17^$BN$74)*($BO$74^$M17)*(IF($C17&gt;0,1,$BP$74))</f>
        <v>1.1570079494626182</v>
      </c>
      <c r="BT17" s="39">
        <f>($AF17^$BN$75)*($BO$75^$M17)*(IF($C17&gt;0,1,$BP$75))</f>
        <v>9.1352788781171118E-2</v>
      </c>
      <c r="BU17" s="37">
        <f>BN17/BN$67</f>
        <v>9.0321395732863036E-3</v>
      </c>
      <c r="BV17" s="37">
        <f>BO17/BO$67</f>
        <v>7.1336125246914657E-3</v>
      </c>
      <c r="BW17" s="37">
        <f>BP17/BP$67</f>
        <v>2.8051836963357882E-5</v>
      </c>
      <c r="BX17" s="37">
        <f>BQ17/BQ$67</f>
        <v>1.1106065205921611E-2</v>
      </c>
      <c r="BY17" s="37">
        <f>BR17/BR$67</f>
        <v>1.2095398195168097E-2</v>
      </c>
      <c r="BZ17" s="37">
        <f>BS17/BS$67</f>
        <v>3.582160052095976E-3</v>
      </c>
      <c r="CA17" s="37">
        <f>BT17/BT$67</f>
        <v>9.1265766490307909E-4</v>
      </c>
      <c r="CB17" s="2">
        <v>910</v>
      </c>
      <c r="CC17" s="17">
        <f>CB$67*BU17</f>
        <v>619.46929263384118</v>
      </c>
      <c r="CD17" s="1">
        <f>CC17-CB17</f>
        <v>-290.53070736615882</v>
      </c>
      <c r="CE17" s="2">
        <v>959</v>
      </c>
      <c r="CF17" s="17">
        <f>CE$67*BV17</f>
        <v>470.42607794077873</v>
      </c>
      <c r="CG17" s="1">
        <f>CF17-CE17</f>
        <v>-488.57392205922127</v>
      </c>
      <c r="CH17" s="2">
        <v>418</v>
      </c>
      <c r="CI17" s="17">
        <f>CH$67*BW17</f>
        <v>2.0444459297264856</v>
      </c>
      <c r="CJ17" s="1">
        <f>CI17-CH17</f>
        <v>-415.95555407027354</v>
      </c>
      <c r="CK17" s="2">
        <v>1186</v>
      </c>
      <c r="CL17" s="17">
        <f>CK$67*BX17</f>
        <v>738.52001799816935</v>
      </c>
      <c r="CM17" s="1">
        <f>CL17-CK17</f>
        <v>-447.47998200183065</v>
      </c>
      <c r="CN17" s="2">
        <v>659</v>
      </c>
      <c r="CO17" s="17">
        <f>CN$67*BY17</f>
        <v>840.88417792628127</v>
      </c>
      <c r="CP17" s="1">
        <f>CO17-CN17</f>
        <v>181.88417792628127</v>
      </c>
      <c r="CQ17" s="2">
        <v>1252</v>
      </c>
      <c r="CR17" s="17">
        <f>CQ$67*BZ17</f>
        <v>264.75744945041356</v>
      </c>
      <c r="CS17" s="1">
        <f>CR17-CQ17</f>
        <v>-987.24255054958644</v>
      </c>
      <c r="CT17" s="2">
        <v>923</v>
      </c>
      <c r="CU17" s="17">
        <f>CT$67*CA17</f>
        <v>64.432718484492483</v>
      </c>
      <c r="CV17" s="1">
        <f>CU17-CT17</f>
        <v>-858.56728151550749</v>
      </c>
      <c r="CW17" s="9"/>
      <c r="DA17" s="37"/>
      <c r="DC17" s="17"/>
      <c r="DD17" s="1"/>
    </row>
    <row r="18" spans="1:108" x14ac:dyDescent="0.2">
      <c r="A18" s="45" t="s">
        <v>69</v>
      </c>
      <c r="B18">
        <v>0</v>
      </c>
      <c r="C18">
        <v>0</v>
      </c>
      <c r="D18">
        <v>0.41960784313725402</v>
      </c>
      <c r="E18">
        <v>0.58039215686274503</v>
      </c>
      <c r="F18">
        <v>0.31970260223048302</v>
      </c>
      <c r="G18">
        <v>0.31970260223048302</v>
      </c>
      <c r="H18">
        <v>0.77241379310344804</v>
      </c>
      <c r="I18">
        <v>0.77241379310344804</v>
      </c>
      <c r="J18">
        <v>0.77241379310344804</v>
      </c>
      <c r="K18">
        <v>0.49693329497417499</v>
      </c>
      <c r="L18">
        <v>2.8715078552672701E-2</v>
      </c>
      <c r="M18" s="28">
        <v>0</v>
      </c>
      <c r="N18">
        <v>1.0027277444332101</v>
      </c>
      <c r="O18">
        <v>0.98782381845582901</v>
      </c>
      <c r="P18">
        <v>1.0073518928506</v>
      </c>
      <c r="Q18">
        <v>0.99367124344324298</v>
      </c>
      <c r="R18">
        <v>95.699996948242102</v>
      </c>
      <c r="S18" s="40">
        <f>IF(C18,O18,Q18)</f>
        <v>0.99367124344324298</v>
      </c>
      <c r="T18" s="40">
        <f>IF(D18 = 0,N18,P18)</f>
        <v>1.0073518928506</v>
      </c>
      <c r="U18" s="59">
        <f>R18*S18^(1-M18)</f>
        <v>95.094334965074282</v>
      </c>
      <c r="V18" s="58">
        <f>R18*T18^(M18+1)</f>
        <v>96.403573071608321</v>
      </c>
      <c r="W18" s="66">
        <f>0.5 * (D18-MAX($D$3:$D$66))/(MIN($D$3:$D$66)-MAX($D$3:$D$66)) + 0.75</f>
        <v>1.0279946096995867</v>
      </c>
      <c r="X18" s="66">
        <f>AVERAGE(D18, F18, G18, H18, I18, J18, K18)</f>
        <v>0.55331253169753414</v>
      </c>
      <c r="Y18" s="29">
        <f>1.2^M18</f>
        <v>1</v>
      </c>
      <c r="Z18" s="29">
        <f>1.6^M18</f>
        <v>1</v>
      </c>
      <c r="AA18" s="29">
        <f>IF(C18&gt;0, 1, 0.3)</f>
        <v>0.3</v>
      </c>
      <c r="AB18" s="29">
        <f>IF(C18&gt;0, 1, 0.2)</f>
        <v>0.2</v>
      </c>
      <c r="AC18" s="29">
        <f>PERCENTILE($L$2:$L$66, 0.05)</f>
        <v>-5.4727940322364554E-2</v>
      </c>
      <c r="AD18" s="29">
        <f>PERCENTILE($L$2:$L$66, 0.95)</f>
        <v>1.05284659974838</v>
      </c>
      <c r="AE18" s="29">
        <f>MIN(MAX(L18,AC18), AD18)</f>
        <v>2.8715078552672701E-2</v>
      </c>
      <c r="AF18" s="29">
        <f>AE18-$AE$67+1</f>
        <v>1.0834430188750372</v>
      </c>
      <c r="AG18" s="74">
        <v>1</v>
      </c>
      <c r="AH18" s="74">
        <v>0</v>
      </c>
      <c r="AI18" s="28">
        <v>1</v>
      </c>
      <c r="AJ18" s="21">
        <f>(AF18^4) *Y18*AA18*AG18</f>
        <v>0.4133762840756805</v>
      </c>
      <c r="AK18" s="21">
        <f>(AF18^5)*Z18*AB18*AH18*AI18</f>
        <v>0</v>
      </c>
      <c r="AL18" s="15">
        <f>AJ18/$AJ$67</f>
        <v>1.0523807566736696E-3</v>
      </c>
      <c r="AM18" s="15">
        <f>AK18/$AK$67</f>
        <v>0</v>
      </c>
      <c r="AN18" s="2">
        <v>191</v>
      </c>
      <c r="AO18" s="16">
        <f>$D$73*AL18</f>
        <v>120.48393673691355</v>
      </c>
      <c r="AP18" s="24">
        <f>AO18-AN18</f>
        <v>-70.516063263086451</v>
      </c>
      <c r="AQ18" s="2">
        <v>287</v>
      </c>
      <c r="AR18" s="2">
        <v>0</v>
      </c>
      <c r="AS18" s="2">
        <v>0</v>
      </c>
      <c r="AT18" s="10">
        <f>SUM(AQ18:AS18)</f>
        <v>287</v>
      </c>
      <c r="AU18" s="16">
        <f>AL18*$D$72</f>
        <v>184.4510172697681</v>
      </c>
      <c r="AV18" s="9">
        <f>AU18-AT18</f>
        <v>-102.5489827302319</v>
      </c>
      <c r="AW18" s="9">
        <f>AV18+AP18</f>
        <v>-173.06504599331834</v>
      </c>
      <c r="AX18" s="18">
        <f>AN18+AT18</f>
        <v>478</v>
      </c>
      <c r="AY18" s="27">
        <f>AO18+AU18</f>
        <v>304.93495400668166</v>
      </c>
      <c r="AZ18" s="67">
        <f>AW18*(AW18&gt;0)</f>
        <v>0</v>
      </c>
      <c r="BA18">
        <f>AZ18/$AZ$67</f>
        <v>0</v>
      </c>
      <c r="BB18" s="57">
        <f>BA18*$AW$67</f>
        <v>0</v>
      </c>
      <c r="BC18" s="60">
        <f>IF(BB18&gt;0,U18,V18)</f>
        <v>96.403573071608321</v>
      </c>
      <c r="BD18" s="17">
        <f>BB18/BC18</f>
        <v>0</v>
      </c>
      <c r="BE18" s="35">
        <f>AX18/AY18</f>
        <v>1.5675474186194023</v>
      </c>
      <c r="BF18" s="2">
        <v>0</v>
      </c>
      <c r="BG18" s="16">
        <f>AM18*$D$75</f>
        <v>0</v>
      </c>
      <c r="BH18" s="54">
        <f>BG18-BF18</f>
        <v>0</v>
      </c>
      <c r="BI18" s="75">
        <f>BH18*(BH18&lt;0)</f>
        <v>0</v>
      </c>
      <c r="BJ18" s="35">
        <f>BI18/$BI$67</f>
        <v>0</v>
      </c>
      <c r="BK18" s="76">
        <f>BJ18 * $BH$67</f>
        <v>0</v>
      </c>
      <c r="BL18" s="77">
        <f>IF(BK18&gt;0, U18, V18)</f>
        <v>96.403573071608321</v>
      </c>
      <c r="BM18" s="17">
        <f>BK18/BL18</f>
        <v>0</v>
      </c>
      <c r="BN18" s="39">
        <f>($AF18^$BN$69)*($BO$69^$M18)*(IF($C18&gt;0,1,$BP$69))</f>
        <v>0.50660029619411473</v>
      </c>
      <c r="BO18" s="39">
        <f>($AF18^$BN$70)*($BO$70^$M18)*(IF($C18&gt;0,1,$BP$70))</f>
        <v>0.46749006640826696</v>
      </c>
      <c r="BP18" s="39">
        <f>($AF18^$BN$71)*($BO$71^$M18)*(IF($C18&gt;0,1,$BP$71))</f>
        <v>2.9531937534237689E-3</v>
      </c>
      <c r="BQ18" s="39">
        <f>($AF18^$BN$72)*($BO$72^$M18)*(IF($C18&gt;0,1,$BP$72))</f>
        <v>0.86071191366370414</v>
      </c>
      <c r="BR18" s="39">
        <f>($AF18^$BN$73)*($BO$73^$M18)*(IF($C18&gt;0,1,$BP$73))</f>
        <v>0.65868153520262307</v>
      </c>
      <c r="BS18" s="39">
        <f>($AF18^$BN$74)*($BO$74^$M18)*(IF($C18&gt;0,1,$BP$74))</f>
        <v>0.29991425272789146</v>
      </c>
      <c r="BT18" s="39">
        <f>($AF18^$BN$75)*($BO$75^$M18)*(IF($C18&gt;0,1,$BP$75))</f>
        <v>4.5283827970681527E-2</v>
      </c>
      <c r="BU18" s="37">
        <f>BN18/BN$67</f>
        <v>5.9784143226981725E-3</v>
      </c>
      <c r="BV18" s="37">
        <f>BO18/BO$67</f>
        <v>3.194358919525209E-3</v>
      </c>
      <c r="BW18" s="37">
        <f>BP18/BP$67</f>
        <v>4.4959607655404076E-6</v>
      </c>
      <c r="BX18" s="37">
        <f>BQ18/BQ$67</f>
        <v>4.9600934606738303E-3</v>
      </c>
      <c r="BY18" s="37">
        <f>BR18/BR$67</f>
        <v>1.1696824387876838E-2</v>
      </c>
      <c r="BZ18" s="37">
        <f>BS18/BS$67</f>
        <v>9.2855097121420454E-4</v>
      </c>
      <c r="CA18" s="37">
        <f>BT18/BT$67</f>
        <v>4.5240690782406915E-4</v>
      </c>
      <c r="CB18" s="2">
        <v>946</v>
      </c>
      <c r="CC18" s="17">
        <f>CB$67*BU18</f>
        <v>410.02954632225413</v>
      </c>
      <c r="CD18" s="1">
        <f>CC18-CB18</f>
        <v>-535.97045367774581</v>
      </c>
      <c r="CE18" s="2">
        <v>413</v>
      </c>
      <c r="CF18" s="17">
        <f>CE$67*BV18</f>
        <v>210.6519989480899</v>
      </c>
      <c r="CG18" s="1">
        <f>CF18-CE18</f>
        <v>-202.3480010519101</v>
      </c>
      <c r="CH18" s="2">
        <v>102</v>
      </c>
      <c r="CI18" s="17">
        <f>CH$67*BW18</f>
        <v>0.32767011655335043</v>
      </c>
      <c r="CJ18" s="1">
        <f>CI18-CH18</f>
        <v>-101.67232988344665</v>
      </c>
      <c r="CK18" s="2">
        <v>296</v>
      </c>
      <c r="CL18" s="17">
        <f>CK$67*BX18</f>
        <v>329.83133485442767</v>
      </c>
      <c r="CM18" s="1">
        <f>CL18-CK18</f>
        <v>33.831334854427666</v>
      </c>
      <c r="CN18" s="2">
        <v>478</v>
      </c>
      <c r="CO18" s="17">
        <f>CN$67*BY18</f>
        <v>813.17492826958562</v>
      </c>
      <c r="CP18" s="1">
        <f>CO18-CN18</f>
        <v>335.17492826958562</v>
      </c>
      <c r="CQ18" s="2">
        <v>0</v>
      </c>
      <c r="CR18" s="17">
        <f>CQ$67*BZ18</f>
        <v>68.629202282441852</v>
      </c>
      <c r="CS18" s="1">
        <f>CR18-CQ18</f>
        <v>68.629202282441852</v>
      </c>
      <c r="CT18" s="2">
        <v>2297</v>
      </c>
      <c r="CU18" s="17">
        <f>CT$67*CA18</f>
        <v>31.93947528547146</v>
      </c>
      <c r="CV18" s="1">
        <f>CU18-CT18</f>
        <v>-2265.0605247145286</v>
      </c>
      <c r="CW18" s="9"/>
      <c r="DA18" s="37"/>
      <c r="DC18" s="17"/>
      <c r="DD18" s="1"/>
    </row>
    <row r="19" spans="1:108" x14ac:dyDescent="0.2">
      <c r="A19" s="45" t="s">
        <v>59</v>
      </c>
      <c r="B19">
        <v>0</v>
      </c>
      <c r="C19">
        <v>0</v>
      </c>
      <c r="D19">
        <v>0.21606425702811199</v>
      </c>
      <c r="E19">
        <v>0.78393574297188695</v>
      </c>
      <c r="F19">
        <v>5.9571088165210402E-2</v>
      </c>
      <c r="G19">
        <v>5.9571088165210402E-2</v>
      </c>
      <c r="H19">
        <v>0.40528634361233401</v>
      </c>
      <c r="I19">
        <v>0.64140969162995598</v>
      </c>
      <c r="J19">
        <v>0.509857419950146</v>
      </c>
      <c r="K19">
        <v>0.174277827951627</v>
      </c>
      <c r="L19">
        <v>0.31702179380179502</v>
      </c>
      <c r="M19" s="28">
        <v>0</v>
      </c>
      <c r="N19">
        <v>1.00864017283562</v>
      </c>
      <c r="O19">
        <v>0.99534453737319295</v>
      </c>
      <c r="P19">
        <v>1.0070830857003901</v>
      </c>
      <c r="Q19">
        <v>0.99257861775450895</v>
      </c>
      <c r="R19">
        <v>14.7200002670288</v>
      </c>
      <c r="S19" s="40">
        <f>IF(C19,O19,Q19)</f>
        <v>0.99257861775450895</v>
      </c>
      <c r="T19" s="40">
        <f>IF(D19 = 0,N19,P19)</f>
        <v>1.0070830857003901</v>
      </c>
      <c r="U19" s="59">
        <f>R19*S19^(1-M19)</f>
        <v>14.610757518393449</v>
      </c>
      <c r="V19" s="58">
        <f>R19*T19^(M19+1)</f>
        <v>14.824263290429929</v>
      </c>
      <c r="W19" s="66">
        <f>0.5 * (D19-MAX($D$3:$D$66))/(MIN($D$3:$D$66)-MAX($D$3:$D$66)) + 0.75</f>
        <v>1.1514586074919388</v>
      </c>
      <c r="X19" s="66">
        <f>AVERAGE(D19, F19, G19, H19, I19, J19, K19)</f>
        <v>0.29514824521465649</v>
      </c>
      <c r="Y19" s="29">
        <f>1.2^M19</f>
        <v>1</v>
      </c>
      <c r="Z19" s="29">
        <f>1.6^M19</f>
        <v>1</v>
      </c>
      <c r="AA19" s="29">
        <f>IF(C19&gt;0, 1, 0.3)</f>
        <v>0.3</v>
      </c>
      <c r="AB19" s="29">
        <f>IF(C19&gt;0, 1, 0.2)</f>
        <v>0.2</v>
      </c>
      <c r="AC19" s="29">
        <f>PERCENTILE($L$2:$L$66, 0.05)</f>
        <v>-5.4727940322364554E-2</v>
      </c>
      <c r="AD19" s="29">
        <f>PERCENTILE($L$2:$L$66, 0.95)</f>
        <v>1.05284659974838</v>
      </c>
      <c r="AE19" s="29">
        <f>MIN(MAX(L19,AC19), AD19)</f>
        <v>0.31702179380179502</v>
      </c>
      <c r="AF19" s="29">
        <f>AE19-$AE$67+1</f>
        <v>1.3717497341241596</v>
      </c>
      <c r="AG19" s="74">
        <v>1</v>
      </c>
      <c r="AH19" s="74">
        <v>0</v>
      </c>
      <c r="AI19" s="28">
        <v>1</v>
      </c>
      <c r="AJ19" s="21">
        <f>(AF19^4) *Y19*AA19*AG19</f>
        <v>1.0622354559844891</v>
      </c>
      <c r="AK19" s="21">
        <f>(AF19^5)*Z19*AB19*AH19*AI19</f>
        <v>0</v>
      </c>
      <c r="AL19" s="15">
        <f>AJ19/$AJ$67</f>
        <v>2.7042580718779153E-3</v>
      </c>
      <c r="AM19" s="15">
        <f>AK19/$AK$67</f>
        <v>0</v>
      </c>
      <c r="AN19" s="2">
        <v>1163</v>
      </c>
      <c r="AO19" s="16">
        <f>$D$73*AL19</f>
        <v>309.60244796024836</v>
      </c>
      <c r="AP19" s="24">
        <f>AO19-AN19</f>
        <v>-853.39755203975164</v>
      </c>
      <c r="AQ19" s="2">
        <v>530</v>
      </c>
      <c r="AR19" s="2">
        <v>265</v>
      </c>
      <c r="AS19" s="2">
        <v>147</v>
      </c>
      <c r="AT19" s="10">
        <f>SUM(AQ19:AS19)</f>
        <v>942</v>
      </c>
      <c r="AU19" s="16">
        <f>AL19*$D$72</f>
        <v>473.97593423739875</v>
      </c>
      <c r="AV19" s="9">
        <f>AU19-AT19</f>
        <v>-468.02406576260125</v>
      </c>
      <c r="AW19" s="9">
        <f>AV19+AP19</f>
        <v>-1321.421617802353</v>
      </c>
      <c r="AX19" s="18">
        <f>AN19+AT19</f>
        <v>2105</v>
      </c>
      <c r="AY19" s="27">
        <f>AO19+AU19</f>
        <v>783.5783821976471</v>
      </c>
      <c r="AZ19" s="67">
        <f>AW19*(AW19&gt;0)</f>
        <v>0</v>
      </c>
      <c r="BA19">
        <f>AZ19/$AZ$67</f>
        <v>0</v>
      </c>
      <c r="BB19" s="57">
        <f>BA19*$AW$67</f>
        <v>0</v>
      </c>
      <c r="BC19" s="60">
        <f>IF(BB19&gt;0,U19,V19)</f>
        <v>14.824263290429929</v>
      </c>
      <c r="BD19" s="17">
        <f>BB19/BC19</f>
        <v>0</v>
      </c>
      <c r="BE19" s="35">
        <f>AX19/AY19</f>
        <v>2.6863936624900941</v>
      </c>
      <c r="BF19" s="2">
        <v>0</v>
      </c>
      <c r="BG19" s="16">
        <f>AM19*$D$75</f>
        <v>0</v>
      </c>
      <c r="BH19" s="54">
        <f>BG19-BF19</f>
        <v>0</v>
      </c>
      <c r="BI19" s="75">
        <f>BH19*(BH19&lt;0)</f>
        <v>0</v>
      </c>
      <c r="BJ19" s="35">
        <f>BI19/$BI$67</f>
        <v>0</v>
      </c>
      <c r="BK19" s="76">
        <f>BJ19 * $BH$67</f>
        <v>0</v>
      </c>
      <c r="BL19" s="77">
        <f>IF(BK19&gt;0, U19, V19)</f>
        <v>14.824263290429929</v>
      </c>
      <c r="BM19" s="17">
        <f>BK19/BL19</f>
        <v>0</v>
      </c>
      <c r="BN19" s="39">
        <f>($AF19^$BN$69)*($BO$69^$M19)*(IF($C19&gt;0,1,$BP$69))</f>
        <v>0.6561018376802128</v>
      </c>
      <c r="BO19" s="39">
        <f>($AF19^$BN$70)*($BO$70^$M19)*(IF($C19&gt;0,1,$BP$70))</f>
        <v>0.77346528406783099</v>
      </c>
      <c r="BP19" s="39">
        <f>($AF19^$BN$71)*($BO$71^$M19)*(IF($C19&gt;0,1,$BP$71))</f>
        <v>9.3024589003866953E-3</v>
      </c>
      <c r="BQ19" s="39">
        <f>($AF19^$BN$72)*($BO$72^$M19)*(IF($C19&gt;0,1,$BP$72))</f>
        <v>1.4264072405914203</v>
      </c>
      <c r="BR19" s="39">
        <f>($AF19^$BN$73)*($BO$73^$M19)*(IF($C19&gt;0,1,$BP$73))</f>
        <v>0.67265939611478986</v>
      </c>
      <c r="BS19" s="39">
        <f>($AF19^$BN$74)*($BO$74^$M19)*(IF($C19&gt;0,1,$BP$74))</f>
        <v>0.69895667159891595</v>
      </c>
      <c r="BT19" s="39">
        <f>($AF19^$BN$75)*($BO$75^$M19)*(IF($C19&gt;0,1,$BP$75))</f>
        <v>7.0298327411073058E-2</v>
      </c>
      <c r="BU19" s="37">
        <f>BN19/BN$67</f>
        <v>7.7426891634366632E-3</v>
      </c>
      <c r="BV19" s="37">
        <f>BO19/BO$67</f>
        <v>5.2850871208618344E-3</v>
      </c>
      <c r="BW19" s="37">
        <f>BP19/BP$67</f>
        <v>1.4162122004593473E-5</v>
      </c>
      <c r="BX19" s="37">
        <f>BQ19/BQ$67</f>
        <v>8.2200712154655766E-3</v>
      </c>
      <c r="BY19" s="37">
        <f>BR19/BR$67</f>
        <v>1.194504234400565E-2</v>
      </c>
      <c r="BZ19" s="37">
        <f>BS19/BS$67</f>
        <v>2.1640081801603019E-3</v>
      </c>
      <c r="CA19" s="37">
        <f>BT19/BT$67</f>
        <v>7.0231361513514994E-4</v>
      </c>
      <c r="CB19" s="2">
        <v>1588</v>
      </c>
      <c r="CC19" s="17">
        <f>CB$67*BU19</f>
        <v>531.03233627430359</v>
      </c>
      <c r="CD19" s="1">
        <f>CC19-CB19</f>
        <v>-1056.9676637256964</v>
      </c>
      <c r="CE19" s="2">
        <v>381</v>
      </c>
      <c r="CF19" s="17">
        <f>CE$67*BV19</f>
        <v>348.52507018523369</v>
      </c>
      <c r="CG19" s="1">
        <f>CF19-CE19</f>
        <v>-32.474929814766313</v>
      </c>
      <c r="CH19" s="2">
        <v>82</v>
      </c>
      <c r="CI19" s="17">
        <f>CH$67*BW19</f>
        <v>1.0321496138167769</v>
      </c>
      <c r="CJ19" s="1">
        <f>CI19-CH19</f>
        <v>-80.96785038618323</v>
      </c>
      <c r="CK19" s="2">
        <v>925</v>
      </c>
      <c r="CL19" s="17">
        <f>CK$67*BX19</f>
        <v>546.61007561481449</v>
      </c>
      <c r="CM19" s="1">
        <f>CL19-CK19</f>
        <v>-378.38992438518551</v>
      </c>
      <c r="CN19" s="2">
        <v>839</v>
      </c>
      <c r="CO19" s="17">
        <f>CN$67*BY19</f>
        <v>830.43128879761673</v>
      </c>
      <c r="CP19" s="1">
        <f>CO19-CN19</f>
        <v>-8.5687112023832697</v>
      </c>
      <c r="CQ19" s="2">
        <v>0</v>
      </c>
      <c r="CR19" s="17">
        <f>CQ$67*BZ19</f>
        <v>159.94184459564792</v>
      </c>
      <c r="CS19" s="1">
        <f>CR19-CQ19</f>
        <v>159.94184459564792</v>
      </c>
      <c r="CT19" s="2">
        <v>0</v>
      </c>
      <c r="CU19" s="17">
        <f>CT$67*CA19</f>
        <v>49.582638914926449</v>
      </c>
      <c r="CV19" s="1">
        <f>CU19-CT19</f>
        <v>49.582638914926449</v>
      </c>
      <c r="CW19" s="9"/>
      <c r="DA19" s="37"/>
      <c r="DC19" s="17"/>
      <c r="DD19" s="1"/>
    </row>
    <row r="20" spans="1:108" x14ac:dyDescent="0.2">
      <c r="A20" s="45" t="s">
        <v>16</v>
      </c>
      <c r="B20">
        <v>1</v>
      </c>
      <c r="C20">
        <v>1</v>
      </c>
      <c r="D20">
        <v>0.42650602409638499</v>
      </c>
      <c r="E20">
        <v>0.57349397590361395</v>
      </c>
      <c r="F20">
        <v>0.38681493248609999</v>
      </c>
      <c r="G20">
        <v>0.38681493248609999</v>
      </c>
      <c r="H20">
        <v>0.18237885462555001</v>
      </c>
      <c r="I20">
        <v>0.53127753303964698</v>
      </c>
      <c r="J20">
        <v>0.31127767019826302</v>
      </c>
      <c r="K20">
        <v>0.34699690341870698</v>
      </c>
      <c r="L20">
        <v>0.92945306927695903</v>
      </c>
      <c r="M20" s="28">
        <v>0</v>
      </c>
      <c r="N20">
        <v>1.0064055325710699</v>
      </c>
      <c r="O20">
        <v>0.99353131830757002</v>
      </c>
      <c r="P20">
        <v>1.0101723237464599</v>
      </c>
      <c r="Q20">
        <v>0.99412601358618902</v>
      </c>
      <c r="R20">
        <v>107.01000213623</v>
      </c>
      <c r="S20" s="40">
        <f>IF(C20,O20,Q20)</f>
        <v>0.99353131830757002</v>
      </c>
      <c r="T20" s="40">
        <f>IF(D20 = 0,N20,P20)</f>
        <v>1.0101723237464599</v>
      </c>
      <c r="U20" s="59">
        <f>R20*S20^(1-M20)</f>
        <v>106.31778849450447</v>
      </c>
      <c r="V20" s="58">
        <f>R20*T20^(M20+1)</f>
        <v>108.0985425220691</v>
      </c>
      <c r="W20" s="66">
        <f>0.5 * (D20-MAX($D$3:$D$66))/(MIN($D$3:$D$66)-MAX($D$3:$D$66)) + 0.75</f>
        <v>1.023810360935036</v>
      </c>
      <c r="X20" s="66">
        <f>AVERAGE(D20, F20, G20, H20, I20, J20, K20)</f>
        <v>0.36743812147867888</v>
      </c>
      <c r="Y20" s="29">
        <f>1.2^M20</f>
        <v>1</v>
      </c>
      <c r="Z20" s="29">
        <f>1.6^M20</f>
        <v>1</v>
      </c>
      <c r="AA20" s="29">
        <f>IF(C20&gt;0, 1, 0.3)</f>
        <v>1</v>
      </c>
      <c r="AB20" s="29">
        <f>IF(C20&gt;0, 1, 0.2)</f>
        <v>1</v>
      </c>
      <c r="AC20" s="29">
        <f>PERCENTILE($L$2:$L$66, 0.05)</f>
        <v>-5.4727940322364554E-2</v>
      </c>
      <c r="AD20" s="29">
        <f>PERCENTILE($L$2:$L$66, 0.95)</f>
        <v>1.05284659974838</v>
      </c>
      <c r="AE20" s="29">
        <f>MIN(MAX(L20,AC20), AD20)</f>
        <v>0.92945306927695903</v>
      </c>
      <c r="AF20" s="29">
        <f>AE20-$AE$67+1</f>
        <v>1.9841810095993235</v>
      </c>
      <c r="AG20" s="74">
        <v>1</v>
      </c>
      <c r="AH20" s="74">
        <v>0</v>
      </c>
      <c r="AI20" s="28">
        <v>1</v>
      </c>
      <c r="AJ20" s="21">
        <f>(AF20^4) *Y20*AA20*AG20</f>
        <v>15.499766472362625</v>
      </c>
      <c r="AK20" s="21">
        <f>(AF20^5)*Z20*AB20*AH20*AI20</f>
        <v>0</v>
      </c>
      <c r="AL20" s="15">
        <f>AJ20/$AJ$67</f>
        <v>3.9459583427538462E-2</v>
      </c>
      <c r="AM20" s="15">
        <f>AK20/$AK$67</f>
        <v>0</v>
      </c>
      <c r="AN20" s="2">
        <v>4066</v>
      </c>
      <c r="AO20" s="16">
        <f>$D$73*AL20</f>
        <v>4517.6101170602651</v>
      </c>
      <c r="AP20" s="24">
        <f>AO20-AN20</f>
        <v>451.61011706026511</v>
      </c>
      <c r="AQ20" s="2">
        <v>0</v>
      </c>
      <c r="AR20" s="2">
        <v>6100</v>
      </c>
      <c r="AS20" s="2">
        <v>0</v>
      </c>
      <c r="AT20" s="10">
        <f>SUM(AQ20:AS20)</f>
        <v>6100</v>
      </c>
      <c r="AU20" s="16">
        <f>AL20*$D$72</f>
        <v>6916.0902630488554</v>
      </c>
      <c r="AV20" s="9">
        <f>AU20-AT20</f>
        <v>816.09026304885538</v>
      </c>
      <c r="AW20" s="9">
        <f>AV20+AP20</f>
        <v>1267.7003801091205</v>
      </c>
      <c r="AX20" s="18">
        <f>AN20+AT20</f>
        <v>10166</v>
      </c>
      <c r="AY20" s="27">
        <f>AO20+AU20</f>
        <v>11433.70038010912</v>
      </c>
      <c r="AZ20" s="67">
        <f>AW20*(AW20&gt;0)</f>
        <v>1267.7003801091205</v>
      </c>
      <c r="BA20">
        <f>AZ20/$AZ$67</f>
        <v>1.8727496122553155E-2</v>
      </c>
      <c r="BB20" s="57">
        <f>BA20*$AW$67</f>
        <v>78.060885712834704</v>
      </c>
      <c r="BC20" s="70">
        <f>IF(BB20&gt;0,U20,V20)</f>
        <v>106.31778849450447</v>
      </c>
      <c r="BD20" s="17">
        <f>BB20/BC20</f>
        <v>0.73422224839514649</v>
      </c>
      <c r="BE20" s="35">
        <f>AX20/AY20</f>
        <v>0.88912597514672487</v>
      </c>
      <c r="BF20" s="2">
        <v>0</v>
      </c>
      <c r="BG20" s="16">
        <f>AM20*$D$75</f>
        <v>0</v>
      </c>
      <c r="BH20" s="54">
        <f>BG20-BF20</f>
        <v>0</v>
      </c>
      <c r="BI20" s="75">
        <f>BH20*(BH20&lt;0)</f>
        <v>0</v>
      </c>
      <c r="BJ20" s="35">
        <f>BI20/$BI$67</f>
        <v>0</v>
      </c>
      <c r="BK20" s="76">
        <f>BJ20 * $BH$67</f>
        <v>0</v>
      </c>
      <c r="BL20" s="77">
        <f>IF(BK20&gt;0, U20, V20)</f>
        <v>108.0985425220691</v>
      </c>
      <c r="BM20" s="17">
        <f>BK20/BL20</f>
        <v>0</v>
      </c>
      <c r="BN20" s="39">
        <f>($AF20^$BN$69)*($BO$69^$M20)*(IF($C20&gt;0,1,$BP$69))</f>
        <v>2.1190884893217388</v>
      </c>
      <c r="BO20" s="39">
        <f>($AF20^$BN$70)*($BO$70^$M20)*(IF($C20&gt;0,1,$BP$70))</f>
        <v>4.3155730281793208</v>
      </c>
      <c r="BP20" s="39">
        <f>($AF20^$BN$71)*($BO$71^$M20)*(IF($C20&gt;0,1,$BP$71))</f>
        <v>27.998696124137645</v>
      </c>
      <c r="BQ20" s="39">
        <f>($AF20^$BN$72)*($BO$72^$M20)*(IF($C20&gt;0,1,$BP$72))</f>
        <v>4.3363221523605588</v>
      </c>
      <c r="BR20" s="39">
        <f>($AF20^$BN$73)*($BO$73^$M20)*(IF($C20&gt;0,1,$BP$73))</f>
        <v>1.0628812227058195</v>
      </c>
      <c r="BS20" s="39">
        <f>($AF20^$BN$74)*($BO$74^$M20)*(IF($C20&gt;0,1,$BP$74))</f>
        <v>11.671495350857484</v>
      </c>
      <c r="BT20" s="39">
        <f>($AF20^$BN$75)*($BO$75^$M20)*(IF($C20&gt;0,1,$BP$75))</f>
        <v>3.5866708420343896</v>
      </c>
      <c r="BU20" s="37">
        <f>BN20/BN$67</f>
        <v>2.5007464604346778E-2</v>
      </c>
      <c r="BV20" s="37">
        <f>BO20/BO$67</f>
        <v>2.9488304000427529E-2</v>
      </c>
      <c r="BW20" s="37">
        <f>BP20/BP$67</f>
        <v>4.262539127833101E-2</v>
      </c>
      <c r="BX20" s="37">
        <f>BQ20/BQ$67</f>
        <v>2.4989270869675059E-2</v>
      </c>
      <c r="BY20" s="37">
        <f>BR20/BR$67</f>
        <v>1.8874576472433461E-2</v>
      </c>
      <c r="BZ20" s="37">
        <f>BS20/BS$67</f>
        <v>3.6135589572642256E-2</v>
      </c>
      <c r="CA20" s="37">
        <f>BT20/BT$67</f>
        <v>3.5832541941420763E-2</v>
      </c>
      <c r="CB20" s="2">
        <v>1882</v>
      </c>
      <c r="CC20" s="17">
        <f>CB$67*BU20</f>
        <v>1715.1369598891238</v>
      </c>
      <c r="CD20" s="1">
        <f>CC20-CB20</f>
        <v>-166.86304011087623</v>
      </c>
      <c r="CE20" s="2">
        <v>2175</v>
      </c>
      <c r="CF20" s="17">
        <f>CE$67*BV20</f>
        <v>1944.6062073081935</v>
      </c>
      <c r="CG20" s="1">
        <f>CF20-CE20</f>
        <v>-230.39379269180654</v>
      </c>
      <c r="CH20" s="2">
        <v>1520</v>
      </c>
      <c r="CI20" s="17">
        <f>CH$67*BW20</f>
        <v>3106.5811417560421</v>
      </c>
      <c r="CJ20" s="1">
        <f>CI20-CH20</f>
        <v>1586.5811417560421</v>
      </c>
      <c r="CK20" s="2">
        <v>114</v>
      </c>
      <c r="CL20" s="17">
        <f>CK$67*BX20</f>
        <v>1661.7115450207823</v>
      </c>
      <c r="CM20" s="1">
        <f>CL20-CK20</f>
        <v>1547.7115450207823</v>
      </c>
      <c r="CN20" s="2">
        <v>1284</v>
      </c>
      <c r="CO20" s="17">
        <f>CN$67*BY20</f>
        <v>1312.1794309400466</v>
      </c>
      <c r="CP20" s="1">
        <f>CO20-CN20</f>
        <v>28.179430940046586</v>
      </c>
      <c r="CQ20" s="2">
        <v>2247</v>
      </c>
      <c r="CR20" s="17">
        <f>CQ$67*BZ20</f>
        <v>2670.7814253139891</v>
      </c>
      <c r="CS20" s="1">
        <f>CR20-CQ20</f>
        <v>423.78142531398908</v>
      </c>
      <c r="CT20" s="2">
        <v>1712</v>
      </c>
      <c r="CU20" s="17">
        <f>CT$67*CA20</f>
        <v>2529.7416285223644</v>
      </c>
      <c r="CV20" s="1">
        <f>CU20-CT20</f>
        <v>817.74162852236441</v>
      </c>
      <c r="CW20" s="9"/>
      <c r="DA20" s="37"/>
      <c r="DC20" s="17"/>
      <c r="DD20" s="1"/>
    </row>
    <row r="21" spans="1:108" x14ac:dyDescent="0.2">
      <c r="A21" s="41" t="s">
        <v>178</v>
      </c>
      <c r="B21">
        <v>0</v>
      </c>
      <c r="C21">
        <v>0</v>
      </c>
      <c r="D21">
        <v>9.23694779116465E-2</v>
      </c>
      <c r="E21">
        <v>0.90763052208835304</v>
      </c>
      <c r="F21">
        <v>0.15011914217632999</v>
      </c>
      <c r="G21">
        <v>0.15011914217632999</v>
      </c>
      <c r="H21">
        <v>0.45726872246695999</v>
      </c>
      <c r="I21">
        <v>3.4361233480176202E-2</v>
      </c>
      <c r="J21">
        <v>0.125348782745861</v>
      </c>
      <c r="K21">
        <v>0.13717598820003399</v>
      </c>
      <c r="L21">
        <v>0.91550706037421503</v>
      </c>
      <c r="M21" s="28">
        <v>0</v>
      </c>
      <c r="N21">
        <v>1.01045665027756</v>
      </c>
      <c r="O21">
        <v>0.98698356879732396</v>
      </c>
      <c r="P21">
        <v>1.0151087826859699</v>
      </c>
      <c r="Q21">
        <v>0.99012483721684896</v>
      </c>
      <c r="R21">
        <v>49</v>
      </c>
      <c r="S21" s="40">
        <f>IF(C21,O21,Q21)</f>
        <v>0.99012483721684896</v>
      </c>
      <c r="T21" s="40">
        <f>IF(D21 = 0,N21,P21)</f>
        <v>1.0151087826859699</v>
      </c>
      <c r="U21" s="59">
        <f>R21*S21^(1-M21)</f>
        <v>48.516117023625597</v>
      </c>
      <c r="V21" s="58">
        <f>R21*T21^(M21+1)</f>
        <v>49.740330351612528</v>
      </c>
      <c r="W21" s="66">
        <f>0.5 * (D21-MAX($D$3:$D$66))/(MIN($D$3:$D$66)-MAX($D$3:$D$66)) + 0.75</f>
        <v>1.2264884928727136</v>
      </c>
      <c r="X21" s="66">
        <f>AVERAGE(D21, F21, G21, H21, I21, J21, K21)</f>
        <v>0.16382321273676254</v>
      </c>
      <c r="Y21" s="29">
        <f>1.2^M21</f>
        <v>1</v>
      </c>
      <c r="Z21" s="29">
        <f>1.6^M21</f>
        <v>1</v>
      </c>
      <c r="AA21" s="29">
        <f>IF(C21&gt;0, 1, 0.3)</f>
        <v>0.3</v>
      </c>
      <c r="AB21" s="29">
        <f>IF(C21&gt;0, 1, 0.2)</f>
        <v>0.2</v>
      </c>
      <c r="AC21" s="29">
        <f>PERCENTILE($L$2:$L$66, 0.05)</f>
        <v>-5.4727940322364554E-2</v>
      </c>
      <c r="AD21" s="29">
        <f>PERCENTILE($L$2:$L$66, 0.95)</f>
        <v>1.05284659974838</v>
      </c>
      <c r="AE21" s="29">
        <f>MIN(MAX(L21,AC21), AD21)</f>
        <v>0.91550706037421503</v>
      </c>
      <c r="AF21" s="29">
        <f>AE21-$AE$67+1</f>
        <v>1.9702350006965796</v>
      </c>
      <c r="AG21" s="74">
        <v>1</v>
      </c>
      <c r="AH21" s="74">
        <v>0</v>
      </c>
      <c r="AI21" s="28">
        <v>1</v>
      </c>
      <c r="AJ21" s="21">
        <f>(AF21^4) *Y21*AA21*AG21</f>
        <v>4.5205718303905655</v>
      </c>
      <c r="AK21" s="21">
        <f>(AF21^5)*Z21*AB21*AH21*AI21</f>
        <v>0</v>
      </c>
      <c r="AL21" s="15">
        <f>AJ21/$AJ$67</f>
        <v>1.1508552828814743E-2</v>
      </c>
      <c r="AM21" s="15">
        <f>AK21/$AK$67</f>
        <v>0</v>
      </c>
      <c r="AN21" s="2">
        <v>2597</v>
      </c>
      <c r="AO21" s="16">
        <f>$D$73*AL21</f>
        <v>1317.57991788357</v>
      </c>
      <c r="AP21" s="24">
        <f>AO21-AN21</f>
        <v>-1279.42008211643</v>
      </c>
      <c r="AQ21" s="2">
        <v>1568</v>
      </c>
      <c r="AR21" s="2">
        <v>3871</v>
      </c>
      <c r="AS21" s="2">
        <v>98</v>
      </c>
      <c r="AT21" s="10">
        <f>SUM(AQ21:AS21)</f>
        <v>5537</v>
      </c>
      <c r="AU21" s="16">
        <f>AL21*$D$72</f>
        <v>2017.1067012735107</v>
      </c>
      <c r="AV21" s="9">
        <f>AU21-AT21</f>
        <v>-3519.8932987264893</v>
      </c>
      <c r="AW21" s="9">
        <f>AV21+AP21</f>
        <v>-4799.3133808429193</v>
      </c>
      <c r="AX21" s="18">
        <f>AN21+AT21</f>
        <v>8134</v>
      </c>
      <c r="AY21" s="27">
        <f>AO21+AU21</f>
        <v>3334.6866191570807</v>
      </c>
      <c r="AZ21" s="67">
        <f>AW21*(AW21&gt;0)</f>
        <v>0</v>
      </c>
      <c r="BA21">
        <f>AZ21/$AZ$67</f>
        <v>0</v>
      </c>
      <c r="BB21" s="57">
        <f>BA21*$AW$67</f>
        <v>0</v>
      </c>
      <c r="BC21" s="60">
        <f>IF(BB21&gt;0,U21,V21)</f>
        <v>49.740330351612528</v>
      </c>
      <c r="BD21" s="17">
        <f>BB21/BC21</f>
        <v>0</v>
      </c>
      <c r="BE21" s="35">
        <f>AX21/AY21</f>
        <v>2.4392097156212107</v>
      </c>
      <c r="BF21" s="2">
        <v>0</v>
      </c>
      <c r="BG21" s="16">
        <f>AM21*$D$75</f>
        <v>0</v>
      </c>
      <c r="BH21" s="54">
        <f>BG21-BF21</f>
        <v>0</v>
      </c>
      <c r="BI21" s="75">
        <f>BH21*(BH21&lt;0)</f>
        <v>0</v>
      </c>
      <c r="BJ21" s="35">
        <f>BI21/$BI$67</f>
        <v>0</v>
      </c>
      <c r="BK21" s="76">
        <f>BJ21 * $BH$67</f>
        <v>0</v>
      </c>
      <c r="BL21" s="77">
        <f>IF(BK21&gt;0, U21, V21)</f>
        <v>49.740330351612528</v>
      </c>
      <c r="BM21" s="17">
        <f>BK21/BL21</f>
        <v>0</v>
      </c>
      <c r="BN21" s="39">
        <f>($AF21^$BN$69)*($BO$69^$M21)*(IF($C21&gt;0,1,$BP$69))</f>
        <v>0.97568525403836581</v>
      </c>
      <c r="BO21" s="39">
        <f>($AF21^$BN$70)*($BO$70^$M21)*(IF($C21&gt;0,1,$BP$70))</f>
        <v>1.6749339967381498</v>
      </c>
      <c r="BP21" s="39">
        <f>($AF21^$BN$71)*($BO$71^$M21)*(IF($C21&gt;0,1,$BP$71))</f>
        <v>5.4109207753202576E-2</v>
      </c>
      <c r="BQ21" s="39">
        <f>($AF21^$BN$72)*($BO$72^$M21)*(IF($C21&gt;0,1,$BP$72))</f>
        <v>3.0967140793020551</v>
      </c>
      <c r="BR21" s="39">
        <f>($AF21^$BN$73)*($BO$73^$M21)*(IF($C21&gt;0,1,$BP$73))</f>
        <v>0.69468808961833373</v>
      </c>
      <c r="BS21" s="39">
        <f>($AF21^$BN$74)*($BO$74^$M21)*(IF($C21&gt;0,1,$BP$74))</f>
        <v>2.5604964228101941</v>
      </c>
      <c r="BT21" s="39">
        <f>($AF21^$BN$75)*($BO$75^$M21)*(IF($C21&gt;0,1,$BP$75))</f>
        <v>0.13805311639892998</v>
      </c>
      <c r="BU21" s="37">
        <f>BN21/BN$67</f>
        <v>1.1514108343421326E-2</v>
      </c>
      <c r="BV21" s="37">
        <f>BO21/BO$67</f>
        <v>1.1444821476535876E-2</v>
      </c>
      <c r="BW21" s="37">
        <f>BP21/BP$67</f>
        <v>8.2376198592062092E-5</v>
      </c>
      <c r="BX21" s="37">
        <f>BQ21/BQ$67</f>
        <v>1.784568217365716E-2</v>
      </c>
      <c r="BY21" s="37">
        <f>BR21/BR$67</f>
        <v>1.2336226468099933E-2</v>
      </c>
      <c r="BZ21" s="37">
        <f>BS21/BS$67</f>
        <v>7.9274373210533131E-3</v>
      </c>
      <c r="CA21" s="37">
        <f>BT21/BT$67</f>
        <v>1.3792160756805436E-3</v>
      </c>
      <c r="CB21" s="2">
        <v>1172</v>
      </c>
      <c r="CC21" s="17">
        <f>CB$67*BU21</f>
        <v>789.69512073355168</v>
      </c>
      <c r="CD21" s="1">
        <f>CC21-CB21</f>
        <v>-382.30487926644832</v>
      </c>
      <c r="CE21" s="2">
        <v>854</v>
      </c>
      <c r="CF21" s="17">
        <f>CE$67*BV21</f>
        <v>754.72875227015834</v>
      </c>
      <c r="CG21" s="1">
        <f>CF21-CE21</f>
        <v>-99.271247729841662</v>
      </c>
      <c r="CH21" s="2">
        <v>2211</v>
      </c>
      <c r="CI21" s="17">
        <f>CH$67*BW21</f>
        <v>6.0036597295880769</v>
      </c>
      <c r="CJ21" s="1">
        <f>CI21-CH21</f>
        <v>-2204.996340270412</v>
      </c>
      <c r="CK21" s="2">
        <v>1288</v>
      </c>
      <c r="CL21" s="17">
        <f>CK$67*BX21</f>
        <v>1186.6843275016802</v>
      </c>
      <c r="CM21" s="1">
        <f>CL21-CK21</f>
        <v>-101.31567249831983</v>
      </c>
      <c r="CN21" s="2">
        <v>833</v>
      </c>
      <c r="CO21" s="17">
        <f>CN$67*BY21</f>
        <v>857.62680028877537</v>
      </c>
      <c r="CP21" s="1">
        <f>CO21-CN21</f>
        <v>24.626800288775371</v>
      </c>
      <c r="CQ21" s="2">
        <v>1470</v>
      </c>
      <c r="CR21" s="17">
        <f>CQ$67*BZ21</f>
        <v>585.91689239905043</v>
      </c>
      <c r="CS21" s="1">
        <f>CR21-CQ21</f>
        <v>-884.08310760094957</v>
      </c>
      <c r="CT21" s="2">
        <v>1176</v>
      </c>
      <c r="CU21" s="17">
        <f>CT$67*CA21</f>
        <v>97.371275726970694</v>
      </c>
      <c r="CV21" s="1">
        <f>CU21-CT21</f>
        <v>-1078.6287242730293</v>
      </c>
      <c r="CW21" s="9"/>
      <c r="DA21" s="37"/>
      <c r="DC21" s="17"/>
      <c r="DD21" s="1"/>
    </row>
    <row r="22" spans="1:108" x14ac:dyDescent="0.2">
      <c r="A22" s="41" t="s">
        <v>6</v>
      </c>
      <c r="B22">
        <v>0</v>
      </c>
      <c r="C22">
        <v>0</v>
      </c>
      <c r="D22">
        <v>0.28066528066528001</v>
      </c>
      <c r="E22">
        <v>0.71933471933471904</v>
      </c>
      <c r="F22">
        <v>0.17827868852459</v>
      </c>
      <c r="G22">
        <v>0.17827868852459</v>
      </c>
      <c r="H22">
        <v>0.19718309859154901</v>
      </c>
      <c r="I22">
        <v>0.78755868544600904</v>
      </c>
      <c r="J22">
        <v>0.39407266070983799</v>
      </c>
      <c r="K22">
        <v>0.26505613959073898</v>
      </c>
      <c r="L22">
        <v>0.53001271396340299</v>
      </c>
      <c r="M22" s="28">
        <v>0</v>
      </c>
      <c r="N22">
        <v>1.0066590855301401</v>
      </c>
      <c r="O22">
        <v>0.99141756668065995</v>
      </c>
      <c r="P22">
        <v>1.00965847357538</v>
      </c>
      <c r="Q22">
        <v>0.99393895815090405</v>
      </c>
      <c r="R22">
        <v>47.759998321533203</v>
      </c>
      <c r="S22" s="40">
        <f>IF(C22,O22,Q22)</f>
        <v>0.99393895815090405</v>
      </c>
      <c r="T22" s="40">
        <f>IF(D22 = 0,N22,P22)</f>
        <v>1.00965847357538</v>
      </c>
      <c r="U22" s="59">
        <f>R22*S22^(1-M22)</f>
        <v>47.470522972993635</v>
      </c>
      <c r="V22" s="58">
        <f>R22*T22^(M22+1)</f>
        <v>48.221287003281923</v>
      </c>
      <c r="W22" s="66">
        <f>0.5 * (D22-MAX($D$3:$D$66))/(MIN($D$3:$D$66)-MAX($D$3:$D$66)) + 0.75</f>
        <v>1.1122733853378677</v>
      </c>
      <c r="X22" s="66">
        <f>AVERAGE(D22, F22, G22, H22, I22, J22, K22)</f>
        <v>0.32587046315037071</v>
      </c>
      <c r="Y22" s="29">
        <f>1.2^M22</f>
        <v>1</v>
      </c>
      <c r="Z22" s="29">
        <f>1.6^M22</f>
        <v>1</v>
      </c>
      <c r="AA22" s="29">
        <f>IF(C22&gt;0, 1, 0.3)</f>
        <v>0.3</v>
      </c>
      <c r="AB22" s="29">
        <f>IF(C22&gt;0, 1, 0.2)</f>
        <v>0.2</v>
      </c>
      <c r="AC22" s="29">
        <f>PERCENTILE($L$2:$L$66, 0.05)</f>
        <v>-5.4727940322364554E-2</v>
      </c>
      <c r="AD22" s="29">
        <f>PERCENTILE($L$2:$L$66, 0.95)</f>
        <v>1.05284659974838</v>
      </c>
      <c r="AE22" s="29">
        <f>MIN(MAX(L22,AC22), AD22)</f>
        <v>0.53001271396340299</v>
      </c>
      <c r="AF22" s="29">
        <f>AE22-$AE$67+1</f>
        <v>1.5847406542857676</v>
      </c>
      <c r="AG22" s="74">
        <v>1</v>
      </c>
      <c r="AH22" s="74">
        <v>0</v>
      </c>
      <c r="AI22" s="28">
        <v>1</v>
      </c>
      <c r="AJ22" s="21">
        <f>(AF22^4) *Y22*AA22*AG22</f>
        <v>1.8921434201405267</v>
      </c>
      <c r="AK22" s="21">
        <f>(AF22^5)*Z22*AB22*AH22*AI22</f>
        <v>0</v>
      </c>
      <c r="AL22" s="15">
        <f>AJ22/$AJ$67</f>
        <v>4.8170526489565999E-3</v>
      </c>
      <c r="AM22" s="15">
        <f>AK22/$AK$67</f>
        <v>0</v>
      </c>
      <c r="AN22" s="2">
        <v>47</v>
      </c>
      <c r="AO22" s="16">
        <f>$D$73*AL22</f>
        <v>551.49000296214729</v>
      </c>
      <c r="AP22" s="24">
        <f>AO22-AN22</f>
        <v>504.49000296214729</v>
      </c>
      <c r="AQ22" s="2">
        <v>669</v>
      </c>
      <c r="AR22" s="2">
        <v>1576</v>
      </c>
      <c r="AS22" s="2">
        <v>0</v>
      </c>
      <c r="AT22" s="10">
        <f>SUM(AQ22:AS22)</f>
        <v>2245</v>
      </c>
      <c r="AU22" s="16">
        <f>AL22*$D$72</f>
        <v>844.28592570473256</v>
      </c>
      <c r="AV22" s="9">
        <f>AU22-AT22</f>
        <v>-1400.7140742952674</v>
      </c>
      <c r="AW22" s="9">
        <f>AV22+AP22</f>
        <v>-896.22407133312015</v>
      </c>
      <c r="AX22" s="18">
        <f>AN22+AT22</f>
        <v>2292</v>
      </c>
      <c r="AY22" s="27">
        <f>AO22+AU22</f>
        <v>1395.7759286668797</v>
      </c>
      <c r="AZ22" s="67">
        <f>AW22*(AW22&gt;0)</f>
        <v>0</v>
      </c>
      <c r="BA22">
        <f>AZ22/$AZ$67</f>
        <v>0</v>
      </c>
      <c r="BB22" s="57">
        <f>BA22*$AW$67</f>
        <v>0</v>
      </c>
      <c r="BC22" s="70">
        <f>IF(BB22&gt;0,U22,V22)</f>
        <v>48.221287003281923</v>
      </c>
      <c r="BD22" s="17">
        <f>BB22/BC22</f>
        <v>0</v>
      </c>
      <c r="BE22" s="35">
        <f>AX22/AY22</f>
        <v>1.6420973832018391</v>
      </c>
      <c r="BF22" s="2">
        <v>0</v>
      </c>
      <c r="BG22" s="16">
        <f>AM22*$D$75</f>
        <v>0</v>
      </c>
      <c r="BH22" s="54">
        <f>BG22-BF22</f>
        <v>0</v>
      </c>
      <c r="BI22" s="75">
        <f>BH22*(BH22&lt;0)</f>
        <v>0</v>
      </c>
      <c r="BJ22" s="35">
        <f>BI22/$BI$67</f>
        <v>0</v>
      </c>
      <c r="BK22" s="76">
        <f>BJ22 * $BH$67</f>
        <v>0</v>
      </c>
      <c r="BL22" s="77">
        <f>IF(BK22&gt;0, U22, V22)</f>
        <v>48.221287003281923</v>
      </c>
      <c r="BM22" s="17">
        <f>BK22/BL22</f>
        <v>0</v>
      </c>
      <c r="BN22" s="39">
        <f>($AF22^$BN$69)*($BO$69^$M22)*(IF($C22&gt;0,1,$BP$69))</f>
        <v>0.76855007090117788</v>
      </c>
      <c r="BO22" s="39">
        <f>($AF22^$BN$70)*($BO$70^$M22)*(IF($C22&gt;0,1,$BP$70))</f>
        <v>1.052463441565171</v>
      </c>
      <c r="BP22" s="39">
        <f>($AF22^$BN$71)*($BO$71^$M22)*(IF($C22&gt;0,1,$BP$71))</f>
        <v>1.8768377010418197E-2</v>
      </c>
      <c r="BQ22" s="39">
        <f>($AF22^$BN$72)*($BO$72^$M22)*(IF($C22&gt;0,1,$BP$72))</f>
        <v>1.9428913342738021</v>
      </c>
      <c r="BR22" s="39">
        <f>($AF22^$BN$73)*($BO$73^$M22)*(IF($C22&gt;0,1,$BP$73))</f>
        <v>0.68135591120847161</v>
      </c>
      <c r="BS22" s="39">
        <f>($AF22^$BN$74)*($BO$74^$M22)*(IF($C22&gt;0,1,$BP$74))</f>
        <v>1.1728233955917393</v>
      </c>
      <c r="BT22" s="39">
        <f>($AF22^$BN$75)*($BO$75^$M22)*(IF($C22&gt;0,1,$BP$75))</f>
        <v>9.1999759170265732E-2</v>
      </c>
      <c r="BU22" s="37">
        <f>BN22/BN$67</f>
        <v>9.0696961413258559E-3</v>
      </c>
      <c r="BV22" s="37">
        <f>BO22/BO$67</f>
        <v>7.1914811107491186E-3</v>
      </c>
      <c r="BW22" s="37">
        <f>BP22/BP$67</f>
        <v>2.85730953392012E-5</v>
      </c>
      <c r="BX22" s="37">
        <f>BQ22/BQ$67</f>
        <v>1.1196455456170972E-2</v>
      </c>
      <c r="BY22" s="37">
        <f>BR22/BR$67</f>
        <v>1.2099474500367864E-2</v>
      </c>
      <c r="BZ22" s="37">
        <f>BS22/BS$67</f>
        <v>3.6311255404974404E-3</v>
      </c>
      <c r="CA22" s="37">
        <f>BT22/BT$67</f>
        <v>9.1912120578070829E-4</v>
      </c>
      <c r="CB22" s="2">
        <v>826</v>
      </c>
      <c r="CC22" s="17">
        <f>CB$67*BU22</f>
        <v>622.04510985283378</v>
      </c>
      <c r="CD22" s="1">
        <f>CC22-CB22</f>
        <v>-203.95489014716622</v>
      </c>
      <c r="CE22" s="2">
        <v>1914</v>
      </c>
      <c r="CF22" s="17">
        <f>CE$67*BV22</f>
        <v>474.24222184835065</v>
      </c>
      <c r="CG22" s="1">
        <f>CF22-CE22</f>
        <v>-1439.7577781516493</v>
      </c>
      <c r="CH22" s="2">
        <v>823</v>
      </c>
      <c r="CI22" s="17">
        <f>CH$67*BW22</f>
        <v>2.0824357614163227</v>
      </c>
      <c r="CJ22" s="1">
        <f>CI22-CH22</f>
        <v>-820.91756423858362</v>
      </c>
      <c r="CK22" s="2">
        <v>1309</v>
      </c>
      <c r="CL22" s="17">
        <f>CK$67*BX22</f>
        <v>744.53069846900109</v>
      </c>
      <c r="CM22" s="1">
        <f>CL22-CK22</f>
        <v>-564.46930153099891</v>
      </c>
      <c r="CN22" s="2">
        <v>907</v>
      </c>
      <c r="CO22" s="17">
        <f>CN$67*BY22</f>
        <v>841.16756674007434</v>
      </c>
      <c r="CP22" s="1">
        <f>CO22-CN22</f>
        <v>-65.832433259925665</v>
      </c>
      <c r="CQ22" s="2">
        <v>287</v>
      </c>
      <c r="CR22" s="17">
        <f>CQ$67*BZ22</f>
        <v>268.37648869816582</v>
      </c>
      <c r="CS22" s="1">
        <f>CR22-CQ22</f>
        <v>-18.623511301834185</v>
      </c>
      <c r="CT22" s="2">
        <v>860</v>
      </c>
      <c r="CU22" s="17">
        <f>CT$67*CA22</f>
        <v>64.88903800691223</v>
      </c>
      <c r="CV22" s="1">
        <f>CU22-CT22</f>
        <v>-795.11096199308781</v>
      </c>
      <c r="CW22" s="9"/>
      <c r="DA22" s="37"/>
      <c r="DC22" s="17"/>
      <c r="DD22" s="1"/>
    </row>
    <row r="23" spans="1:108" x14ac:dyDescent="0.2">
      <c r="A23" s="41" t="s">
        <v>48</v>
      </c>
      <c r="B23">
        <v>1</v>
      </c>
      <c r="C23">
        <v>1</v>
      </c>
      <c r="D23">
        <v>0.69477911646586299</v>
      </c>
      <c r="E23">
        <v>0.30522088353413601</v>
      </c>
      <c r="F23">
        <v>0.76250992851469401</v>
      </c>
      <c r="G23">
        <v>0.76250992851469401</v>
      </c>
      <c r="H23">
        <v>0.17004405286343599</v>
      </c>
      <c r="I23">
        <v>0.47665198237885398</v>
      </c>
      <c r="J23">
        <v>0.28469603946857303</v>
      </c>
      <c r="K23">
        <v>0.46592226465752601</v>
      </c>
      <c r="L23">
        <v>0.62626974152346004</v>
      </c>
      <c r="M23" s="28">
        <v>0</v>
      </c>
      <c r="N23">
        <v>1.00405143831959</v>
      </c>
      <c r="O23">
        <v>0.99768394486521905</v>
      </c>
      <c r="P23">
        <v>1.00403542567217</v>
      </c>
      <c r="Q23">
        <v>0.99610612764829298</v>
      </c>
      <c r="R23">
        <v>64.800003051757798</v>
      </c>
      <c r="S23" s="40">
        <f>IF(C23,O23,Q23)</f>
        <v>0.99768394486521905</v>
      </c>
      <c r="T23" s="40">
        <f>IF(D23 = 0,N23,P23)</f>
        <v>1.00403542567217</v>
      </c>
      <c r="U23" s="59">
        <f>R23*S23^(1-M23)</f>
        <v>64.649922671955949</v>
      </c>
      <c r="V23" s="58">
        <f>R23*T23^(M23+1)</f>
        <v>65.061498647629548</v>
      </c>
      <c r="W23" s="66">
        <f>0.5 * (D23-MAX($D$3:$D$66))/(MIN($D$3:$D$66)-MAX($D$3:$D$66)) + 0.75</f>
        <v>0.86108320692738116</v>
      </c>
      <c r="X23" s="66">
        <f>AVERAGE(D23, F23, G23, H23, I23, J23, K23)</f>
        <v>0.51673047326623434</v>
      </c>
      <c r="Y23" s="29">
        <f>1.2^M23</f>
        <v>1</v>
      </c>
      <c r="Z23" s="29">
        <f>1.6^M23</f>
        <v>1</v>
      </c>
      <c r="AA23" s="29">
        <f>IF(C23&gt;0, 1, 0.3)</f>
        <v>1</v>
      </c>
      <c r="AB23" s="29">
        <f>IF(C23&gt;0, 1, 0.2)</f>
        <v>1</v>
      </c>
      <c r="AC23" s="29">
        <f>PERCENTILE($L$2:$L$66, 0.05)</f>
        <v>-5.4727940322364554E-2</v>
      </c>
      <c r="AD23" s="29">
        <f>PERCENTILE($L$2:$L$66, 0.95)</f>
        <v>1.05284659974838</v>
      </c>
      <c r="AE23" s="29">
        <f>MIN(MAX(L23,AC23), AD23)</f>
        <v>0.62626974152346004</v>
      </c>
      <c r="AF23" s="29">
        <f>AE23-$AE$67+1</f>
        <v>1.6809976818458245</v>
      </c>
      <c r="AG23" s="74">
        <v>1</v>
      </c>
      <c r="AH23" s="74">
        <v>0</v>
      </c>
      <c r="AI23" s="28">
        <v>1</v>
      </c>
      <c r="AJ23" s="21">
        <f>(AF23^4) *Y23*AA23*AG23</f>
        <v>7.9848811833161903</v>
      </c>
      <c r="AK23" s="21">
        <f>(AF23^5)*Z23*AB23*AH23*AI23</f>
        <v>0</v>
      </c>
      <c r="AL23" s="15">
        <f>AJ23/$AJ$67</f>
        <v>2.0328053701574235E-2</v>
      </c>
      <c r="AM23" s="15">
        <f>AK23/$AK$67</f>
        <v>0</v>
      </c>
      <c r="AN23" s="2">
        <v>1620</v>
      </c>
      <c r="AO23" s="16">
        <f>$D$73*AL23</f>
        <v>2327.2982906932034</v>
      </c>
      <c r="AP23" s="24">
        <f>AO23-AN23</f>
        <v>707.2982906932034</v>
      </c>
      <c r="AQ23" s="2">
        <v>130</v>
      </c>
      <c r="AR23" s="2">
        <v>2074</v>
      </c>
      <c r="AS23" s="2">
        <v>0</v>
      </c>
      <c r="AT23" s="10">
        <f>SUM(AQ23:AS23)</f>
        <v>2204</v>
      </c>
      <c r="AU23" s="16">
        <f>AL23*$D$72</f>
        <v>3562.9026477272678</v>
      </c>
      <c r="AV23" s="9">
        <f>AU23-AT23</f>
        <v>1358.9026477272678</v>
      </c>
      <c r="AW23" s="9">
        <f>AV23+AP23</f>
        <v>2066.2009384204712</v>
      </c>
      <c r="AX23" s="18">
        <f>AN23+AT23</f>
        <v>3824</v>
      </c>
      <c r="AY23" s="27">
        <f>AO23+AU23</f>
        <v>5890.2009384204712</v>
      </c>
      <c r="AZ23" s="67">
        <f>AW23*(AW23&gt;0)</f>
        <v>2066.2009384204712</v>
      </c>
      <c r="BA23">
        <f>AZ23/$AZ$67</f>
        <v>3.05235926957396E-2</v>
      </c>
      <c r="BB23" s="57">
        <f>BA23*$AW$67</f>
        <v>127.2299652540207</v>
      </c>
      <c r="BC23" s="60">
        <f>IF(BB23&gt;0,U23,V23)</f>
        <v>64.649922671955949</v>
      </c>
      <c r="BD23" s="17">
        <f>BB23/BC23</f>
        <v>1.9679832549778273</v>
      </c>
      <c r="BE23" s="35">
        <f>AX23/AY23</f>
        <v>0.64921384516051028</v>
      </c>
      <c r="BF23" s="2">
        <v>0</v>
      </c>
      <c r="BG23" s="16">
        <f>AM23*$D$75</f>
        <v>0</v>
      </c>
      <c r="BH23" s="54">
        <f>BG23-BF23</f>
        <v>0</v>
      </c>
      <c r="BI23" s="75">
        <f>BH23*(BH23&lt;0)</f>
        <v>0</v>
      </c>
      <c r="BJ23" s="35">
        <f>BI23/$BI$67</f>
        <v>0</v>
      </c>
      <c r="BK23" s="76">
        <f>BJ23 * $BH$67</f>
        <v>0</v>
      </c>
      <c r="BL23" s="77">
        <f>IF(BK23&gt;0, U23, V23)</f>
        <v>65.061498647629548</v>
      </c>
      <c r="BM23" s="17">
        <f>BK23/BL23</f>
        <v>0</v>
      </c>
      <c r="BN23" s="39">
        <f>($AF23^$BN$69)*($BO$69^$M23)*(IF($C23&gt;0,1,$BP$69))</f>
        <v>1.7669390036700692</v>
      </c>
      <c r="BO23" s="39">
        <f>($AF23^$BN$70)*($BO$70^$M23)*(IF($C23&gt;0,1,$BP$70))</f>
        <v>3.0294251210317786</v>
      </c>
      <c r="BP23" s="39">
        <f>($AF23^$BN$71)*($BO$71^$M23)*(IF($C23&gt;0,1,$BP$71))</f>
        <v>12.500658123905319</v>
      </c>
      <c r="BQ23" s="39">
        <f>($AF23^$BN$72)*($BO$72^$M23)*(IF($C23&gt;0,1,$BP$72))</f>
        <v>3.0404592856599879</v>
      </c>
      <c r="BR23" s="39">
        <f>($AF23^$BN$73)*($BO$73^$M23)*(IF($C23&gt;0,1,$BP$73))</f>
        <v>1.0473105374755634</v>
      </c>
      <c r="BS23" s="39">
        <f>($AF23^$BN$74)*($BO$74^$M23)*(IF($C23&gt;0,1,$BP$74))</f>
        <v>6.4399674564565572</v>
      </c>
      <c r="BT23" s="39">
        <f>($AF23^$BN$75)*($BO$75^$M23)*(IF($C23&gt;0,1,$BP$75))</f>
        <v>2.6330378460077357</v>
      </c>
      <c r="BU23" s="37">
        <f>BN23/BN$67</f>
        <v>2.0851731683211555E-2</v>
      </c>
      <c r="BV23" s="37">
        <f>BO23/BO$67</f>
        <v>2.0700057288384067E-2</v>
      </c>
      <c r="BW23" s="37">
        <f>BP23/BP$67</f>
        <v>1.9031080640528327E-2</v>
      </c>
      <c r="BX23" s="37">
        <f>BQ23/BQ$67</f>
        <v>1.7521498170106124E-2</v>
      </c>
      <c r="BY23" s="37">
        <f>BR23/BR$67</f>
        <v>1.8598073244388381E-2</v>
      </c>
      <c r="BZ23" s="37">
        <f>BS23/BS$67</f>
        <v>1.9938492358701074E-2</v>
      </c>
      <c r="CA23" s="37">
        <f>BT23/BT$67</f>
        <v>2.6305296249851898E-2</v>
      </c>
      <c r="CB23" s="2">
        <v>1081</v>
      </c>
      <c r="CC23" s="17">
        <f>CB$67*BU23</f>
        <v>1430.1160174930644</v>
      </c>
      <c r="CD23" s="1">
        <f>CC23-CB23</f>
        <v>349.11601749306442</v>
      </c>
      <c r="CE23" s="2">
        <v>738</v>
      </c>
      <c r="CF23" s="17">
        <f>CE$67*BV23</f>
        <v>1365.0652778824874</v>
      </c>
      <c r="CG23" s="1">
        <f>CF23-CE23</f>
        <v>627.06527788248741</v>
      </c>
      <c r="CH23" s="2">
        <v>931</v>
      </c>
      <c r="CI23" s="17">
        <f>CH$67*BW23</f>
        <v>1387.0041881623449</v>
      </c>
      <c r="CJ23" s="1">
        <f>CI23-CH23</f>
        <v>456.00418816234492</v>
      </c>
      <c r="CK23" s="2">
        <v>0</v>
      </c>
      <c r="CL23" s="17">
        <f>CK$67*BX23</f>
        <v>1165.127063817547</v>
      </c>
      <c r="CM23" s="1">
        <f>CL23-CK23</f>
        <v>1165.127063817547</v>
      </c>
      <c r="CN23" s="2">
        <v>583</v>
      </c>
      <c r="CO23" s="17">
        <f>CN$67*BY23</f>
        <v>1292.9566500231247</v>
      </c>
      <c r="CP23" s="1">
        <f>CO23-CN23</f>
        <v>709.95665002312467</v>
      </c>
      <c r="CQ23" s="2">
        <v>907</v>
      </c>
      <c r="CR23" s="17">
        <f>CQ$67*BZ23</f>
        <v>1473.6539702315963</v>
      </c>
      <c r="CS23" s="1">
        <f>CR23-CQ23</f>
        <v>566.6539702315963</v>
      </c>
      <c r="CT23" s="2">
        <v>1102</v>
      </c>
      <c r="CU23" s="17">
        <f>CT$67*CA23</f>
        <v>1857.1276099432941</v>
      </c>
      <c r="CV23" s="1">
        <f>CU23-CT23</f>
        <v>755.12760994329415</v>
      </c>
      <c r="CW23" s="9"/>
      <c r="DA23" s="37"/>
      <c r="DC23" s="17"/>
      <c r="DD23" s="1"/>
    </row>
    <row r="24" spans="1:108" x14ac:dyDescent="0.2">
      <c r="A24" s="41" t="s">
        <v>80</v>
      </c>
      <c r="B24">
        <v>1</v>
      </c>
      <c r="C24">
        <v>1</v>
      </c>
      <c r="D24">
        <v>0.36144578313253001</v>
      </c>
      <c r="E24">
        <v>0.63855421686746905</v>
      </c>
      <c r="F24">
        <v>0.42017474185861797</v>
      </c>
      <c r="G24">
        <v>0.42017474185861797</v>
      </c>
      <c r="H24">
        <v>0.110132158590308</v>
      </c>
      <c r="I24">
        <v>0.28458149779735598</v>
      </c>
      <c r="J24">
        <v>0.17703551803885501</v>
      </c>
      <c r="K24">
        <v>0.27273770016589699</v>
      </c>
      <c r="L24">
        <v>0.78170115306883503</v>
      </c>
      <c r="M24" s="28">
        <v>0</v>
      </c>
      <c r="N24">
        <v>1.0054359400539401</v>
      </c>
      <c r="O24">
        <v>0.99644128735134097</v>
      </c>
      <c r="P24">
        <v>1.0065092598688401</v>
      </c>
      <c r="Q24">
        <v>0.99433641742517898</v>
      </c>
      <c r="R24">
        <v>118.120002746582</v>
      </c>
      <c r="S24" s="40">
        <f>IF(C24,O24,Q24)</f>
        <v>0.99644128735134097</v>
      </c>
      <c r="T24" s="40">
        <f>IF(D24 = 0,N24,P24)</f>
        <v>1.0065092598688401</v>
      </c>
      <c r="U24" s="59">
        <f>R24*S24^(1-M24)</f>
        <v>117.6996475987481</v>
      </c>
      <c r="V24" s="58">
        <f>R24*T24^(M24+1)</f>
        <v>118.88887654016762</v>
      </c>
      <c r="W24" s="66">
        <f>0.5 * (D24-MAX($D$3:$D$66))/(MIN($D$3:$D$66)-MAX($D$3:$D$66)) + 0.75</f>
        <v>1.0632741318171317</v>
      </c>
      <c r="X24" s="66">
        <f>AVERAGE(D24, F24, G24, H24, I24, J24, K24)</f>
        <v>0.29232602020602599</v>
      </c>
      <c r="Y24" s="29">
        <f>1.2^M24</f>
        <v>1</v>
      </c>
      <c r="Z24" s="29">
        <f>1.6^M24</f>
        <v>1</v>
      </c>
      <c r="AA24" s="29">
        <f>IF(C24&gt;0, 1, 0.3)</f>
        <v>1</v>
      </c>
      <c r="AB24" s="29">
        <f>IF(C24&gt;0, 1, 0.2)</f>
        <v>1</v>
      </c>
      <c r="AC24" s="29">
        <f>PERCENTILE($L$2:$L$66, 0.05)</f>
        <v>-5.4727940322364554E-2</v>
      </c>
      <c r="AD24" s="29">
        <f>PERCENTILE($L$2:$L$66, 0.95)</f>
        <v>1.05284659974838</v>
      </c>
      <c r="AE24" s="29">
        <f>MIN(MAX(L24,AC24), AD24)</f>
        <v>0.78170115306883503</v>
      </c>
      <c r="AF24" s="29">
        <f>AE24-$AE$67+1</f>
        <v>1.8364290933911995</v>
      </c>
      <c r="AG24" s="74">
        <v>1</v>
      </c>
      <c r="AH24" s="74">
        <v>0</v>
      </c>
      <c r="AI24" s="28">
        <v>1</v>
      </c>
      <c r="AJ24" s="21">
        <f>(AF24^4) *Y24*AA24*AG24</f>
        <v>11.373566143331081</v>
      </c>
      <c r="AK24" s="21">
        <f>(AF24^5)*Z24*AB24*AH24*AI24</f>
        <v>0</v>
      </c>
      <c r="AL24" s="15">
        <f>AJ24/$AJ$67</f>
        <v>2.8955028638763085E-2</v>
      </c>
      <c r="AM24" s="15">
        <f>AK24/$AK$67</f>
        <v>0</v>
      </c>
      <c r="AN24" s="2">
        <v>2362</v>
      </c>
      <c r="AO24" s="16">
        <f>$D$73*AL24</f>
        <v>3314.9749428666423</v>
      </c>
      <c r="AP24" s="24">
        <f>AO24-AN24</f>
        <v>952.97494286664232</v>
      </c>
      <c r="AQ24" s="2">
        <v>118</v>
      </c>
      <c r="AR24" s="2">
        <v>2599</v>
      </c>
      <c r="AS24" s="2">
        <v>118</v>
      </c>
      <c r="AT24" s="10">
        <f>SUM(AQ24:AS24)</f>
        <v>2835</v>
      </c>
      <c r="AU24" s="16">
        <f>AL24*$D$72</f>
        <v>5074.9545291725935</v>
      </c>
      <c r="AV24" s="9">
        <f>AU24-AT24</f>
        <v>2239.9545291725935</v>
      </c>
      <c r="AW24" s="9">
        <f>AV24+AP24</f>
        <v>3192.9294720392359</v>
      </c>
      <c r="AX24" s="18">
        <f>AN24+AT24</f>
        <v>5197</v>
      </c>
      <c r="AY24" s="27">
        <f>AO24+AU24</f>
        <v>8389.9294720392354</v>
      </c>
      <c r="AZ24" s="67">
        <f>AW24*(AW24&gt;0)</f>
        <v>3192.9294720392359</v>
      </c>
      <c r="BA24">
        <f>AZ24/$AZ$67</f>
        <v>4.7168538595889216E-2</v>
      </c>
      <c r="BB24" s="57">
        <f>BA24*$AW$67</f>
        <v>196.61026100232158</v>
      </c>
      <c r="BC24" s="70">
        <f>IF(BB24&gt;0,U24,V24)</f>
        <v>117.6996475987481</v>
      </c>
      <c r="BD24" s="17">
        <f>BB24/BC24</f>
        <v>1.6704405239392814</v>
      </c>
      <c r="BE24" s="35">
        <f>AX24/AY24</f>
        <v>0.61943309741992747</v>
      </c>
      <c r="BF24" s="2">
        <v>0</v>
      </c>
      <c r="BG24" s="16">
        <f>AM24*$D$75</f>
        <v>0</v>
      </c>
      <c r="BH24" s="54">
        <f>BG24-BF24</f>
        <v>0</v>
      </c>
      <c r="BI24" s="75">
        <f>BH24*(BH24&lt;0)</f>
        <v>0</v>
      </c>
      <c r="BJ24" s="35">
        <f>BI24/$BI$67</f>
        <v>0</v>
      </c>
      <c r="BK24" s="76">
        <f>BJ24 * $BH$67</f>
        <v>0</v>
      </c>
      <c r="BL24" s="77">
        <f>IF(BK24&gt;0, U24, V24)</f>
        <v>118.88887654016762</v>
      </c>
      <c r="BM24" s="17">
        <f>BK24/BL24</f>
        <v>0</v>
      </c>
      <c r="BN24" s="39">
        <f>($AF24^$BN$69)*($BO$69^$M24)*(IF($C24&gt;0,1,$BP$69))</f>
        <v>1.946774657886255</v>
      </c>
      <c r="BO24" s="39">
        <f>($AF24^$BN$70)*($BO$70^$M24)*(IF($C24&gt;0,1,$BP$70))</f>
        <v>3.6586500133057234</v>
      </c>
      <c r="BP24" s="39">
        <f>($AF24^$BN$71)*($BO$71^$M24)*(IF($C24&gt;0,1,$BP$71))</f>
        <v>19.217919128821261</v>
      </c>
      <c r="BQ24" s="39">
        <f>($AF24^$BN$72)*($BO$72^$M24)*(IF($C24&gt;0,1,$BP$72))</f>
        <v>3.6742498573465587</v>
      </c>
      <c r="BR24" s="39">
        <f>($AF24^$BN$73)*($BO$73^$M24)*(IF($C24&gt;0,1,$BP$73))</f>
        <v>1.0555861920053624</v>
      </c>
      <c r="BS24" s="39">
        <f>($AF24^$BN$74)*($BO$74^$M24)*(IF($C24&gt;0,1,$BP$74))</f>
        <v>8.8432388168072578</v>
      </c>
      <c r="BT24" s="39">
        <f>($AF24^$BN$75)*($BO$75^$M24)*(IF($C24&gt;0,1,$BP$75))</f>
        <v>3.1049016093024417</v>
      </c>
      <c r="BU24" s="37">
        <f>BN24/BN$67</f>
        <v>2.2973980838955993E-2</v>
      </c>
      <c r="BV24" s="37">
        <f>BO24/BO$67</f>
        <v>2.4999550029406768E-2</v>
      </c>
      <c r="BW24" s="37">
        <f>BP24/BP$67</f>
        <v>2.925748109088272E-2</v>
      </c>
      <c r="BX24" s="37">
        <f>BQ24/BQ$67</f>
        <v>2.1173893844145291E-2</v>
      </c>
      <c r="BY24" s="37">
        <f>BR24/BR$67</f>
        <v>1.8745031785893602E-2</v>
      </c>
      <c r="BZ24" s="37">
        <f>BS24/BS$67</f>
        <v>2.7379152265483139E-2</v>
      </c>
      <c r="CA24" s="37">
        <f>BT24/BT$67</f>
        <v>3.1019438927997349E-2</v>
      </c>
      <c r="CB24" s="2">
        <v>983</v>
      </c>
      <c r="CC24" s="17">
        <f>CB$67*BU24</f>
        <v>1575.6704758397968</v>
      </c>
      <c r="CD24" s="1">
        <f>CC24-CB24</f>
        <v>592.67047583979684</v>
      </c>
      <c r="CE24" s="2">
        <v>1348</v>
      </c>
      <c r="CF24" s="17">
        <f>CE$67*BV24</f>
        <v>1648.5953266892293</v>
      </c>
      <c r="CG24" s="1">
        <f>CF24-CE24</f>
        <v>300.5953266892293</v>
      </c>
      <c r="CH24" s="2">
        <v>0</v>
      </c>
      <c r="CI24" s="17">
        <f>CH$67*BW24</f>
        <v>2132.3144793846236</v>
      </c>
      <c r="CJ24" s="1">
        <f>CI24-CH24</f>
        <v>2132.3144793846236</v>
      </c>
      <c r="CK24" s="2">
        <v>0</v>
      </c>
      <c r="CL24" s="17">
        <f>CK$67*BX24</f>
        <v>1408.0004189541294</v>
      </c>
      <c r="CM24" s="1">
        <f>CL24-CK24</f>
        <v>1408.0004189541294</v>
      </c>
      <c r="CN24" s="2">
        <v>1299</v>
      </c>
      <c r="CO24" s="17">
        <f>CN$67*BY24</f>
        <v>1303.1733547871092</v>
      </c>
      <c r="CP24" s="1">
        <f>CO24-CN24</f>
        <v>4.1733547871092469</v>
      </c>
      <c r="CQ24" s="2">
        <v>2362</v>
      </c>
      <c r="CR24" s="17">
        <f>CQ$67*BZ24</f>
        <v>2023.5931439418589</v>
      </c>
      <c r="CS24" s="1">
        <f>CR24-CQ24</f>
        <v>-338.4068560581411</v>
      </c>
      <c r="CT24" s="2">
        <v>827</v>
      </c>
      <c r="CU24" s="17">
        <f>CT$67*CA24</f>
        <v>2189.9413688776849</v>
      </c>
      <c r="CV24" s="1">
        <f>CU24-CT24</f>
        <v>1362.9413688776849</v>
      </c>
      <c r="CW24" s="9"/>
      <c r="DA24" s="37"/>
      <c r="DC24" s="17"/>
      <c r="DD24" s="1"/>
    </row>
    <row r="25" spans="1:108" x14ac:dyDescent="0.2">
      <c r="A25" s="41" t="s">
        <v>67</v>
      </c>
      <c r="B25">
        <v>1</v>
      </c>
      <c r="C25">
        <v>1</v>
      </c>
      <c r="D25">
        <v>0.87630522088353402</v>
      </c>
      <c r="E25">
        <v>0.123694779116465</v>
      </c>
      <c r="F25">
        <v>0.81875993640699496</v>
      </c>
      <c r="G25">
        <v>0.818109610802224</v>
      </c>
      <c r="H25">
        <v>0.459030837004405</v>
      </c>
      <c r="I25">
        <v>0.81762114537444897</v>
      </c>
      <c r="J25">
        <v>0.61262820594038403</v>
      </c>
      <c r="K25">
        <v>0.70809334657297895</v>
      </c>
      <c r="L25">
        <v>0.52396553460715001</v>
      </c>
      <c r="M25" s="28">
        <v>0</v>
      </c>
      <c r="N25">
        <v>1.0158512740172001</v>
      </c>
      <c r="O25">
        <v>0.97291694319993605</v>
      </c>
      <c r="P25">
        <v>1.0225802808798301</v>
      </c>
      <c r="Q25">
        <v>0.98262686009752098</v>
      </c>
      <c r="R25">
        <v>51.799999237060497</v>
      </c>
      <c r="S25" s="40">
        <f>IF(C25,O25,Q25)</f>
        <v>0.97291694319993605</v>
      </c>
      <c r="T25" s="40">
        <f>IF(D25 = 0,N25,P25)</f>
        <v>1.0225802808798301</v>
      </c>
      <c r="U25" s="59">
        <f>R25*S25^(1-M25)</f>
        <v>50.397096915479921</v>
      </c>
      <c r="V25" s="58">
        <f>R25*T25^(M25+1)</f>
        <v>52.969657769408308</v>
      </c>
      <c r="W25" s="66">
        <f>0.5 * (D25-MAX($D$3:$D$66))/(MIN($D$3:$D$66)-MAX($D$3:$D$66)) + 0.75</f>
        <v>0.75097441409585408</v>
      </c>
      <c r="X25" s="66">
        <f>AVERAGE(D25, F25, G25, H25, I25, J25, K25)</f>
        <v>0.73007832899785285</v>
      </c>
      <c r="Y25" s="29">
        <f>1.2^M25</f>
        <v>1</v>
      </c>
      <c r="Z25" s="29">
        <f>1.6^M25</f>
        <v>1</v>
      </c>
      <c r="AA25" s="29">
        <f>IF(C25&gt;0, 1, 0.3)</f>
        <v>1</v>
      </c>
      <c r="AB25" s="29">
        <f>IF(C25&gt;0, 1, 0.2)</f>
        <v>1</v>
      </c>
      <c r="AC25" s="29">
        <f>PERCENTILE($L$2:$L$66, 0.05)</f>
        <v>-5.4727940322364554E-2</v>
      </c>
      <c r="AD25" s="29">
        <f>PERCENTILE($L$2:$L$66, 0.95)</f>
        <v>1.05284659974838</v>
      </c>
      <c r="AE25" s="29">
        <f>MIN(MAX(L25,AC25), AD25)</f>
        <v>0.52396553460715001</v>
      </c>
      <c r="AF25" s="29">
        <f>AE25-$AE$67+1</f>
        <v>1.5786934749295145</v>
      </c>
      <c r="AG25" s="74">
        <v>1</v>
      </c>
      <c r="AH25" s="74">
        <v>0</v>
      </c>
      <c r="AI25" s="28">
        <v>1</v>
      </c>
      <c r="AJ25" s="21">
        <f>(AF25^4) *Y25*AA25*AG25</f>
        <v>6.2114251440975048</v>
      </c>
      <c r="AK25" s="21">
        <f>(AF25^5)*Z25*AB25*AH25*AI25</f>
        <v>0</v>
      </c>
      <c r="AL25" s="15">
        <f>AJ25/$AJ$67</f>
        <v>1.5813157515273523E-2</v>
      </c>
      <c r="AM25" s="15">
        <f>AK25/$AK$67</f>
        <v>0</v>
      </c>
      <c r="AN25" s="2">
        <v>1917</v>
      </c>
      <c r="AO25" s="16">
        <f>$D$73*AL25</f>
        <v>1810.4012807142701</v>
      </c>
      <c r="AP25" s="24">
        <f>AO25-AN25</f>
        <v>-106.59871928572989</v>
      </c>
      <c r="AQ25" s="2">
        <v>0</v>
      </c>
      <c r="AR25" s="2">
        <v>1865</v>
      </c>
      <c r="AS25" s="2">
        <v>0</v>
      </c>
      <c r="AT25" s="10">
        <f>SUM(AQ25:AS25)</f>
        <v>1865</v>
      </c>
      <c r="AU25" s="16">
        <f>AL25*$D$72</f>
        <v>2771.5757547282192</v>
      </c>
      <c r="AV25" s="9">
        <f>AU25-AT25</f>
        <v>906.57575472821918</v>
      </c>
      <c r="AW25" s="9">
        <f>AV25+AP25</f>
        <v>799.9770354424893</v>
      </c>
      <c r="AX25" s="18">
        <f>AN25+AT25</f>
        <v>3782</v>
      </c>
      <c r="AY25" s="27">
        <f>AO25+AU25</f>
        <v>4581.9770354424891</v>
      </c>
      <c r="AZ25" s="67">
        <f>AW25*(AW25&gt;0)</f>
        <v>799.9770354424893</v>
      </c>
      <c r="BA25">
        <f>AZ25/$AZ$67</f>
        <v>1.1817908288464195E-2</v>
      </c>
      <c r="BB25" s="57">
        <f>BA25*$AW$67</f>
        <v>49.25999622339247</v>
      </c>
      <c r="BC25" s="60">
        <f>IF(BB25&gt;0,U25,V25)</f>
        <v>50.397096915479921</v>
      </c>
      <c r="BD25" s="17">
        <f>BB25/BC25</f>
        <v>0.97743717869316038</v>
      </c>
      <c r="BE25" s="35">
        <f>AX25/AY25</f>
        <v>0.82540789068681264</v>
      </c>
      <c r="BF25" s="2">
        <v>0</v>
      </c>
      <c r="BG25" s="16">
        <f>AM25*$D$75</f>
        <v>0</v>
      </c>
      <c r="BH25" s="54">
        <f>BG25-BF25</f>
        <v>0</v>
      </c>
      <c r="BI25" s="75">
        <f>BH25*(BH25&lt;0)</f>
        <v>0</v>
      </c>
      <c r="BJ25" s="35">
        <f>BI25/$BI$67</f>
        <v>0</v>
      </c>
      <c r="BK25" s="76">
        <f>BJ25 * $BH$67</f>
        <v>0</v>
      </c>
      <c r="BL25" s="77">
        <f>IF(BK25&gt;0, U25, V25)</f>
        <v>52.969657769408308</v>
      </c>
      <c r="BM25" s="17">
        <f>BK25/BL25</f>
        <v>0</v>
      </c>
      <c r="BN25" s="39">
        <f>($AF25^$BN$69)*($BO$69^$M25)*(IF($C25&gt;0,1,$BP$69))</f>
        <v>1.649431955144802</v>
      </c>
      <c r="BO25" s="39">
        <f>($AF25^$BN$70)*($BO$70^$M25)*(IF($C25&gt;0,1,$BP$70))</f>
        <v>2.6495220303304441</v>
      </c>
      <c r="BP25" s="39">
        <f>($AF25^$BN$71)*($BO$71^$M25)*(IF($C25&gt;0,1,$BP$71))</f>
        <v>9.2113284690981043</v>
      </c>
      <c r="BQ25" s="39">
        <f>($AF25^$BN$72)*($BO$72^$M25)*(IF($C25&gt;0,1,$BP$72))</f>
        <v>2.6580039355935616</v>
      </c>
      <c r="BR25" s="39">
        <f>($AF25^$BN$73)*($BO$73^$M25)*(IF($C25&gt;0,1,$BP$73))</f>
        <v>1.0414741751015124</v>
      </c>
      <c r="BS25" s="39">
        <f>($AF25^$BN$74)*($BO$74^$M25)*(IF($C25&gt;0,1,$BP$74))</f>
        <v>5.141572461342669</v>
      </c>
      <c r="BT25" s="39">
        <f>($AF25^$BN$75)*($BO$75^$M25)*(IF($C25&gt;0,1,$BP$75))</f>
        <v>2.342216980532573</v>
      </c>
      <c r="BU25" s="37">
        <f>BN25/BN$67</f>
        <v>1.9465025383986919E-2</v>
      </c>
      <c r="BV25" s="37">
        <f>BO25/BO$67</f>
        <v>1.8104180041920416E-2</v>
      </c>
      <c r="BW25" s="37">
        <f>BP25/BP$67</f>
        <v>1.4023384462180186E-2</v>
      </c>
      <c r="BX25" s="37">
        <f>BQ25/BQ$67</f>
        <v>1.5317492101700057E-2</v>
      </c>
      <c r="BY25" s="37">
        <f>BR25/BR$67</f>
        <v>1.8494431496282774E-2</v>
      </c>
      <c r="BZ25" s="37">
        <f>BS25/BS$67</f>
        <v>1.5918590260795402E-2</v>
      </c>
      <c r="CA25" s="37">
        <f>BT25/BT$67</f>
        <v>2.3399857942703464E-2</v>
      </c>
      <c r="CB25" s="2">
        <v>1315</v>
      </c>
      <c r="CC25" s="17">
        <f>CB$67*BU25</f>
        <v>1335.0087659607429</v>
      </c>
      <c r="CD25" s="1">
        <f>CC25-CB25</f>
        <v>20.008765960742949</v>
      </c>
      <c r="CE25" s="2">
        <v>701</v>
      </c>
      <c r="CF25" s="17">
        <f>CE$67*BV25</f>
        <v>1193.8801528644419</v>
      </c>
      <c r="CG25" s="1">
        <f>CF25-CE25</f>
        <v>492.88015286444192</v>
      </c>
      <c r="CH25" s="2">
        <v>676</v>
      </c>
      <c r="CI25" s="17">
        <f>CH$67*BW25</f>
        <v>1022.0382829881542</v>
      </c>
      <c r="CJ25" s="1">
        <f>CI25-CH25</f>
        <v>346.03828298815415</v>
      </c>
      <c r="CK25" s="2">
        <v>923</v>
      </c>
      <c r="CL25" s="17">
        <f>CK$67*BX25</f>
        <v>1018.5672722867487</v>
      </c>
      <c r="CM25" s="1">
        <f>CL25-CK25</f>
        <v>95.567272286748675</v>
      </c>
      <c r="CN25" s="2">
        <v>1229</v>
      </c>
      <c r="CO25" s="17">
        <f>CN$67*BY25</f>
        <v>1285.7513720530746</v>
      </c>
      <c r="CP25" s="1">
        <f>CO25-CN25</f>
        <v>56.751372053074647</v>
      </c>
      <c r="CQ25" s="2">
        <v>160</v>
      </c>
      <c r="CR25" s="17">
        <f>CQ$67*BZ25</f>
        <v>1176.5430061753882</v>
      </c>
      <c r="CS25" s="1">
        <f>CR25-CQ25</f>
        <v>1016.5430061753882</v>
      </c>
      <c r="CT25" s="2">
        <v>427</v>
      </c>
      <c r="CU25" s="17">
        <f>CT$67*CA25</f>
        <v>1652.0065708969219</v>
      </c>
      <c r="CV25" s="1">
        <f>CU25-CT25</f>
        <v>1225.0065708969219</v>
      </c>
      <c r="CW25" s="9"/>
      <c r="DA25" s="37"/>
      <c r="DC25" s="17"/>
      <c r="DD25" s="1"/>
    </row>
    <row r="26" spans="1:108" x14ac:dyDescent="0.2">
      <c r="A26" s="41" t="s">
        <v>60</v>
      </c>
      <c r="B26">
        <v>1</v>
      </c>
      <c r="C26">
        <v>1</v>
      </c>
      <c r="D26">
        <v>0.27469879518072199</v>
      </c>
      <c r="E26">
        <v>0.72530120481927696</v>
      </c>
      <c r="F26">
        <v>0.21286735504368501</v>
      </c>
      <c r="G26">
        <v>0.21286735504368501</v>
      </c>
      <c r="H26">
        <v>6.7841409691629898E-2</v>
      </c>
      <c r="I26">
        <v>0.362995594713656</v>
      </c>
      <c r="J26">
        <v>0.15692715780649899</v>
      </c>
      <c r="K26">
        <v>0.18276944224019601</v>
      </c>
      <c r="L26">
        <v>0.58000213044349003</v>
      </c>
      <c r="M26" s="28">
        <v>0</v>
      </c>
      <c r="N26">
        <v>1.00373579520933</v>
      </c>
      <c r="O26">
        <v>0.99502354633106604</v>
      </c>
      <c r="P26">
        <v>1.0065800281700299</v>
      </c>
      <c r="Q26">
        <v>0.99457157423309595</v>
      </c>
      <c r="R26">
        <v>224.77999877929599</v>
      </c>
      <c r="S26" s="40">
        <f>IF(C26,O26,Q26)</f>
        <v>0.99502354633106604</v>
      </c>
      <c r="T26" s="40">
        <f>IF(D26 = 0,N26,P26)</f>
        <v>1.0065800281700299</v>
      </c>
      <c r="U26" s="59">
        <f>R26*S26^(1-M26)</f>
        <v>223.66139152966781</v>
      </c>
      <c r="V26" s="58">
        <f>R26*T26^(M26+1)</f>
        <v>226.25905750332305</v>
      </c>
      <c r="W26" s="66">
        <f>0.5 * (D26-MAX($D$3:$D$66))/(MIN($D$3:$D$66)-MAX($D$3:$D$66)) + 0.75</f>
        <v>1.1158924929932599</v>
      </c>
      <c r="X26" s="66">
        <f>AVERAGE(D26, F26, G26, H26, I26, J26, K26)</f>
        <v>0.210138158531439</v>
      </c>
      <c r="Y26" s="29">
        <f>1.2^M26</f>
        <v>1</v>
      </c>
      <c r="Z26" s="29">
        <f>1.6^M26</f>
        <v>1</v>
      </c>
      <c r="AA26" s="29">
        <f>IF(C26&gt;0, 1, 0.3)</f>
        <v>1</v>
      </c>
      <c r="AB26" s="29">
        <f>IF(C26&gt;0, 1, 0.2)</f>
        <v>1</v>
      </c>
      <c r="AC26" s="29">
        <f>PERCENTILE($L$2:$L$66, 0.05)</f>
        <v>-5.4727940322364554E-2</v>
      </c>
      <c r="AD26" s="29">
        <f>PERCENTILE($L$2:$L$66, 0.95)</f>
        <v>1.05284659974838</v>
      </c>
      <c r="AE26" s="29">
        <f>MIN(MAX(L26,AC26), AD26)</f>
        <v>0.58000213044349003</v>
      </c>
      <c r="AF26" s="29">
        <f>AE26-$AE$67+1</f>
        <v>1.6347300707658545</v>
      </c>
      <c r="AG26" s="74">
        <v>1</v>
      </c>
      <c r="AH26" s="74">
        <v>0</v>
      </c>
      <c r="AI26" s="28">
        <v>1</v>
      </c>
      <c r="AJ26" s="21">
        <f>(AF26^4) *Y26*AA26*AG26</f>
        <v>7.1414139256389104</v>
      </c>
      <c r="AK26" s="21">
        <f>(AF26^5)*Z26*AB26*AH26*AI26</f>
        <v>0</v>
      </c>
      <c r="AL26" s="15">
        <f>AJ26/$AJ$67</f>
        <v>1.8180739631903583E-2</v>
      </c>
      <c r="AM26" s="15">
        <f>AK26/$AK$67</f>
        <v>0</v>
      </c>
      <c r="AN26" s="2">
        <v>1798</v>
      </c>
      <c r="AO26" s="16">
        <f>$D$73*AL26</f>
        <v>2081.4587018525381</v>
      </c>
      <c r="AP26" s="24">
        <f>AO26-AN26</f>
        <v>283.45870185253807</v>
      </c>
      <c r="AQ26" s="2">
        <v>0</v>
      </c>
      <c r="AR26" s="2">
        <v>2473</v>
      </c>
      <c r="AS26" s="2">
        <v>0</v>
      </c>
      <c r="AT26" s="10">
        <f>SUM(AQ26:AS26)</f>
        <v>2473</v>
      </c>
      <c r="AU26" s="16">
        <f>AL26*$D$72</f>
        <v>3186.5424168538566</v>
      </c>
      <c r="AV26" s="9">
        <f>AU26-AT26</f>
        <v>713.54241685385659</v>
      </c>
      <c r="AW26" s="9">
        <f>AV26+AP26</f>
        <v>997.00111870639466</v>
      </c>
      <c r="AX26" s="18">
        <f>AN26+AT26</f>
        <v>4271</v>
      </c>
      <c r="AY26" s="27">
        <f>AO26+AU26</f>
        <v>5268.0011187063947</v>
      </c>
      <c r="AZ26" s="67">
        <f>AW26*(AW26&gt;0)</f>
        <v>997.00111870639466</v>
      </c>
      <c r="BA26">
        <f>AZ26/$AZ$67</f>
        <v>1.4728507522533031E-2</v>
      </c>
      <c r="BB26" s="57">
        <f>BA26*$AW$67</f>
        <v>61.392101480800285</v>
      </c>
      <c r="BC26" s="60">
        <f>IF(BB26&gt;0,U26,V26)</f>
        <v>223.66139152966781</v>
      </c>
      <c r="BD26" s="17">
        <f>BB26/BC26</f>
        <v>0.27448680821006544</v>
      </c>
      <c r="BE26" s="35">
        <f>AX26/AY26</f>
        <v>0.81074394324517207</v>
      </c>
      <c r="BF26" s="2">
        <v>0</v>
      </c>
      <c r="BG26" s="16">
        <f>AM26*$D$75</f>
        <v>0</v>
      </c>
      <c r="BH26" s="54">
        <f>BG26-BF26</f>
        <v>0</v>
      </c>
      <c r="BI26" s="75">
        <f>BH26*(BH26&lt;0)</f>
        <v>0</v>
      </c>
      <c r="BJ26" s="35">
        <f>BI26/$BI$67</f>
        <v>0</v>
      </c>
      <c r="BK26" s="76">
        <f>BJ26 * $BH$67</f>
        <v>0</v>
      </c>
      <c r="BL26" s="77">
        <f>IF(BK26&gt;0, U26, V26)</f>
        <v>226.25905750332305</v>
      </c>
      <c r="BM26" s="17">
        <f>BK26/BL26</f>
        <v>0</v>
      </c>
      <c r="BN26" s="39">
        <f>($AF26^$BN$69)*($BO$69^$M26)*(IF($C26&gt;0,1,$BP$69))</f>
        <v>1.7137081907435028</v>
      </c>
      <c r="BO26" s="39">
        <f>($AF26^$BN$70)*($BO$70^$M26)*(IF($C26&gt;0,1,$BP$70))</f>
        <v>2.8542622519378331</v>
      </c>
      <c r="BP26" s="39">
        <f>($AF26^$BN$71)*($BO$71^$M26)*(IF($C26&gt;0,1,$BP$71))</f>
        <v>10.914105525412955</v>
      </c>
      <c r="BQ26" s="39">
        <f>($AF26^$BN$72)*($BO$72^$M26)*(IF($C26&gt;0,1,$BP$72))</f>
        <v>2.864098806456048</v>
      </c>
      <c r="BR26" s="39">
        <f>($AF26^$BN$73)*($BO$73^$M26)*(IF($C26&gt;0,1,$BP$73))</f>
        <v>1.0447122775088808</v>
      </c>
      <c r="BS26" s="39">
        <f>($AF26^$BN$74)*($BO$74^$M26)*(IF($C26&gt;0,1,$BP$74))</f>
        <v>5.8266313436786872</v>
      </c>
      <c r="BT26" s="39">
        <f>($AF26^$BN$75)*($BO$75^$M26)*(IF($C26&gt;0,1,$BP$75))</f>
        <v>2.4995592743296604</v>
      </c>
      <c r="BU26" s="37">
        <f>BN26/BN$67</f>
        <v>2.0223552314190592E-2</v>
      </c>
      <c r="BV26" s="37">
        <f>BO26/BO$67</f>
        <v>1.950316966773627E-2</v>
      </c>
      <c r="BW26" s="37">
        <f>BP26/BP$67</f>
        <v>1.6615702974563079E-2</v>
      </c>
      <c r="BX26" s="37">
        <f>BQ26/BQ$67</f>
        <v>1.6505171515700648E-2</v>
      </c>
      <c r="BY26" s="37">
        <f>BR26/BR$67</f>
        <v>1.8551933510814422E-2</v>
      </c>
      <c r="BZ26" s="37">
        <f>BS26/BS$67</f>
        <v>1.8039570123360198E-2</v>
      </c>
      <c r="CA26" s="37">
        <f>BT26/BT$67</f>
        <v>2.4971782044455042E-2</v>
      </c>
      <c r="CB26" s="2">
        <v>1191</v>
      </c>
      <c r="CC26" s="17">
        <f>CB$67*BU26</f>
        <v>1387.0323354687619</v>
      </c>
      <c r="CD26" s="1">
        <f>CC26-CB26</f>
        <v>196.03233546876186</v>
      </c>
      <c r="CE26" s="2">
        <v>1169</v>
      </c>
      <c r="CF26" s="17">
        <f>CE$67*BV26</f>
        <v>1286.1365237388684</v>
      </c>
      <c r="CG26" s="1">
        <f>CF26-CE26</f>
        <v>117.13652373886839</v>
      </c>
      <c r="CH26" s="2">
        <v>0</v>
      </c>
      <c r="CI26" s="17">
        <f>CH$67*BW26</f>
        <v>1210.9690484891319</v>
      </c>
      <c r="CJ26" s="1">
        <f>CI26-CH26</f>
        <v>1210.9690484891319</v>
      </c>
      <c r="CK26" s="2">
        <v>459</v>
      </c>
      <c r="CL26" s="17">
        <f>CK$67*BX26</f>
        <v>1097.544390279546</v>
      </c>
      <c r="CM26" s="1">
        <f>CL26-CK26</f>
        <v>638.54439027954595</v>
      </c>
      <c r="CN26" s="2">
        <v>1124</v>
      </c>
      <c r="CO26" s="17">
        <f>CN$67*BY26</f>
        <v>1289.7489696053294</v>
      </c>
      <c r="CP26" s="1">
        <f>CO26-CN26</f>
        <v>165.74896960532942</v>
      </c>
      <c r="CQ26" s="2">
        <v>450</v>
      </c>
      <c r="CR26" s="17">
        <f>CQ$67*BZ26</f>
        <v>1333.3046278175523</v>
      </c>
      <c r="CS26" s="1">
        <f>CR26-CQ26</f>
        <v>883.30462781755227</v>
      </c>
      <c r="CT26" s="2">
        <v>899</v>
      </c>
      <c r="CU26" s="17">
        <f>CT$67*CA26</f>
        <v>1762.9828405564815</v>
      </c>
      <c r="CV26" s="1">
        <f>CU26-CT26</f>
        <v>863.98284055648151</v>
      </c>
      <c r="CW26" s="9"/>
      <c r="DA26" s="37"/>
      <c r="DC26" s="17"/>
      <c r="DD26" s="1"/>
    </row>
    <row r="27" spans="1:108" x14ac:dyDescent="0.2">
      <c r="A27" s="41" t="s">
        <v>39</v>
      </c>
      <c r="B27">
        <v>0</v>
      </c>
      <c r="C27">
        <v>0</v>
      </c>
      <c r="D27">
        <v>0.11325301204819201</v>
      </c>
      <c r="E27">
        <v>0.88674698795180695</v>
      </c>
      <c r="F27">
        <v>0.208101667990468</v>
      </c>
      <c r="G27">
        <v>0.208101667990468</v>
      </c>
      <c r="H27">
        <v>0.32511013215859003</v>
      </c>
      <c r="I27">
        <v>0.53744493392070403</v>
      </c>
      <c r="J27">
        <v>0.41800573380627798</v>
      </c>
      <c r="K27">
        <v>0.294936756669402</v>
      </c>
      <c r="L27">
        <v>0.36006335807436302</v>
      </c>
      <c r="M27" s="28">
        <v>0</v>
      </c>
      <c r="N27">
        <v>1.01234176057617</v>
      </c>
      <c r="O27">
        <v>0.98725223414998797</v>
      </c>
      <c r="P27">
        <v>1.0169763937212599</v>
      </c>
      <c r="Q27">
        <v>0.98708544691978095</v>
      </c>
      <c r="R27">
        <v>54.700000762939403</v>
      </c>
      <c r="S27" s="40">
        <f>IF(C27,O27,Q27)</f>
        <v>0.98708544691978095</v>
      </c>
      <c r="T27" s="40">
        <f>IF(D27 = 0,N27,P27)</f>
        <v>1.0169763937212599</v>
      </c>
      <c r="U27" s="59">
        <f>R27*S27^(1-M27)</f>
        <v>53.993574699598398</v>
      </c>
      <c r="V27" s="58">
        <f>R27*T27^(M27+1)</f>
        <v>55.628609512444278</v>
      </c>
      <c r="W27" s="66">
        <f>0.5 * (D27-MAX($D$3:$D$66))/(MIN($D$3:$D$66)-MAX($D$3:$D$66)) + 0.75</f>
        <v>1.2138211096266089</v>
      </c>
      <c r="X27" s="66">
        <f>AVERAGE(D27, F27, G27, H27, I27, J27, K27)</f>
        <v>0.30070770065487168</v>
      </c>
      <c r="Y27" s="29">
        <f>1.2^M27</f>
        <v>1</v>
      </c>
      <c r="Z27" s="29">
        <f>1.6^M27</f>
        <v>1</v>
      </c>
      <c r="AA27" s="29">
        <f>IF(C27&gt;0, 1, 0.3)</f>
        <v>0.3</v>
      </c>
      <c r="AB27" s="29">
        <f>IF(C27&gt;0, 1, 0.2)</f>
        <v>0.2</v>
      </c>
      <c r="AC27" s="29">
        <f>PERCENTILE($L$2:$L$66, 0.05)</f>
        <v>-5.4727940322364554E-2</v>
      </c>
      <c r="AD27" s="29">
        <f>PERCENTILE($L$2:$L$66, 0.95)</f>
        <v>1.05284659974838</v>
      </c>
      <c r="AE27" s="29">
        <f>MIN(MAX(L27,AC27), AD27)</f>
        <v>0.36006335807436302</v>
      </c>
      <c r="AF27" s="29">
        <f>AE27-$AE$67+1</f>
        <v>1.4147912983967275</v>
      </c>
      <c r="AG27" s="74">
        <v>1</v>
      </c>
      <c r="AH27" s="74">
        <v>0</v>
      </c>
      <c r="AI27" s="28">
        <v>1</v>
      </c>
      <c r="AJ27" s="21">
        <f>(AF27^4) *Y27*AA27*AG27</f>
        <v>1.2019621030195962</v>
      </c>
      <c r="AK27" s="21">
        <f>(AF27^5)*Z27*AB27*AH27*AI27</f>
        <v>0</v>
      </c>
      <c r="AL27" s="15">
        <f>AJ27/$AJ$67</f>
        <v>3.0599766754815989E-3</v>
      </c>
      <c r="AM27" s="15">
        <f>AK27/$AK$67</f>
        <v>0</v>
      </c>
      <c r="AN27" s="2">
        <v>0</v>
      </c>
      <c r="AO27" s="16">
        <f>$D$73*AL27</f>
        <v>350.32761084539533</v>
      </c>
      <c r="AP27" s="24">
        <f>AO27-AN27</f>
        <v>350.32761084539533</v>
      </c>
      <c r="AQ27" s="2">
        <v>0</v>
      </c>
      <c r="AR27" s="2">
        <v>1039</v>
      </c>
      <c r="AS27" s="2">
        <v>164</v>
      </c>
      <c r="AT27" s="10">
        <f>SUM(AQ27:AS27)</f>
        <v>1203</v>
      </c>
      <c r="AU27" s="16">
        <f>AL27*$D$72</f>
        <v>536.32281570629527</v>
      </c>
      <c r="AV27" s="9">
        <f>AU27-AT27</f>
        <v>-666.67718429370473</v>
      </c>
      <c r="AW27" s="9">
        <f>AV27+AP27</f>
        <v>-316.3495734483094</v>
      </c>
      <c r="AX27" s="18">
        <f>AN27+AT27</f>
        <v>1203</v>
      </c>
      <c r="AY27" s="27">
        <f>AO27+AU27</f>
        <v>886.65042655169054</v>
      </c>
      <c r="AZ27" s="67">
        <f>AW27*(AW27&gt;0)</f>
        <v>0</v>
      </c>
      <c r="BA27">
        <f>AZ27/$AZ$67</f>
        <v>0</v>
      </c>
      <c r="BB27" s="57">
        <f>BA27*$AW$67</f>
        <v>0</v>
      </c>
      <c r="BC27" s="60">
        <f>IF(BB27&gt;0,U27,V27)</f>
        <v>55.628609512444278</v>
      </c>
      <c r="BD27" s="17">
        <f>BB27/BC27</f>
        <v>0</v>
      </c>
      <c r="BE27" s="35">
        <f>AX27/AY27</f>
        <v>1.3567917681815571</v>
      </c>
      <c r="BF27" s="2">
        <v>0</v>
      </c>
      <c r="BG27" s="16">
        <f>AM27*$D$75</f>
        <v>0</v>
      </c>
      <c r="BH27" s="54">
        <f>BG27-BF27</f>
        <v>0</v>
      </c>
      <c r="BI27" s="75">
        <f>BH27*(BH27&lt;0)</f>
        <v>0</v>
      </c>
      <c r="BJ27" s="35">
        <f>BI27/$BI$67</f>
        <v>0</v>
      </c>
      <c r="BK27" s="76">
        <f>BJ27 * $BH$67</f>
        <v>0</v>
      </c>
      <c r="BL27" s="77">
        <f>IF(BK27&gt;0, U27, V27)</f>
        <v>55.628609512444278</v>
      </c>
      <c r="BM27" s="17">
        <f>BK27/BL27</f>
        <v>0</v>
      </c>
      <c r="BN27" s="39">
        <f>($AF27^$BN$69)*($BO$69^$M27)*(IF($C27&gt;0,1,$BP$69))</f>
        <v>0.67869840581340646</v>
      </c>
      <c r="BO27" s="39">
        <f>($AF27^$BN$70)*($BO$70^$M27)*(IF($C27&gt;0,1,$BP$70))</f>
        <v>0.82617825628207175</v>
      </c>
      <c r="BP27" s="39">
        <f>($AF27^$BN$71)*($BO$71^$M27)*(IF($C27&gt;0,1,$BP$71))</f>
        <v>1.0810531331844673E-2</v>
      </c>
      <c r="BQ27" s="39">
        <f>($AF27^$BN$72)*($BO$72^$M27)*(IF($C27&gt;0,1,$BP$72))</f>
        <v>1.5239488559981371</v>
      </c>
      <c r="BR27" s="39">
        <f>($AF27^$BN$73)*($BO$73^$M27)*(IF($C27&gt;0,1,$BP$73))</f>
        <v>0.67451151805870702</v>
      </c>
      <c r="BS27" s="39">
        <f>($AF27^$BN$74)*($BO$74^$M27)*(IF($C27&gt;0,1,$BP$74))</f>
        <v>0.78084600548189143</v>
      </c>
      <c r="BT27" s="39">
        <f>($AF27^$BN$75)*($BO$75^$M27)*(IF($C27&gt;0,1,$BP$75))</f>
        <v>7.4465516031652343E-2</v>
      </c>
      <c r="BU27" s="37">
        <f>BN27/BN$67</f>
        <v>8.0093523446195386E-3</v>
      </c>
      <c r="BV27" s="37">
        <f>BO27/BO$67</f>
        <v>5.6452747805931791E-3</v>
      </c>
      <c r="BW27" s="37">
        <f>BP27/BP$67</f>
        <v>1.6458020970100755E-5</v>
      </c>
      <c r="BX27" s="37">
        <f>BQ27/BQ$67</f>
        <v>8.7821820925684732E-3</v>
      </c>
      <c r="BY27" s="37">
        <f>BR27/BR$67</f>
        <v>1.1977932206503871E-2</v>
      </c>
      <c r="BZ27" s="37">
        <f>BS27/BS$67</f>
        <v>2.4175420479825484E-3</v>
      </c>
      <c r="CA27" s="37">
        <f>BT27/BT$67</f>
        <v>7.439458048735377E-4</v>
      </c>
      <c r="CB27" s="2">
        <v>812</v>
      </c>
      <c r="CC27" s="17">
        <f>CB$67*BU27</f>
        <v>549.32143055573101</v>
      </c>
      <c r="CD27" s="1">
        <f>CC27-CB27</f>
        <v>-262.67856944426899</v>
      </c>
      <c r="CE27" s="2">
        <v>859</v>
      </c>
      <c r="CF27" s="17">
        <f>CE$67*BV27</f>
        <v>372.27764540621718</v>
      </c>
      <c r="CG27" s="1">
        <f>CF27-CE27</f>
        <v>-486.72235459378282</v>
      </c>
      <c r="CH27" s="2">
        <v>393</v>
      </c>
      <c r="CI27" s="17">
        <f>CH$67*BW27</f>
        <v>1.1994770263219132</v>
      </c>
      <c r="CJ27" s="1">
        <f>CI27-CH27</f>
        <v>-391.80052297367808</v>
      </c>
      <c r="CK27" s="2">
        <v>717</v>
      </c>
      <c r="CL27" s="17">
        <f>CK$67*BX27</f>
        <v>583.98876260952579</v>
      </c>
      <c r="CM27" s="1">
        <f>CL27-CK27</f>
        <v>-133.01123739047421</v>
      </c>
      <c r="CN27" s="2">
        <v>711</v>
      </c>
      <c r="CO27" s="17">
        <f>CN$67*BY27</f>
        <v>832.71782492835564</v>
      </c>
      <c r="CP27" s="1">
        <f>CO27-CN27</f>
        <v>121.71782492835564</v>
      </c>
      <c r="CQ27" s="2">
        <v>875</v>
      </c>
      <c r="CR27" s="17">
        <f>CQ$67*BZ27</f>
        <v>178.68053276639014</v>
      </c>
      <c r="CS27" s="1">
        <f>CR27-CQ27</f>
        <v>-696.31946723360988</v>
      </c>
      <c r="CT27" s="2">
        <v>1149</v>
      </c>
      <c r="CU27" s="17">
        <f>CT$67*CA27</f>
        <v>52.521829878266885</v>
      </c>
      <c r="CV27" s="1">
        <f>CU27-CT27</f>
        <v>-1096.478170121733</v>
      </c>
      <c r="CW27" s="9"/>
      <c r="DA27" s="37"/>
      <c r="DC27" s="17"/>
      <c r="DD27" s="1"/>
    </row>
    <row r="28" spans="1:108" x14ac:dyDescent="0.2">
      <c r="A28" s="41" t="s">
        <v>97</v>
      </c>
      <c r="B28">
        <v>0</v>
      </c>
      <c r="C28">
        <v>0</v>
      </c>
      <c r="D28">
        <v>0.338947368421052</v>
      </c>
      <c r="E28">
        <v>0.661052631578947</v>
      </c>
      <c r="F28">
        <v>0.25357873210633902</v>
      </c>
      <c r="G28">
        <v>0.25357873210633902</v>
      </c>
      <c r="H28">
        <v>0.50136986301369801</v>
      </c>
      <c r="I28">
        <v>0.32876712328767099</v>
      </c>
      <c r="J28">
        <v>0.40599744773353802</v>
      </c>
      <c r="K28">
        <v>0.32086183636369098</v>
      </c>
      <c r="L28">
        <v>8.6498969161481198E-2</v>
      </c>
      <c r="M28" s="28">
        <v>0</v>
      </c>
      <c r="N28">
        <v>1.01247835304791</v>
      </c>
      <c r="O28">
        <v>0.98752268793123599</v>
      </c>
      <c r="P28">
        <v>1.01590511252454</v>
      </c>
      <c r="Q28">
        <v>0.982536022060017</v>
      </c>
      <c r="R28">
        <v>20.159999847412099</v>
      </c>
      <c r="S28" s="40">
        <f>IF(C28,O28,Q28)</f>
        <v>0.982536022060017</v>
      </c>
      <c r="T28" s="40">
        <f>IF(D28 = 0,N28,P28)</f>
        <v>1.01590511252454</v>
      </c>
      <c r="U28" s="59">
        <f>R28*S28^(1-M28)</f>
        <v>19.807926054806835</v>
      </c>
      <c r="V28" s="58">
        <f>R28*T28^(M28+1)</f>
        <v>20.480646913479898</v>
      </c>
      <c r="W28" s="66">
        <f>0.5 * (D28-MAX($D$3:$D$66))/(MIN($D$3:$D$66)-MAX($D$3:$D$66)) + 0.75</f>
        <v>1.0769210576543324</v>
      </c>
      <c r="X28" s="66">
        <f>AVERAGE(D28, F28, G28, H28, I28, J28, K28)</f>
        <v>0.34330015757604687</v>
      </c>
      <c r="Y28" s="29">
        <f>1.2^M28</f>
        <v>1</v>
      </c>
      <c r="Z28" s="29">
        <f>1.6^M28</f>
        <v>1</v>
      </c>
      <c r="AA28" s="29">
        <f>IF(C28&gt;0, 1, 0.3)</f>
        <v>0.3</v>
      </c>
      <c r="AB28" s="29">
        <f>IF(C28&gt;0, 1, 0.2)</f>
        <v>0.2</v>
      </c>
      <c r="AC28" s="29">
        <f>PERCENTILE($L$2:$L$66, 0.05)</f>
        <v>-5.4727940322364554E-2</v>
      </c>
      <c r="AD28" s="29">
        <f>PERCENTILE($L$2:$L$66, 0.95)</f>
        <v>1.05284659974838</v>
      </c>
      <c r="AE28" s="29">
        <f>MIN(MAX(L28,AC28), AD28)</f>
        <v>8.6498969161481198E-2</v>
      </c>
      <c r="AF28" s="29">
        <f>AE28-$AE$67+1</f>
        <v>1.1412269094838456</v>
      </c>
      <c r="AG28" s="74">
        <v>1</v>
      </c>
      <c r="AH28" s="74">
        <v>0</v>
      </c>
      <c r="AI28" s="28">
        <v>1</v>
      </c>
      <c r="AJ28" s="21">
        <f>(AF28^4) *Y28*AA28*AG28</f>
        <v>0.50887283632268865</v>
      </c>
      <c r="AK28" s="21">
        <f>(AF28^5)*Z28*AB28*AH28*AI28</f>
        <v>0</v>
      </c>
      <c r="AL28" s="15">
        <f>AJ28/$AJ$67</f>
        <v>1.2954975918306518E-3</v>
      </c>
      <c r="AM28" s="15">
        <f>AK28/$AK$67</f>
        <v>0</v>
      </c>
      <c r="AN28" s="2">
        <v>0</v>
      </c>
      <c r="AO28" s="16">
        <f>$D$73*AL28</f>
        <v>148.31765870586767</v>
      </c>
      <c r="AP28" s="24">
        <f>AO28-AN28</f>
        <v>148.31765870586767</v>
      </c>
      <c r="AQ28" s="2">
        <v>363</v>
      </c>
      <c r="AR28" s="2">
        <v>605</v>
      </c>
      <c r="AS28" s="2">
        <v>0</v>
      </c>
      <c r="AT28" s="10">
        <f>SUM(AQ28:AS28)</f>
        <v>968</v>
      </c>
      <c r="AU28" s="16">
        <f>AL28*$D$72</f>
        <v>227.06216088460448</v>
      </c>
      <c r="AV28" s="9">
        <f>AU28-AT28</f>
        <v>-740.93783911539549</v>
      </c>
      <c r="AW28" s="9">
        <f>AV28+AP28</f>
        <v>-592.62018040952785</v>
      </c>
      <c r="AX28" s="18">
        <f>AN28+AT28</f>
        <v>968</v>
      </c>
      <c r="AY28" s="27">
        <f>AO28+AU28</f>
        <v>375.37981959047215</v>
      </c>
      <c r="AZ28" s="67">
        <f>AW28*(AW28&gt;0)</f>
        <v>0</v>
      </c>
      <c r="BA28">
        <f>AZ28/$AZ$67</f>
        <v>0</v>
      </c>
      <c r="BB28" s="57">
        <f>BA28*$AW$67</f>
        <v>0</v>
      </c>
      <c r="BC28" s="60">
        <f>IF(BB28&gt;0,U28,V28)</f>
        <v>20.480646913479898</v>
      </c>
      <c r="BD28" s="17">
        <f>BB28/BC28</f>
        <v>0</v>
      </c>
      <c r="BE28" s="35">
        <f>AX28/AY28</f>
        <v>2.5787214695133538</v>
      </c>
      <c r="BF28" s="2">
        <v>0</v>
      </c>
      <c r="BG28" s="16">
        <f>AM28*$D$75</f>
        <v>0</v>
      </c>
      <c r="BH28" s="54">
        <f>BG28-BF28</f>
        <v>0</v>
      </c>
      <c r="BI28" s="75">
        <f>BH28*(BH28&lt;0)</f>
        <v>0</v>
      </c>
      <c r="BJ28" s="35">
        <f>BI28/$BI$67</f>
        <v>0</v>
      </c>
      <c r="BK28" s="76">
        <f>BJ28 * $BH$67</f>
        <v>0</v>
      </c>
      <c r="BL28" s="77">
        <f>IF(BK28&gt;0, U28, V28)</f>
        <v>20.480646913479898</v>
      </c>
      <c r="BM28" s="17">
        <f>BK28/BL28</f>
        <v>0</v>
      </c>
      <c r="BN28" s="39">
        <f>($AF28^$BN$69)*($BO$69^$M28)*(IF($C28&gt;0,1,$BP$69))</f>
        <v>0.53628752721885808</v>
      </c>
      <c r="BO28" s="39">
        <f>($AF28^$BN$70)*($BO$70^$M28)*(IF($C28&gt;0,1,$BP$70))</f>
        <v>0.52230968315673443</v>
      </c>
      <c r="BP28" s="39">
        <f>($AF28^$BN$71)*($BO$71^$M28)*(IF($C28&gt;0,1,$BP$71))</f>
        <v>3.8021570250330252E-3</v>
      </c>
      <c r="BQ28" s="39">
        <f>($AF28^$BN$72)*($BO$72^$M28)*(IF($C28&gt;0,1,$BP$72))</f>
        <v>0.96199201260078326</v>
      </c>
      <c r="BR28" s="39">
        <f>($AF28^$BN$73)*($BO$73^$M28)*(IF($C28&gt;0,1,$BP$73))</f>
        <v>0.66173462060319732</v>
      </c>
      <c r="BS28" s="39">
        <f>($AF28^$BN$74)*($BO$74^$M28)*(IF($C28&gt;0,1,$BP$74))</f>
        <v>0.36134206550645448</v>
      </c>
      <c r="BT28" s="39">
        <f>($AF28^$BN$75)*($BO$75^$M28)*(IF($C28&gt;0,1,$BP$75))</f>
        <v>4.988914046578951E-2</v>
      </c>
      <c r="BU28" s="37">
        <f>BN28/BN$67</f>
        <v>6.3287547557633146E-3</v>
      </c>
      <c r="BV28" s="37">
        <f>BO28/BO$67</f>
        <v>3.5689412781854057E-3</v>
      </c>
      <c r="BW28" s="37">
        <f>BP28/BP$67</f>
        <v>5.7884277958918474E-6</v>
      </c>
      <c r="BX28" s="37">
        <f>BQ28/BQ$67</f>
        <v>5.5437483961514461E-3</v>
      </c>
      <c r="BY28" s="37">
        <f>BR28/BR$67</f>
        <v>1.1751040882287482E-2</v>
      </c>
      <c r="BZ28" s="37">
        <f>BS28/BS$67</f>
        <v>1.1187348477599106E-3</v>
      </c>
      <c r="CA28" s="37">
        <f>BT28/BT$67</f>
        <v>4.9841616275773492E-4</v>
      </c>
      <c r="CB28" s="2">
        <v>852</v>
      </c>
      <c r="CC28" s="17">
        <f>CB$67*BU28</f>
        <v>434.05764492402693</v>
      </c>
      <c r="CD28" s="1">
        <f>CC28-CB28</f>
        <v>-417.94235507597307</v>
      </c>
      <c r="CE28" s="2">
        <v>721</v>
      </c>
      <c r="CF28" s="17">
        <f>CE$67*BV28</f>
        <v>235.35383258993659</v>
      </c>
      <c r="CG28" s="1">
        <f>CF28-CE28</f>
        <v>-485.64616741006341</v>
      </c>
      <c r="CH28" s="2">
        <v>519</v>
      </c>
      <c r="CI28" s="17">
        <f>CH$67*BW28</f>
        <v>0.42186640619239374</v>
      </c>
      <c r="CJ28" s="1">
        <f>CI28-CH28</f>
        <v>-518.57813359380759</v>
      </c>
      <c r="CK28" s="2">
        <v>560</v>
      </c>
      <c r="CL28" s="17">
        <f>CK$67*BX28</f>
        <v>368.64263709888269</v>
      </c>
      <c r="CM28" s="1">
        <f>CL28-CK28</f>
        <v>-191.35736290111731</v>
      </c>
      <c r="CN28" s="2">
        <v>706</v>
      </c>
      <c r="CO28" s="17">
        <f>CN$67*BY28</f>
        <v>816.94411317750803</v>
      </c>
      <c r="CP28" s="1">
        <f>CO28-CN28</f>
        <v>110.94411317750803</v>
      </c>
      <c r="CQ28" s="2">
        <v>0</v>
      </c>
      <c r="CR28" s="17">
        <f>CQ$67*BZ28</f>
        <v>82.685692597934988</v>
      </c>
      <c r="CS28" s="1">
        <f>CR28-CQ28</f>
        <v>82.685692597934988</v>
      </c>
      <c r="CT28" s="2">
        <v>0</v>
      </c>
      <c r="CU28" s="17">
        <f>CT$67*CA28</f>
        <v>35.187682674533328</v>
      </c>
      <c r="CV28" s="1">
        <f>CU28-CT28</f>
        <v>35.187682674533328</v>
      </c>
      <c r="CW28" s="9"/>
      <c r="DA28" s="37"/>
      <c r="DC28" s="17"/>
      <c r="DD28" s="1"/>
    </row>
    <row r="29" spans="1:108" x14ac:dyDescent="0.2">
      <c r="A29" s="42" t="s">
        <v>62</v>
      </c>
      <c r="B29">
        <v>1</v>
      </c>
      <c r="C29">
        <v>1</v>
      </c>
      <c r="D29">
        <v>0.50281124497991903</v>
      </c>
      <c r="E29">
        <v>0.49718875502007998</v>
      </c>
      <c r="F29">
        <v>0.53772835583796597</v>
      </c>
      <c r="G29">
        <v>0.53772835583796597</v>
      </c>
      <c r="H29">
        <v>0.20616740088105701</v>
      </c>
      <c r="I29">
        <v>0.31894273127753298</v>
      </c>
      <c r="J29">
        <v>0.256428535731486</v>
      </c>
      <c r="K29">
        <v>0.371333939882728</v>
      </c>
      <c r="L29">
        <v>1.04714485013417</v>
      </c>
      <c r="M29" s="28">
        <v>0</v>
      </c>
      <c r="N29">
        <v>1.0049321931337101</v>
      </c>
      <c r="O29">
        <v>0.996185611968193</v>
      </c>
      <c r="P29">
        <v>1.00612513475325</v>
      </c>
      <c r="Q29">
        <v>0.99510569924234105</v>
      </c>
      <c r="R29">
        <v>322.47000122070301</v>
      </c>
      <c r="S29" s="40">
        <f>IF(C29,O29,Q29)</f>
        <v>0.996185611968193</v>
      </c>
      <c r="T29" s="40">
        <f>IF(D29 = 0,N29,P29)</f>
        <v>1.00612513475325</v>
      </c>
      <c r="U29" s="59">
        <f>R29*S29^(1-M29)</f>
        <v>321.23997550742996</v>
      </c>
      <c r="V29" s="58">
        <f>R29*T29^(M29+1)</f>
        <v>324.44517343206053</v>
      </c>
      <c r="W29" s="66">
        <f>0.5 * (D29-MAX($D$3:$D$66))/(MIN($D$3:$D$66)-MAX($D$3:$D$66)) + 0.75</f>
        <v>0.97752569138196055</v>
      </c>
      <c r="X29" s="66">
        <f>AVERAGE(D29, F29, G29, H29, I29, J29, K29)</f>
        <v>0.39016293777552213</v>
      </c>
      <c r="Y29" s="29">
        <f>1.2^M29</f>
        <v>1</v>
      </c>
      <c r="Z29" s="29">
        <f>1.6^M29</f>
        <v>1</v>
      </c>
      <c r="AA29" s="29">
        <f>IF(C29&gt;0, 1, 0.3)</f>
        <v>1</v>
      </c>
      <c r="AB29" s="29">
        <f>IF(C29&gt;0, 1, 0.2)</f>
        <v>1</v>
      </c>
      <c r="AC29" s="29">
        <f>PERCENTILE($L$2:$L$66, 0.05)</f>
        <v>-5.4727940322364554E-2</v>
      </c>
      <c r="AD29" s="29">
        <f>PERCENTILE($L$2:$L$66, 0.95)</f>
        <v>1.05284659974838</v>
      </c>
      <c r="AE29" s="29">
        <f>MIN(MAX(L29,AC29), AD29)</f>
        <v>1.04714485013417</v>
      </c>
      <c r="AF29" s="29">
        <f>AE29-$AE$67+1</f>
        <v>2.1018727904565346</v>
      </c>
      <c r="AG29" s="74">
        <v>1</v>
      </c>
      <c r="AH29" s="74">
        <v>0</v>
      </c>
      <c r="AI29" s="28">
        <v>1</v>
      </c>
      <c r="AJ29" s="21">
        <f>(AF29^4) *Y29*AA29*AG29</f>
        <v>19.517568509184475</v>
      </c>
      <c r="AK29" s="21">
        <f>(AF29^5)*Z29*AB29*AH29*AI29</f>
        <v>0</v>
      </c>
      <c r="AL29" s="15">
        <f>AJ29/$AJ$67</f>
        <v>4.9688175900205536E-2</v>
      </c>
      <c r="AM29" s="15">
        <f>AK29/$AK$67</f>
        <v>0</v>
      </c>
      <c r="AN29" s="2">
        <v>5160</v>
      </c>
      <c r="AO29" s="16">
        <f>$D$73*AL29</f>
        <v>5688.6511880503494</v>
      </c>
      <c r="AP29" s="24">
        <f>AO29-AN29</f>
        <v>528.65118805034945</v>
      </c>
      <c r="AQ29" s="2">
        <v>967</v>
      </c>
      <c r="AR29" s="2">
        <v>5160</v>
      </c>
      <c r="AS29" s="2">
        <v>0</v>
      </c>
      <c r="AT29" s="10">
        <f>SUM(AQ29:AS29)</f>
        <v>6127</v>
      </c>
      <c r="AU29" s="16">
        <f>AL29*$D$72</f>
        <v>8708.8580183094818</v>
      </c>
      <c r="AV29" s="9">
        <f>AU29-AT29</f>
        <v>2581.8580183094818</v>
      </c>
      <c r="AW29" s="9">
        <f>AV29+AP29</f>
        <v>3110.5092063598313</v>
      </c>
      <c r="AX29" s="18">
        <f>AN29+AT29</f>
        <v>11287</v>
      </c>
      <c r="AY29" s="27">
        <f>AO29+AU29</f>
        <v>14397.509206359831</v>
      </c>
      <c r="AZ29" s="67">
        <f>AW29*(AW29&gt;0)</f>
        <v>3110.5092063598313</v>
      </c>
      <c r="BA29">
        <f>AZ29/$AZ$67</f>
        <v>4.5950959718301453E-2</v>
      </c>
      <c r="BB29" s="57">
        <f>BA29*$AW$67</f>
        <v>191.53508784581621</v>
      </c>
      <c r="BC29" s="60">
        <f>IF(BB29&gt;0,U29,V29)</f>
        <v>321.23997550742996</v>
      </c>
      <c r="BD29" s="17">
        <f>BB29/BC29</f>
        <v>0.59623677764035377</v>
      </c>
      <c r="BE29" s="35">
        <f>AX29/AY29</f>
        <v>0.78395504654473003</v>
      </c>
      <c r="BF29" s="2">
        <v>0</v>
      </c>
      <c r="BG29" s="16">
        <f>AM29*$D$75</f>
        <v>0</v>
      </c>
      <c r="BH29" s="54">
        <f>BG29-BF29</f>
        <v>0</v>
      </c>
      <c r="BI29" s="75">
        <f>BH29*(BH29&lt;0)</f>
        <v>0</v>
      </c>
      <c r="BJ29" s="35">
        <f>BI29/$BI$67</f>
        <v>0</v>
      </c>
      <c r="BK29" s="76">
        <f>BJ29 * $BH$67</f>
        <v>0</v>
      </c>
      <c r="BL29" s="77">
        <f>IF(BK29&gt;0, U29, V29)</f>
        <v>324.44517343206053</v>
      </c>
      <c r="BM29" s="17">
        <f>BK29/BL29</f>
        <v>0</v>
      </c>
      <c r="BN29" s="39">
        <f>($AF29^$BN$69)*($BO$69^$M29)*(IF($C29&gt;0,1,$BP$69))</f>
        <v>2.2572343218753184</v>
      </c>
      <c r="BO29" s="39">
        <f>($AF29^$BN$70)*($BO$70^$M29)*(IF($C29&gt;0,1,$BP$70))</f>
        <v>4.8802505335047757</v>
      </c>
      <c r="BP29" s="39">
        <f>($AF29^$BN$71)*($BO$71^$M29)*(IF($C29&gt;0,1,$BP$71))</f>
        <v>37.053996822371111</v>
      </c>
      <c r="BQ29" s="39">
        <f>($AF29^$BN$72)*($BO$72^$M29)*(IF($C29&gt;0,1,$BP$72))</f>
        <v>4.9056929568540495</v>
      </c>
      <c r="BR29" s="39">
        <f>($AF29^$BN$73)*($BO$73^$M29)*(IF($C29&gt;0,1,$BP$73))</f>
        <v>1.0683461077373977</v>
      </c>
      <c r="BS29" s="39">
        <f>($AF29^$BN$74)*($BO$74^$M29)*(IF($C29&gt;0,1,$BP$74))</f>
        <v>14.350487384431753</v>
      </c>
      <c r="BT29" s="39">
        <f>($AF29^$BN$75)*($BO$75^$M29)*(IF($C29&gt;0,1,$BP$75))</f>
        <v>3.9933592511233771</v>
      </c>
      <c r="BU29" s="37">
        <f>BN29/BN$67</f>
        <v>2.6637730180904838E-2</v>
      </c>
      <c r="BV29" s="37">
        <f>BO29/BO$67</f>
        <v>3.3346744543667518E-2</v>
      </c>
      <c r="BW29" s="37">
        <f>BP29/BP$67</f>
        <v>5.6411238079689292E-2</v>
      </c>
      <c r="BX29" s="37">
        <f>BQ29/BQ$67</f>
        <v>2.8270429593324608E-2</v>
      </c>
      <c r="BY29" s="37">
        <f>BR29/BR$67</f>
        <v>1.8971621549755454E-2</v>
      </c>
      <c r="BZ29" s="37">
        <f>BS29/BS$67</f>
        <v>4.4429895801921256E-2</v>
      </c>
      <c r="CA29" s="37">
        <f>BT29/BT$67</f>
        <v>3.9895551935252564E-2</v>
      </c>
      <c r="CB29" s="2">
        <v>330</v>
      </c>
      <c r="CC29" s="17">
        <f>CB$67*BU29</f>
        <v>1826.9487244573584</v>
      </c>
      <c r="CD29" s="1">
        <f>CC29-CB29</f>
        <v>1496.9487244573584</v>
      </c>
      <c r="CE29" s="2">
        <v>663</v>
      </c>
      <c r="CF29" s="17">
        <f>CE$67*BV29</f>
        <v>2199.0510689321545</v>
      </c>
      <c r="CG29" s="1">
        <f>CF29-CE29</f>
        <v>1536.0510689321545</v>
      </c>
      <c r="CH29" s="2">
        <v>0</v>
      </c>
      <c r="CI29" s="17">
        <f>CH$67*BW29</f>
        <v>4111.3074424858351</v>
      </c>
      <c r="CJ29" s="1">
        <f>CI29-CH29</f>
        <v>4111.3074424858351</v>
      </c>
      <c r="CK29" s="2">
        <v>1667</v>
      </c>
      <c r="CL29" s="17">
        <f>CK$67*BX29</f>
        <v>1879.8987566673065</v>
      </c>
      <c r="CM29" s="1">
        <f>CL29-CK29</f>
        <v>212.89875666730654</v>
      </c>
      <c r="CN29" s="2">
        <v>1290</v>
      </c>
      <c r="CO29" s="17">
        <f>CN$67*BY29</f>
        <v>1318.9261017605488</v>
      </c>
      <c r="CP29" s="1">
        <f>CO29-CN29</f>
        <v>28.926101760548818</v>
      </c>
      <c r="CQ29" s="2">
        <v>2580</v>
      </c>
      <c r="CR29" s="17">
        <f>CQ$67*BZ29</f>
        <v>3283.8135987199998</v>
      </c>
      <c r="CS29" s="1">
        <f>CR29-CQ29</f>
        <v>703.81359871999985</v>
      </c>
      <c r="CT29" s="2">
        <v>1612</v>
      </c>
      <c r="CU29" s="17">
        <f>CT$67*CA29</f>
        <v>2816.5860710768957</v>
      </c>
      <c r="CV29" s="1">
        <f>CU29-CT29</f>
        <v>1204.5860710768957</v>
      </c>
      <c r="CW29" s="9"/>
      <c r="DA29" s="37"/>
      <c r="DC29" s="17"/>
      <c r="DD29" s="1"/>
    </row>
    <row r="30" spans="1:108" x14ac:dyDescent="0.2">
      <c r="A30" s="42" t="s">
        <v>12</v>
      </c>
      <c r="B30">
        <v>1</v>
      </c>
      <c r="C30">
        <v>1</v>
      </c>
      <c r="D30">
        <v>0.38653366583541099</v>
      </c>
      <c r="E30">
        <v>0.61346633416458796</v>
      </c>
      <c r="F30">
        <v>0.36318816762530798</v>
      </c>
      <c r="G30">
        <v>0.36318816762530798</v>
      </c>
      <c r="H30">
        <v>0.204940530649588</v>
      </c>
      <c r="I30">
        <v>0.42268984446477498</v>
      </c>
      <c r="J30">
        <v>0.29432342928282601</v>
      </c>
      <c r="K30">
        <v>0.32694768231389298</v>
      </c>
      <c r="L30">
        <v>1.08781753651758</v>
      </c>
      <c r="M30" s="28">
        <v>0</v>
      </c>
      <c r="N30">
        <v>1.0093288085891401</v>
      </c>
      <c r="O30">
        <v>0.99312696563570102</v>
      </c>
      <c r="P30">
        <v>1.0100103148339099</v>
      </c>
      <c r="Q30">
        <v>0.99235541315690601</v>
      </c>
      <c r="R30">
        <v>337.07000732421801</v>
      </c>
      <c r="S30" s="40">
        <f>IF(C30,O30,Q30)</f>
        <v>0.99312696563570102</v>
      </c>
      <c r="T30" s="40">
        <f>IF(D30 = 0,N30,P30)</f>
        <v>1.0100103148339099</v>
      </c>
      <c r="U30" s="59">
        <f>R30*S30^(1-M30)</f>
        <v>334.75331358070417</v>
      </c>
      <c r="V30" s="58">
        <f>R30*T30^(M30+1)</f>
        <v>340.44418421860178</v>
      </c>
      <c r="W30" s="66">
        <f>0.5 * (D30-MAX($D$3:$D$66))/(MIN($D$3:$D$66)-MAX($D$3:$D$66)) + 0.75</f>
        <v>1.0480565051954684</v>
      </c>
      <c r="X30" s="66">
        <f>AVERAGE(D30, F30, G30, H30, I30, J30, K30)</f>
        <v>0.33740164111387266</v>
      </c>
      <c r="Y30" s="29">
        <f>1.2^M30</f>
        <v>1</v>
      </c>
      <c r="Z30" s="29">
        <f>1.6^M30</f>
        <v>1</v>
      </c>
      <c r="AA30" s="29">
        <f>IF(C30&gt;0, 1, 0.3)</f>
        <v>1</v>
      </c>
      <c r="AB30" s="29">
        <f>IF(C30&gt;0, 1, 0.2)</f>
        <v>1</v>
      </c>
      <c r="AC30" s="29">
        <f>PERCENTILE($L$2:$L$66, 0.05)</f>
        <v>-5.4727940322364554E-2</v>
      </c>
      <c r="AD30" s="29">
        <f>PERCENTILE($L$2:$L$66, 0.95)</f>
        <v>1.05284659974838</v>
      </c>
      <c r="AE30" s="29">
        <f>MIN(MAX(L30,AC30), AD30)</f>
        <v>1.05284659974838</v>
      </c>
      <c r="AF30" s="29">
        <f>AE30-$AE$67+1</f>
        <v>2.1075745400707446</v>
      </c>
      <c r="AG30" s="74">
        <v>1</v>
      </c>
      <c r="AH30" s="74">
        <v>0</v>
      </c>
      <c r="AI30" s="28">
        <v>1</v>
      </c>
      <c r="AJ30" s="21">
        <f>(AF30^4) *Y30*AA30*AG30</f>
        <v>19.73021302310827</v>
      </c>
      <c r="AK30" s="21">
        <f>(AF30^5)*Z30*AB30*AH30*AI30</f>
        <v>0</v>
      </c>
      <c r="AL30" s="15">
        <f>AJ30/$AJ$67</f>
        <v>5.0229530116899443E-2</v>
      </c>
      <c r="AM30" s="15">
        <f>AK30/$AK$67</f>
        <v>0</v>
      </c>
      <c r="AN30" s="2">
        <v>8090</v>
      </c>
      <c r="AO30" s="16">
        <f>$D$73*AL30</f>
        <v>5750.6292190840695</v>
      </c>
      <c r="AP30" s="24">
        <f>AO30-AN30</f>
        <v>-2339.3707809159305</v>
      </c>
      <c r="AQ30" s="2">
        <v>0</v>
      </c>
      <c r="AR30" s="2">
        <v>4045</v>
      </c>
      <c r="AS30" s="2">
        <v>0</v>
      </c>
      <c r="AT30" s="10">
        <f>SUM(AQ30:AS30)</f>
        <v>4045</v>
      </c>
      <c r="AU30" s="16">
        <f>AL30*$D$72</f>
        <v>8803.7412963808929</v>
      </c>
      <c r="AV30" s="9">
        <f>AU30-AT30</f>
        <v>4758.7412963808929</v>
      </c>
      <c r="AW30" s="9">
        <f>AV30+AP30</f>
        <v>2419.3705154649624</v>
      </c>
      <c r="AX30" s="18">
        <f>AN30+AT30</f>
        <v>12135</v>
      </c>
      <c r="AY30" s="27">
        <f>AO30+AU30</f>
        <v>14554.370515464961</v>
      </c>
      <c r="AZ30" s="67">
        <f>AW30*(AW30&gt;0)</f>
        <v>2419.3705154649624</v>
      </c>
      <c r="BA30">
        <f>AZ30/$AZ$67</f>
        <v>3.5740899551903148E-2</v>
      </c>
      <c r="BB30" s="57">
        <f>BA30*$AW$67</f>
        <v>148.97700455722511</v>
      </c>
      <c r="BC30" s="60">
        <f>IF(BB30&gt;0,U30,V30)</f>
        <v>334.75331358070417</v>
      </c>
      <c r="BD30" s="17">
        <f>BB30/BC30</f>
        <v>0.44503519013355164</v>
      </c>
      <c r="BE30" s="35">
        <f>AX30/AY30</f>
        <v>0.83377017144821042</v>
      </c>
      <c r="BF30" s="2">
        <v>0</v>
      </c>
      <c r="BG30" s="16">
        <f>AM30*$D$75</f>
        <v>0</v>
      </c>
      <c r="BH30" s="54">
        <f>BG30-BF30</f>
        <v>0</v>
      </c>
      <c r="BI30" s="75">
        <f>BH30*(BH30&lt;0)</f>
        <v>0</v>
      </c>
      <c r="BJ30" s="35">
        <f>BI30/$BI$67</f>
        <v>0</v>
      </c>
      <c r="BK30" s="76">
        <f>BJ30 * $BH$67</f>
        <v>0</v>
      </c>
      <c r="BL30" s="77">
        <f>IF(BK30&gt;0, U30, V30)</f>
        <v>340.44418421860178</v>
      </c>
      <c r="BM30" s="17">
        <f>BK30/BL30</f>
        <v>0</v>
      </c>
      <c r="BN30" s="39">
        <f>($AF30^$BN$69)*($BO$69^$M30)*(IF($C30&gt;0,1,$BP$69))</f>
        <v>2.2639462208739327</v>
      </c>
      <c r="BO30" s="39">
        <f>($AF30^$BN$70)*($BO$70^$M30)*(IF($C30&gt;0,1,$BP$70))</f>
        <v>4.908545279699692</v>
      </c>
      <c r="BP30" s="39">
        <f>($AF30^$BN$71)*($BO$71^$M30)*(IF($C30&gt;0,1,$BP$71))</f>
        <v>37.545375707454447</v>
      </c>
      <c r="BQ30" s="39">
        <f>($AF30^$BN$72)*($BO$72^$M30)*(IF($C30&gt;0,1,$BP$72))</f>
        <v>4.9342287811091916</v>
      </c>
      <c r="BR30" s="39">
        <f>($AF30^$BN$73)*($BO$73^$M30)*(IF($C30&gt;0,1,$BP$73))</f>
        <v>1.0686037206678614</v>
      </c>
      <c r="BS30" s="39">
        <f>($AF30^$BN$74)*($BO$74^$M30)*(IF($C30&gt;0,1,$BP$74))</f>
        <v>14.49057555364041</v>
      </c>
      <c r="BT30" s="39">
        <f>($AF30^$BN$75)*($BO$75^$M30)*(IF($C30&gt;0,1,$BP$75))</f>
        <v>4.0135752212452465</v>
      </c>
      <c r="BU30" s="37">
        <f>BN30/BN$67</f>
        <v>2.6716937621972824E-2</v>
      </c>
      <c r="BV30" s="37">
        <f>BO30/BO$67</f>
        <v>3.3540082501793238E-2</v>
      </c>
      <c r="BW30" s="37">
        <f>BP30/BP$67</f>
        <v>5.715931638839776E-2</v>
      </c>
      <c r="BX30" s="37">
        <f>BQ30/BQ$67</f>
        <v>2.8434875272576786E-2</v>
      </c>
      <c r="BY30" s="37">
        <f>BR30/BR$67</f>
        <v>1.8976196223625359E-2</v>
      </c>
      <c r="BZ30" s="37">
        <f>BS30/BS$67</f>
        <v>4.4863616455045191E-2</v>
      </c>
      <c r="CA30" s="37">
        <f>BT30/BT$67</f>
        <v>4.0097519059971352E-2</v>
      </c>
      <c r="CB30" s="2">
        <v>1880</v>
      </c>
      <c r="CC30" s="17">
        <f>CB$67*BU30</f>
        <v>1832.3811668030062</v>
      </c>
      <c r="CD30" s="1">
        <f>CC30-CB30</f>
        <v>-47.618833196993819</v>
      </c>
      <c r="CE30" s="2">
        <v>2247</v>
      </c>
      <c r="CF30" s="17">
        <f>CE$67*BV30</f>
        <v>2211.8007405807552</v>
      </c>
      <c r="CG30" s="1">
        <f>CF30-CE30</f>
        <v>-35.199259419244754</v>
      </c>
      <c r="CH30" s="2">
        <v>7234</v>
      </c>
      <c r="CI30" s="17">
        <f>CH$67*BW30</f>
        <v>4165.828137702817</v>
      </c>
      <c r="CJ30" s="1">
        <f>CI30-CH30</f>
        <v>-3068.171862297183</v>
      </c>
      <c r="CK30" s="2">
        <v>1414</v>
      </c>
      <c r="CL30" s="17">
        <f>CK$67*BX30</f>
        <v>1890.8339010005386</v>
      </c>
      <c r="CM30" s="1">
        <f>CL30-CK30</f>
        <v>476.83390100053862</v>
      </c>
      <c r="CN30" s="2">
        <v>1011</v>
      </c>
      <c r="CO30" s="17">
        <f>CN$67*BY30</f>
        <v>1319.2441376626587</v>
      </c>
      <c r="CP30" s="1">
        <f>CO30-CN30</f>
        <v>308.24413766265866</v>
      </c>
      <c r="CQ30" s="2">
        <v>2697</v>
      </c>
      <c r="CR30" s="17">
        <f>CQ$67*BZ30</f>
        <v>3315.8698921923901</v>
      </c>
      <c r="CS30" s="1">
        <f>CR30-CQ30</f>
        <v>618.86989219239013</v>
      </c>
      <c r="CT30" s="2">
        <v>2022</v>
      </c>
      <c r="CU30" s="17">
        <f>CT$67*CA30</f>
        <v>2830.8447481149174</v>
      </c>
      <c r="CV30" s="1">
        <f>CU30-CT30</f>
        <v>808.84474811491737</v>
      </c>
      <c r="CW30" s="9"/>
      <c r="DA30" s="37"/>
      <c r="DC30" s="17"/>
      <c r="DD30" s="1"/>
    </row>
    <row r="31" spans="1:108" x14ac:dyDescent="0.2">
      <c r="A31" s="42" t="s">
        <v>21</v>
      </c>
      <c r="B31">
        <v>1</v>
      </c>
      <c r="C31">
        <v>1</v>
      </c>
      <c r="D31">
        <v>0.40642570281124402</v>
      </c>
      <c r="E31">
        <v>0.59357429718875498</v>
      </c>
      <c r="F31">
        <v>0.20015885623510701</v>
      </c>
      <c r="G31">
        <v>0.20015885623510701</v>
      </c>
      <c r="H31">
        <v>0.219383259911894</v>
      </c>
      <c r="I31">
        <v>0.64493392070484501</v>
      </c>
      <c r="J31">
        <v>0.37614851581787201</v>
      </c>
      <c r="K31">
        <v>0.27438924304833501</v>
      </c>
      <c r="L31">
        <v>0.75060813348662803</v>
      </c>
      <c r="M31" s="28">
        <v>0</v>
      </c>
      <c r="N31">
        <v>1.00614546342329</v>
      </c>
      <c r="O31">
        <v>0.99585503874133496</v>
      </c>
      <c r="P31">
        <v>1.0074596527822</v>
      </c>
      <c r="Q31">
        <v>0.99253101615036299</v>
      </c>
      <c r="R31">
        <v>909.760009765625</v>
      </c>
      <c r="S31" s="40">
        <f>IF(C31,O31,Q31)</f>
        <v>0.99585503874133496</v>
      </c>
      <c r="T31" s="40">
        <f>IF(D31 = 0,N31,P31)</f>
        <v>1.0074596527822</v>
      </c>
      <c r="U31" s="59">
        <f>R31*S31^(1-M31)</f>
        <v>905.98908977046381</v>
      </c>
      <c r="V31" s="58">
        <f>R31*T31^(M31+1)</f>
        <v>916.54650355360741</v>
      </c>
      <c r="W31" s="66">
        <f>0.5 * (D31-MAX($D$3:$D$66))/(MIN($D$3:$D$66)-MAX($D$3:$D$66)) + 0.75</f>
        <v>1.0359905371332139</v>
      </c>
      <c r="X31" s="66">
        <f>AVERAGE(D31, F31, G31, H31, I31, J31, K31)</f>
        <v>0.33165690782348628</v>
      </c>
      <c r="Y31" s="29">
        <f>1.2^M31</f>
        <v>1</v>
      </c>
      <c r="Z31" s="29">
        <f>1.6^M31</f>
        <v>1</v>
      </c>
      <c r="AA31" s="29">
        <f>IF(C31&gt;0, 1, 0.3)</f>
        <v>1</v>
      </c>
      <c r="AB31" s="29">
        <f>IF(C31&gt;0, 1, 0.2)</f>
        <v>1</v>
      </c>
      <c r="AC31" s="29">
        <f>PERCENTILE($L$2:$L$66, 0.05)</f>
        <v>-5.4727940322364554E-2</v>
      </c>
      <c r="AD31" s="29">
        <f>PERCENTILE($L$2:$L$66, 0.95)</f>
        <v>1.05284659974838</v>
      </c>
      <c r="AE31" s="29">
        <f>MIN(MAX(L31,AC31), AD31)</f>
        <v>0.75060813348662803</v>
      </c>
      <c r="AF31" s="29">
        <f>AE31-$AE$67+1</f>
        <v>1.8053360738089925</v>
      </c>
      <c r="AG31" s="74">
        <v>1</v>
      </c>
      <c r="AH31" s="74">
        <v>0</v>
      </c>
      <c r="AI31" s="28">
        <v>1</v>
      </c>
      <c r="AJ31" s="21">
        <f>(AF31^4) *Y31*AA31*AG31</f>
        <v>10.622634552989238</v>
      </c>
      <c r="AK31" s="21">
        <f>(AF31^5)*Z31*AB31*AH31*AI31</f>
        <v>0</v>
      </c>
      <c r="AL31" s="15">
        <f>AJ31/$AJ$67</f>
        <v>2.7043293530346877E-2</v>
      </c>
      <c r="AM31" s="15">
        <f>AK31/$AK$67</f>
        <v>0</v>
      </c>
      <c r="AN31" s="2">
        <v>3639</v>
      </c>
      <c r="AO31" s="16">
        <f>$D$73*AL31</f>
        <v>3096.1060872746934</v>
      </c>
      <c r="AP31" s="24">
        <f>AO31-AN31</f>
        <v>-542.89391272530656</v>
      </c>
      <c r="AQ31" s="2">
        <v>0</v>
      </c>
      <c r="AR31" s="2">
        <v>1820</v>
      </c>
      <c r="AS31" s="2">
        <v>0</v>
      </c>
      <c r="AT31" s="10">
        <f>SUM(AQ31:AS31)</f>
        <v>1820</v>
      </c>
      <c r="AU31" s="16">
        <f>AL31*$D$72</f>
        <v>4739.8842770214096</v>
      </c>
      <c r="AV31" s="9">
        <f>AU31-AT31</f>
        <v>2919.8842770214096</v>
      </c>
      <c r="AW31" s="9">
        <f>AV31+AP31</f>
        <v>2376.9903642961031</v>
      </c>
      <c r="AX31" s="18">
        <f>AN31+AT31</f>
        <v>5459</v>
      </c>
      <c r="AY31" s="27">
        <f>AO31+AU31</f>
        <v>7835.9903642961035</v>
      </c>
      <c r="AZ31" s="67">
        <f>AW31*(AW31&gt;0)</f>
        <v>2376.9903642961031</v>
      </c>
      <c r="BA31">
        <f>AZ31/$AZ$67</f>
        <v>3.5114825655309607E-2</v>
      </c>
      <c r="BB31" s="57">
        <f>BA31*$AW$67</f>
        <v>146.36737203774899</v>
      </c>
      <c r="BC31" s="70">
        <f>IF(BB31&gt;0,U31,V31)</f>
        <v>905.98908977046381</v>
      </c>
      <c r="BD31" s="17">
        <f>BB31/BC31</f>
        <v>0.16155533625115925</v>
      </c>
      <c r="BE31" s="35">
        <f>AX31/AY31</f>
        <v>0.69665731403568087</v>
      </c>
      <c r="BF31" s="2">
        <v>0</v>
      </c>
      <c r="BG31" s="16">
        <f>AM31*$D$75</f>
        <v>0</v>
      </c>
      <c r="BH31" s="54">
        <f>BG31-BF31</f>
        <v>0</v>
      </c>
      <c r="BI31" s="75">
        <f>BH31*(BH31&lt;0)</f>
        <v>0</v>
      </c>
      <c r="BJ31" s="35">
        <f>BI31/$BI$67</f>
        <v>0</v>
      </c>
      <c r="BK31" s="76">
        <f>BJ31 * $BH$67</f>
        <v>0</v>
      </c>
      <c r="BL31" s="77">
        <f>IF(BK31&gt;0, U31, V31)</f>
        <v>916.54650355360741</v>
      </c>
      <c r="BM31" s="17">
        <f>BK31/BL31</f>
        <v>0</v>
      </c>
      <c r="BN31" s="39">
        <f>($AF31^$BN$69)*($BO$69^$M31)*(IF($C31&gt;0,1,$BP$69))</f>
        <v>1.9106785760130343</v>
      </c>
      <c r="BO31" s="39">
        <f>($AF31^$BN$70)*($BO$70^$M31)*(IF($C31&gt;0,1,$BP$70))</f>
        <v>3.5277264431883135</v>
      </c>
      <c r="BP31" s="39">
        <f>($AF31^$BN$71)*($BO$71^$M31)*(IF($C31&gt;0,1,$BP$71))</f>
        <v>17.68649789794528</v>
      </c>
      <c r="BQ31" s="39">
        <f>($AF31^$BN$72)*($BO$72^$M31)*(IF($C31&gt;0,1,$BP$72))</f>
        <v>3.5423445979411103</v>
      </c>
      <c r="BR31" s="39">
        <f>($AF31^$BN$73)*($BO$73^$M31)*(IF($C31&gt;0,1,$BP$73))</f>
        <v>1.0539831487400755</v>
      </c>
      <c r="BS31" s="39">
        <f>($AF31^$BN$74)*($BO$74^$M31)*(IF($C31&gt;0,1,$BP$74))</f>
        <v>8.3179672081485698</v>
      </c>
      <c r="BT31" s="39">
        <f>($AF31^$BN$75)*($BO$75^$M31)*(IF($C31&gt;0,1,$BP$75))</f>
        <v>3.0076287266473716</v>
      </c>
      <c r="BU31" s="37">
        <f>BN31/BN$67</f>
        <v>2.2548009250535402E-2</v>
      </c>
      <c r="BV31" s="37">
        <f>BO31/BO$67</f>
        <v>2.4104949472022099E-2</v>
      </c>
      <c r="BW31" s="37">
        <f>BP31/BP$67</f>
        <v>2.6926035766121459E-2</v>
      </c>
      <c r="BX31" s="37">
        <f>BQ31/BQ$67</f>
        <v>2.041375284432978E-2</v>
      </c>
      <c r="BY31" s="37">
        <f>BR31/BR$67</f>
        <v>1.8716565046569475E-2</v>
      </c>
      <c r="BZ31" s="37">
        <f>BS31/BS$67</f>
        <v>2.575288256361007E-2</v>
      </c>
      <c r="CA31" s="37">
        <f>BT31/BT$67</f>
        <v>3.0047636718926032E-2</v>
      </c>
      <c r="CB31" s="2">
        <v>1083</v>
      </c>
      <c r="CC31" s="17">
        <f>CB$67*BU31</f>
        <v>1546.4552144479705</v>
      </c>
      <c r="CD31" s="1">
        <f>CC31-CB31</f>
        <v>463.45521444797055</v>
      </c>
      <c r="CE31" s="2">
        <v>1054</v>
      </c>
      <c r="CF31" s="17">
        <f>CE$67*BV31</f>
        <v>1589.6008929324973</v>
      </c>
      <c r="CG31" s="1">
        <f>CF31-CE31</f>
        <v>535.60089293249735</v>
      </c>
      <c r="CH31" s="2">
        <v>998</v>
      </c>
      <c r="CI31" s="17">
        <f>CH$67*BW31</f>
        <v>1962.3964126706981</v>
      </c>
      <c r="CJ31" s="1">
        <f>CI31-CH31</f>
        <v>964.39641267069806</v>
      </c>
      <c r="CK31" s="2">
        <v>978</v>
      </c>
      <c r="CL31" s="17">
        <f>CK$67*BX31</f>
        <v>1357.4533228893974</v>
      </c>
      <c r="CM31" s="1">
        <f>CL31-CK31</f>
        <v>379.45332288939744</v>
      </c>
      <c r="CN31" s="2">
        <v>910</v>
      </c>
      <c r="CO31" s="17">
        <f>CN$67*BY31</f>
        <v>1301.1943186025565</v>
      </c>
      <c r="CP31" s="1">
        <f>CO31-CN31</f>
        <v>391.19431860255645</v>
      </c>
      <c r="CQ31" s="2">
        <v>910</v>
      </c>
      <c r="CR31" s="17">
        <f>CQ$67*BZ31</f>
        <v>1903.3955502764202</v>
      </c>
      <c r="CS31" s="1">
        <f>CR31-CQ31</f>
        <v>993.39555027642018</v>
      </c>
      <c r="CT31" s="2">
        <v>910</v>
      </c>
      <c r="CU31" s="17">
        <f>CT$67*CA31</f>
        <v>2121.3331047194588</v>
      </c>
      <c r="CV31" s="1">
        <f>CU31-CT31</f>
        <v>1211.3331047194588</v>
      </c>
      <c r="CW31" s="9"/>
      <c r="DA31" s="37"/>
      <c r="DC31" s="17"/>
      <c r="DD31" s="1"/>
    </row>
    <row r="32" spans="1:108" x14ac:dyDescent="0.2">
      <c r="A32" s="42" t="s">
        <v>49</v>
      </c>
      <c r="B32">
        <v>0</v>
      </c>
      <c r="C32">
        <v>0</v>
      </c>
      <c r="D32">
        <v>0.19919678714859401</v>
      </c>
      <c r="E32">
        <v>0.80080321285140499</v>
      </c>
      <c r="F32">
        <v>0.20492454328832399</v>
      </c>
      <c r="G32">
        <v>0.20492454328832399</v>
      </c>
      <c r="H32">
        <v>0.431718061674008</v>
      </c>
      <c r="I32">
        <v>0.71982378854625495</v>
      </c>
      <c r="J32">
        <v>0.55745935344025799</v>
      </c>
      <c r="K32">
        <v>0.33798979778323102</v>
      </c>
      <c r="L32">
        <v>0.48922457164296401</v>
      </c>
      <c r="M32" s="28">
        <v>0</v>
      </c>
      <c r="N32">
        <v>1.00327273767662</v>
      </c>
      <c r="O32">
        <v>0.99770056452161904</v>
      </c>
      <c r="P32">
        <v>1.00448676865367</v>
      </c>
      <c r="Q32">
        <v>0.99595278286955902</v>
      </c>
      <c r="R32">
        <v>90.589996337890597</v>
      </c>
      <c r="S32" s="40">
        <f>IF(C32,O32,Q32)</f>
        <v>0.99595278286955902</v>
      </c>
      <c r="T32" s="40">
        <f>IF(D32 = 0,N32,P32)</f>
        <v>1.00448676865367</v>
      </c>
      <c r="U32" s="59">
        <f>R32*S32^(1-M32)</f>
        <v>90.223358952865297</v>
      </c>
      <c r="V32" s="58">
        <f>R32*T32^(M32+1)</f>
        <v>90.996452693795533</v>
      </c>
      <c r="W32" s="66">
        <f>0.5 * (D32-MAX($D$3:$D$66))/(MIN($D$3:$D$66)-MAX($D$3:$D$66)) + 0.75</f>
        <v>1.1616899554984079</v>
      </c>
      <c r="X32" s="66">
        <f>AVERAGE(D32, F32, G32, H32, I32, J32, K32)</f>
        <v>0.3794338393098563</v>
      </c>
      <c r="Y32" s="29">
        <f>1.2^M32</f>
        <v>1</v>
      </c>
      <c r="Z32" s="29">
        <f>1.6^M32</f>
        <v>1</v>
      </c>
      <c r="AA32" s="29">
        <f>IF(C32&gt;0, 1, 0.3)</f>
        <v>0.3</v>
      </c>
      <c r="AB32" s="29">
        <f>IF(C32&gt;0, 1, 0.2)</f>
        <v>0.2</v>
      </c>
      <c r="AC32" s="29">
        <f>PERCENTILE($L$2:$L$66, 0.05)</f>
        <v>-5.4727940322364554E-2</v>
      </c>
      <c r="AD32" s="29">
        <f>PERCENTILE($L$2:$L$66, 0.95)</f>
        <v>1.05284659974838</v>
      </c>
      <c r="AE32" s="29">
        <f>MIN(MAX(L32,AC32), AD32)</f>
        <v>0.48922457164296401</v>
      </c>
      <c r="AF32" s="29">
        <f>AE32-$AE$67+1</f>
        <v>1.5439525119653286</v>
      </c>
      <c r="AG32" s="74">
        <v>1</v>
      </c>
      <c r="AH32" s="74">
        <v>0</v>
      </c>
      <c r="AI32" s="28">
        <v>1</v>
      </c>
      <c r="AJ32" s="21">
        <f>(AF32^4) *Y32*AA32*AG32</f>
        <v>1.7047355127163337</v>
      </c>
      <c r="AK32" s="21">
        <f>(AF32^5)*Z32*AB32*AH32*AI32</f>
        <v>0</v>
      </c>
      <c r="AL32" s="15">
        <f>AJ32/$AJ$67</f>
        <v>4.3399462376328343E-3</v>
      </c>
      <c r="AM32" s="15">
        <f>AK32/$AK$67</f>
        <v>0</v>
      </c>
      <c r="AN32" s="2">
        <v>1902</v>
      </c>
      <c r="AO32" s="16">
        <f>$D$73*AL32</f>
        <v>496.86751170679509</v>
      </c>
      <c r="AP32" s="24">
        <f>AO32-AN32</f>
        <v>-1405.1324882932049</v>
      </c>
      <c r="AQ32" s="2">
        <v>181</v>
      </c>
      <c r="AR32" s="2">
        <v>0</v>
      </c>
      <c r="AS32" s="2">
        <v>0</v>
      </c>
      <c r="AT32" s="10">
        <f>SUM(AQ32:AS32)</f>
        <v>181</v>
      </c>
      <c r="AU32" s="16">
        <f>AL32*$D$72</f>
        <v>760.66337525754159</v>
      </c>
      <c r="AV32" s="9">
        <f>AU32-AT32</f>
        <v>579.66337525754159</v>
      </c>
      <c r="AW32" s="9">
        <f>AV32+AP32</f>
        <v>-825.46911303566333</v>
      </c>
      <c r="AX32" s="18">
        <f>AN32+AT32</f>
        <v>2083</v>
      </c>
      <c r="AY32" s="27">
        <f>AO32+AU32</f>
        <v>1257.5308869643368</v>
      </c>
      <c r="AZ32" s="67">
        <f>AW32*(AW32&gt;0)</f>
        <v>0</v>
      </c>
      <c r="BA32">
        <f>AZ32/$AZ$67</f>
        <v>0</v>
      </c>
      <c r="BB32" s="57">
        <f>BA32*$AW$67</f>
        <v>0</v>
      </c>
      <c r="BC32" s="60">
        <f>IF(BB32&gt;0,U32,V32)</f>
        <v>90.996452693795533</v>
      </c>
      <c r="BD32" s="17">
        <f>BB32/BC32</f>
        <v>0</v>
      </c>
      <c r="BE32" s="35">
        <f>AX32/AY32</f>
        <v>1.6564205472744569</v>
      </c>
      <c r="BF32" s="2">
        <v>0</v>
      </c>
      <c r="BG32" s="16">
        <f>AM32*$D$75</f>
        <v>0</v>
      </c>
      <c r="BH32" s="54">
        <f>BG32-BF32</f>
        <v>0</v>
      </c>
      <c r="BI32" s="75">
        <f>BH32*(BH32&lt;0)</f>
        <v>0</v>
      </c>
      <c r="BJ32" s="35">
        <f>BI32/$BI$67</f>
        <v>0</v>
      </c>
      <c r="BK32" s="76">
        <f>BJ32 * $BH$67</f>
        <v>0</v>
      </c>
      <c r="BL32" s="77">
        <f>IF(BK32&gt;0, U32, V32)</f>
        <v>90.996452693795533</v>
      </c>
      <c r="BM32" s="17">
        <f>BK32/BL32</f>
        <v>0</v>
      </c>
      <c r="BN32" s="39">
        <f>($AF32^$BN$69)*($BO$69^$M32)*(IF($C32&gt;0,1,$BP$69))</f>
        <v>0.74689710664811071</v>
      </c>
      <c r="BO32" s="39">
        <f>($AF32^$BN$70)*($BO$70^$M32)*(IF($C32&gt;0,1,$BP$70))</f>
        <v>0.99549950039358948</v>
      </c>
      <c r="BP32" s="39">
        <f>($AF32^$BN$71)*($BO$71^$M32)*(IF($C32&gt;0,1,$BP$71))</f>
        <v>1.6533196908849374E-2</v>
      </c>
      <c r="BQ32" s="39">
        <f>($AF32^$BN$72)*($BO$72^$M32)*(IF($C32&gt;0,1,$BP$72))</f>
        <v>1.8373981244218265</v>
      </c>
      <c r="BR32" s="39">
        <f>($AF32^$BN$73)*($BO$73^$M32)*(IF($C32&gt;0,1,$BP$73))</f>
        <v>0.67977653440056274</v>
      </c>
      <c r="BS32" s="39">
        <f>($AF32^$BN$74)*($BO$74^$M32)*(IF($C32&gt;0,1,$BP$74))</f>
        <v>1.068129282420115</v>
      </c>
      <c r="BT32" s="39">
        <f>($AF32^$BN$75)*($BO$75^$M32)*(IF($C32&gt;0,1,$BP$75))</f>
        <v>8.7635136657746401E-2</v>
      </c>
      <c r="BU32" s="37">
        <f>BN32/BN$67</f>
        <v>8.8141684746586291E-3</v>
      </c>
      <c r="BV32" s="37">
        <f>BO32/BO$67</f>
        <v>6.8022465865360641E-3</v>
      </c>
      <c r="BW32" s="37">
        <f>BP32/BP$67</f>
        <v>2.5170243078349886E-5</v>
      </c>
      <c r="BX32" s="37">
        <f>BQ32/BQ$67</f>
        <v>1.0588521289087138E-2</v>
      </c>
      <c r="BY32" s="37">
        <f>BR32/BR$67</f>
        <v>1.2071428028473503E-2</v>
      </c>
      <c r="BZ32" s="37">
        <f>BS32/BS$67</f>
        <v>3.3069868255757372E-3</v>
      </c>
      <c r="CA32" s="37">
        <f>BT32/BT$67</f>
        <v>8.7551655787005442E-4</v>
      </c>
      <c r="CB32" s="2">
        <v>367</v>
      </c>
      <c r="CC32" s="17">
        <f>CB$67*BU32</f>
        <v>604.51974483446213</v>
      </c>
      <c r="CD32" s="1">
        <f>CC32-CB32</f>
        <v>237.51974483446213</v>
      </c>
      <c r="CE32" s="2">
        <v>554</v>
      </c>
      <c r="CF32" s="17">
        <f>CE$67*BV32</f>
        <v>448.57415114912072</v>
      </c>
      <c r="CG32" s="1">
        <f>CF32-CE32</f>
        <v>-105.42584885087928</v>
      </c>
      <c r="CH32" s="2">
        <v>0</v>
      </c>
      <c r="CI32" s="17">
        <f>CH$67*BW32</f>
        <v>1.8344324857932182</v>
      </c>
      <c r="CJ32" s="1">
        <f>CI32-CH32</f>
        <v>1.8344324857932182</v>
      </c>
      <c r="CK32" s="2">
        <v>1369</v>
      </c>
      <c r="CL32" s="17">
        <f>CK$67*BX32</f>
        <v>704.10490016042741</v>
      </c>
      <c r="CM32" s="1">
        <f>CL32-CK32</f>
        <v>-664.89509983957259</v>
      </c>
      <c r="CN32" s="2">
        <v>906</v>
      </c>
      <c r="CO32" s="17">
        <f>CN$67*BY32</f>
        <v>839.2177479675064</v>
      </c>
      <c r="CP32" s="1">
        <f>CO32-CN32</f>
        <v>-66.782252032493602</v>
      </c>
      <c r="CQ32" s="2">
        <v>906</v>
      </c>
      <c r="CR32" s="17">
        <f>CQ$67*BZ32</f>
        <v>244.41939627830274</v>
      </c>
      <c r="CS32" s="1">
        <f>CR32-CQ32</f>
        <v>-661.58060372169723</v>
      </c>
      <c r="CT32" s="2">
        <v>0</v>
      </c>
      <c r="CU32" s="17">
        <f>CT$67*CA32</f>
        <v>61.810593469067975</v>
      </c>
      <c r="CV32" s="1">
        <f>CU32-CT32</f>
        <v>61.810593469067975</v>
      </c>
      <c r="CW32" s="9"/>
      <c r="DA32" s="37"/>
      <c r="DC32" s="17"/>
      <c r="DD32" s="1"/>
    </row>
    <row r="33" spans="1:108" x14ac:dyDescent="0.2">
      <c r="A33" s="42" t="s">
        <v>81</v>
      </c>
      <c r="B33">
        <v>1</v>
      </c>
      <c r="C33">
        <v>1</v>
      </c>
      <c r="D33">
        <v>0.55903614457831297</v>
      </c>
      <c r="E33">
        <v>0.44096385542168598</v>
      </c>
      <c r="F33">
        <v>0.86338363780778304</v>
      </c>
      <c r="G33">
        <v>0.86338363780778304</v>
      </c>
      <c r="H33">
        <v>0.21057268722466899</v>
      </c>
      <c r="I33">
        <v>0.34625550660792898</v>
      </c>
      <c r="J33">
        <v>0.27002213333867803</v>
      </c>
      <c r="K33">
        <v>0.48283816312566502</v>
      </c>
      <c r="L33">
        <v>1.1120645667892399</v>
      </c>
      <c r="M33" s="28">
        <v>0</v>
      </c>
      <c r="N33">
        <v>1.0041930975432201</v>
      </c>
      <c r="O33">
        <v>0.99617324471707103</v>
      </c>
      <c r="P33">
        <v>1.00761292949675</v>
      </c>
      <c r="Q33">
        <v>0.99390908259090005</v>
      </c>
      <c r="R33">
        <v>286.14999389648398</v>
      </c>
      <c r="S33" s="40">
        <f>IF(C33,O33,Q33)</f>
        <v>0.99617324471707103</v>
      </c>
      <c r="T33" s="40">
        <f>IF(D33 = 0,N33,P33)</f>
        <v>1.00761292949675</v>
      </c>
      <c r="U33" s="59">
        <f>R33*S33^(1-M33)</f>
        <v>285.05496789563051</v>
      </c>
      <c r="V33" s="58">
        <f>R33*T33^(M33+1)</f>
        <v>288.32843362551336</v>
      </c>
      <c r="W33" s="66">
        <f>0.5 * (D33-MAX($D$3:$D$66))/(MIN($D$3:$D$66)-MAX($D$3:$D$66)) + 0.75</f>
        <v>0.94342119802706259</v>
      </c>
      <c r="X33" s="66">
        <f>AVERAGE(D33, F33, G33, H33, I33, J33, K33)</f>
        <v>0.5136417014986886</v>
      </c>
      <c r="Y33" s="29">
        <f>1.2^M33</f>
        <v>1</v>
      </c>
      <c r="Z33" s="29">
        <f>1.6^M33</f>
        <v>1</v>
      </c>
      <c r="AA33" s="29">
        <f>IF(C33&gt;0, 1, 0.3)</f>
        <v>1</v>
      </c>
      <c r="AB33" s="29">
        <f>IF(C33&gt;0, 1, 0.2)</f>
        <v>1</v>
      </c>
      <c r="AC33" s="29">
        <f>PERCENTILE($L$2:$L$66, 0.05)</f>
        <v>-5.4727940322364554E-2</v>
      </c>
      <c r="AD33" s="29">
        <f>PERCENTILE($L$2:$L$66, 0.95)</f>
        <v>1.05284659974838</v>
      </c>
      <c r="AE33" s="29">
        <f>MIN(MAX(L33,AC33), AD33)</f>
        <v>1.05284659974838</v>
      </c>
      <c r="AF33" s="29">
        <f>AE33-$AE$67+1</f>
        <v>2.1075745400707446</v>
      </c>
      <c r="AG33" s="74">
        <v>1</v>
      </c>
      <c r="AH33" s="74">
        <v>0</v>
      </c>
      <c r="AI33" s="28">
        <v>1</v>
      </c>
      <c r="AJ33" s="21">
        <f>(AF33^4) *Y33*AA33*AG33</f>
        <v>19.73021302310827</v>
      </c>
      <c r="AK33" s="21">
        <f>(AF33^5)*Z33*AB33*AH33*AI33</f>
        <v>0</v>
      </c>
      <c r="AL33" s="15">
        <f>AJ33/$AJ$67</f>
        <v>5.0229530116899443E-2</v>
      </c>
      <c r="AM33" s="15">
        <f>AK33/$AK$67</f>
        <v>0</v>
      </c>
      <c r="AN33" s="2">
        <v>4292</v>
      </c>
      <c r="AO33" s="16">
        <f>$D$73*AL33</f>
        <v>5750.6292190840695</v>
      </c>
      <c r="AP33" s="24">
        <f>AO33-AN33</f>
        <v>1458.6292190840695</v>
      </c>
      <c r="AQ33" s="2">
        <v>286</v>
      </c>
      <c r="AR33" s="2">
        <v>4292</v>
      </c>
      <c r="AS33" s="2">
        <v>0</v>
      </c>
      <c r="AT33" s="10">
        <f>SUM(AQ33:AS33)</f>
        <v>4578</v>
      </c>
      <c r="AU33" s="16">
        <f>AL33*$D$72</f>
        <v>8803.7412963808929</v>
      </c>
      <c r="AV33" s="9">
        <f>AU33-AT33</f>
        <v>4225.7412963808929</v>
      </c>
      <c r="AW33" s="9">
        <f>AV33+AP33</f>
        <v>5684.3705154649624</v>
      </c>
      <c r="AX33" s="18">
        <f>AN33+AT33</f>
        <v>8870</v>
      </c>
      <c r="AY33" s="27">
        <f>AO33+AU33</f>
        <v>14554.370515464961</v>
      </c>
      <c r="AZ33" s="67">
        <f>AW33*(AW33&gt;0)</f>
        <v>5684.3705154649624</v>
      </c>
      <c r="BA33">
        <f>AZ33/$AZ$67</f>
        <v>8.3974122322470451E-2</v>
      </c>
      <c r="BB33" s="57">
        <f>BA33*$AW$67</f>
        <v>350.02513537064874</v>
      </c>
      <c r="BC33" s="70">
        <f>IF(BB33&gt;0,U33,V33)</f>
        <v>285.05496789563051</v>
      </c>
      <c r="BD33" s="17">
        <f>BB33/BC33</f>
        <v>1.2279215407282651</v>
      </c>
      <c r="BE33" s="35">
        <f>AX33/AY33</f>
        <v>0.60943893042815223</v>
      </c>
      <c r="BF33" s="2">
        <v>0</v>
      </c>
      <c r="BG33" s="16">
        <f>AM33*$D$75</f>
        <v>0</v>
      </c>
      <c r="BH33" s="54">
        <f>BG33-BF33</f>
        <v>0</v>
      </c>
      <c r="BI33" s="75">
        <f>BH33*(BH33&lt;0)</f>
        <v>0</v>
      </c>
      <c r="BJ33" s="35">
        <f>BI33/$BI$67</f>
        <v>0</v>
      </c>
      <c r="BK33" s="76">
        <f>BJ33 * $BH$67</f>
        <v>0</v>
      </c>
      <c r="BL33" s="77">
        <f>IF(BK33&gt;0, U33, V33)</f>
        <v>288.32843362551336</v>
      </c>
      <c r="BM33" s="17">
        <f>BK33/BL33</f>
        <v>0</v>
      </c>
      <c r="BN33" s="39">
        <f>($AF33^$BN$69)*($BO$69^$M33)*(IF($C33&gt;0,1,$BP$69))</f>
        <v>2.2639462208739327</v>
      </c>
      <c r="BO33" s="39">
        <f>($AF33^$BN$70)*($BO$70^$M33)*(IF($C33&gt;0,1,$BP$70))</f>
        <v>4.908545279699692</v>
      </c>
      <c r="BP33" s="39">
        <f>($AF33^$BN$71)*($BO$71^$M33)*(IF($C33&gt;0,1,$BP$71))</f>
        <v>37.545375707454447</v>
      </c>
      <c r="BQ33" s="39">
        <f>($AF33^$BN$72)*($BO$72^$M33)*(IF($C33&gt;0,1,$BP$72))</f>
        <v>4.9342287811091916</v>
      </c>
      <c r="BR33" s="39">
        <f>($AF33^$BN$73)*($BO$73^$M33)*(IF($C33&gt;0,1,$BP$73))</f>
        <v>1.0686037206678614</v>
      </c>
      <c r="BS33" s="39">
        <f>($AF33^$BN$74)*($BO$74^$M33)*(IF($C33&gt;0,1,$BP$74))</f>
        <v>14.49057555364041</v>
      </c>
      <c r="BT33" s="39">
        <f>($AF33^$BN$75)*($BO$75^$M33)*(IF($C33&gt;0,1,$BP$75))</f>
        <v>4.0135752212452465</v>
      </c>
      <c r="BU33" s="37">
        <f>BN33/BN$67</f>
        <v>2.6716937621972824E-2</v>
      </c>
      <c r="BV33" s="37">
        <f>BO33/BO$67</f>
        <v>3.3540082501793238E-2</v>
      </c>
      <c r="BW33" s="37">
        <f>BP33/BP$67</f>
        <v>5.715931638839776E-2</v>
      </c>
      <c r="BX33" s="37">
        <f>BQ33/BQ$67</f>
        <v>2.8434875272576786E-2</v>
      </c>
      <c r="BY33" s="37">
        <f>BR33/BR$67</f>
        <v>1.8976196223625359E-2</v>
      </c>
      <c r="BZ33" s="37">
        <f>BS33/BS$67</f>
        <v>4.4863616455045191E-2</v>
      </c>
      <c r="CA33" s="37">
        <f>BT33/BT$67</f>
        <v>4.0097519059971352E-2</v>
      </c>
      <c r="CB33" s="2">
        <v>880</v>
      </c>
      <c r="CC33" s="17">
        <f>CB$67*BU33</f>
        <v>1832.3811668030062</v>
      </c>
      <c r="CD33" s="1">
        <f>CC33-CB33</f>
        <v>952.38116680300618</v>
      </c>
      <c r="CE33" s="2">
        <v>878</v>
      </c>
      <c r="CF33" s="17">
        <f>CE$67*BV33</f>
        <v>2211.8007405807552</v>
      </c>
      <c r="CG33" s="1">
        <f>CF33-CE33</f>
        <v>1333.8007405807552</v>
      </c>
      <c r="CH33" s="2">
        <v>7866</v>
      </c>
      <c r="CI33" s="17">
        <f>CH$67*BW33</f>
        <v>4165.828137702817</v>
      </c>
      <c r="CJ33" s="1">
        <f>CI33-CH33</f>
        <v>-3700.171862297183</v>
      </c>
      <c r="CK33" s="2">
        <v>1451</v>
      </c>
      <c r="CL33" s="17">
        <f>CK$67*BX33</f>
        <v>1890.8339010005386</v>
      </c>
      <c r="CM33" s="1">
        <f>CL33-CK33</f>
        <v>439.83390100053862</v>
      </c>
      <c r="CN33" s="2">
        <v>858</v>
      </c>
      <c r="CO33" s="17">
        <f>CN$67*BY33</f>
        <v>1319.2441376626587</v>
      </c>
      <c r="CP33" s="1">
        <f>CO33-CN33</f>
        <v>461.24413766265866</v>
      </c>
      <c r="CQ33" s="2">
        <v>2003</v>
      </c>
      <c r="CR33" s="17">
        <f>CQ$67*BZ33</f>
        <v>3315.8698921923901</v>
      </c>
      <c r="CS33" s="1">
        <f>CR33-CQ33</f>
        <v>1312.8698921923901</v>
      </c>
      <c r="CT33" s="2">
        <v>1717</v>
      </c>
      <c r="CU33" s="17">
        <f>CT$67*CA33</f>
        <v>2830.8447481149174</v>
      </c>
      <c r="CV33" s="1">
        <f>CU33-CT33</f>
        <v>1113.8447481149174</v>
      </c>
      <c r="CW33" s="9"/>
      <c r="DA33" s="37"/>
      <c r="DC33" s="17"/>
      <c r="DD33" s="1"/>
    </row>
    <row r="34" spans="1:108" x14ac:dyDescent="0.2">
      <c r="A34" s="42" t="s">
        <v>2</v>
      </c>
      <c r="B34">
        <v>0</v>
      </c>
      <c r="C34">
        <v>0</v>
      </c>
      <c r="D34">
        <v>0.127710843373493</v>
      </c>
      <c r="E34">
        <v>0.87228915662650597</v>
      </c>
      <c r="F34">
        <v>0.107227958697378</v>
      </c>
      <c r="G34">
        <v>0.107227958697378</v>
      </c>
      <c r="H34">
        <v>4.7577092511013198E-2</v>
      </c>
      <c r="I34">
        <v>1.8061674008810501E-2</v>
      </c>
      <c r="J34">
        <v>2.9314193409011601E-2</v>
      </c>
      <c r="K34">
        <v>5.60651506740905E-2</v>
      </c>
      <c r="L34">
        <v>0.73965606873746004</v>
      </c>
      <c r="M34" s="28">
        <v>0</v>
      </c>
      <c r="N34">
        <v>1.00424240446919</v>
      </c>
      <c r="O34">
        <v>0.99749003917830503</v>
      </c>
      <c r="P34">
        <v>1.00620787509037</v>
      </c>
      <c r="Q34">
        <v>0.99685798896530198</v>
      </c>
      <c r="R34">
        <v>61.869998931884702</v>
      </c>
      <c r="S34" s="40">
        <f>IF(C34,O34,Q34)</f>
        <v>0.99685798896530198</v>
      </c>
      <c r="T34" s="40">
        <f>IF(D34 = 0,N34,P34)</f>
        <v>1.00620787509037</v>
      </c>
      <c r="U34" s="59">
        <f>R34*S34^(1-M34)</f>
        <v>61.675602712523968</v>
      </c>
      <c r="V34" s="58">
        <f>R34*T34^(M34+1)</f>
        <v>62.254080157095167</v>
      </c>
      <c r="W34" s="66">
        <f>0.5 * (D34-MAX($D$3:$D$66))/(MIN($D$3:$D$66)-MAX($D$3:$D$66)) + 0.75</f>
        <v>1.2050513827639211</v>
      </c>
      <c r="X34" s="66">
        <f>AVERAGE(D34, F34, G34, H34, I34, J34, K34)</f>
        <v>7.0454981624453544E-2</v>
      </c>
      <c r="Y34" s="29">
        <f>1.2^M34</f>
        <v>1</v>
      </c>
      <c r="Z34" s="29">
        <f>1.6^M34</f>
        <v>1</v>
      </c>
      <c r="AA34" s="29">
        <f>IF(C34&gt;0, 1, 0.3)</f>
        <v>0.3</v>
      </c>
      <c r="AB34" s="29">
        <f>IF(C34&gt;0, 1, 0.2)</f>
        <v>0.2</v>
      </c>
      <c r="AC34" s="29">
        <f>PERCENTILE($L$2:$L$66, 0.05)</f>
        <v>-5.4727940322364554E-2</v>
      </c>
      <c r="AD34" s="29">
        <f>PERCENTILE($L$2:$L$66, 0.95)</f>
        <v>1.05284659974838</v>
      </c>
      <c r="AE34" s="29">
        <f>MIN(MAX(L34,AC34), AD34)</f>
        <v>0.73965606873746004</v>
      </c>
      <c r="AF34" s="29">
        <f>AE34-$AE$67+1</f>
        <v>1.7943840090598246</v>
      </c>
      <c r="AG34" s="74">
        <v>1</v>
      </c>
      <c r="AH34" s="74">
        <v>0</v>
      </c>
      <c r="AI34" s="28">
        <v>1</v>
      </c>
      <c r="AJ34" s="21">
        <f>(AF34^4) *Y34*AA34*AG34</f>
        <v>3.1101606042272127</v>
      </c>
      <c r="AK34" s="21">
        <f>(AF34^5)*Z34*AB34*AH34*AI34</f>
        <v>0</v>
      </c>
      <c r="AL34" s="15">
        <f>AJ34/$AJ$67</f>
        <v>7.9179026377189099E-3</v>
      </c>
      <c r="AM34" s="15">
        <f>AK34/$AK$67</f>
        <v>0</v>
      </c>
      <c r="AN34" s="2">
        <v>2722</v>
      </c>
      <c r="AO34" s="16">
        <f>$D$73*AL34</f>
        <v>906.49707764257766</v>
      </c>
      <c r="AP34" s="24">
        <f>AO34-AN34</f>
        <v>-1815.5029223574224</v>
      </c>
      <c r="AQ34" s="2">
        <v>247</v>
      </c>
      <c r="AR34" s="2">
        <v>1114</v>
      </c>
      <c r="AS34" s="2">
        <v>186</v>
      </c>
      <c r="AT34" s="10">
        <f>SUM(AQ34:AS34)</f>
        <v>1547</v>
      </c>
      <c r="AU34" s="16">
        <f>AL34*$D$72</f>
        <v>1387.7726164306</v>
      </c>
      <c r="AV34" s="9">
        <f>AU34-AT34</f>
        <v>-159.22738356939999</v>
      </c>
      <c r="AW34" s="9">
        <f>AV34+AP34</f>
        <v>-1974.7303059268224</v>
      </c>
      <c r="AX34" s="18">
        <f>AN34+AT34</f>
        <v>4269</v>
      </c>
      <c r="AY34" s="27">
        <f>AO34+AU34</f>
        <v>2294.2696940731776</v>
      </c>
      <c r="AZ34" s="67">
        <f>AW34*(AW34&gt;0)</f>
        <v>0</v>
      </c>
      <c r="BA34">
        <f>AZ34/$AZ$67</f>
        <v>0</v>
      </c>
      <c r="BB34" s="57">
        <f>BA34*$AW$67</f>
        <v>0</v>
      </c>
      <c r="BC34" s="60">
        <f>IF(BB34&gt;0,U34,V34)</f>
        <v>62.254080157095167</v>
      </c>
      <c r="BD34" s="17">
        <f>BB34/BC34</f>
        <v>0</v>
      </c>
      <c r="BE34" s="35">
        <f>AX34/AY34</f>
        <v>1.8607228308982915</v>
      </c>
      <c r="BF34" s="2">
        <v>0</v>
      </c>
      <c r="BG34" s="16">
        <f>AM34*$D$75</f>
        <v>0</v>
      </c>
      <c r="BH34" s="54">
        <f>BG34-BF34</f>
        <v>0</v>
      </c>
      <c r="BI34" s="75">
        <f>BH34*(BH34&lt;0)</f>
        <v>0</v>
      </c>
      <c r="BJ34" s="35">
        <f>BI34/$BI$67</f>
        <v>0</v>
      </c>
      <c r="BK34" s="76">
        <f>BJ34 * $BH$67</f>
        <v>0</v>
      </c>
      <c r="BL34" s="77">
        <f>IF(BK34&gt;0, U34, V34)</f>
        <v>62.254080157095167</v>
      </c>
      <c r="BM34" s="17">
        <f>BK34/BL34</f>
        <v>0</v>
      </c>
      <c r="BN34" s="39">
        <f>($AF34^$BN$69)*($BO$69^$M34)*(IF($C34&gt;0,1,$BP$69))</f>
        <v>0.88066198197774392</v>
      </c>
      <c r="BO34" s="39">
        <f>($AF34^$BN$70)*($BO$70^$M34)*(IF($C34&gt;0,1,$BP$70))</f>
        <v>1.3719922707611922</v>
      </c>
      <c r="BP34" s="39">
        <f>($AF34^$BN$71)*($BO$71^$M34)*(IF($C34&gt;0,1,$BP$71))</f>
        <v>3.4341601054722282E-2</v>
      </c>
      <c r="BQ34" s="39">
        <f>($AF34^$BN$72)*($BO$72^$M34)*(IF($C34&gt;0,1,$BP$72))</f>
        <v>2.5349585196113105</v>
      </c>
      <c r="BR34" s="39">
        <f>($AF34^$BN$73)*($BO$73^$M34)*(IF($C34&gt;0,1,$BP$73))</f>
        <v>0.68893177858754184</v>
      </c>
      <c r="BS34" s="39">
        <f>($AF34^$BN$74)*($BO$74^$M34)*(IF($C34&gt;0,1,$BP$74))</f>
        <v>1.8311465697375091</v>
      </c>
      <c r="BT34" s="39">
        <f>($AF34^$BN$75)*($BO$75^$M34)*(IF($C34&gt;0,1,$BP$75))</f>
        <v>0.1159746030072273</v>
      </c>
      <c r="BU34" s="37">
        <f>BN34/BN$67</f>
        <v>1.0392734165504952E-2</v>
      </c>
      <c r="BV34" s="37">
        <f>BO34/BO$67</f>
        <v>9.374821119296748E-3</v>
      </c>
      <c r="BW34" s="37">
        <f>BP34/BP$67</f>
        <v>5.2281869683921493E-5</v>
      </c>
      <c r="BX34" s="37">
        <f>BQ34/BQ$67</f>
        <v>1.4608408430972667E-2</v>
      </c>
      <c r="BY34" s="37">
        <f>BR34/BR$67</f>
        <v>1.2234006266605353E-2</v>
      </c>
      <c r="BZ34" s="37">
        <f>BS34/BS$67</f>
        <v>5.6693301845444355E-3</v>
      </c>
      <c r="CA34" s="37">
        <f>BT34/BT$67</f>
        <v>1.1586412607740072E-3</v>
      </c>
      <c r="CB34" s="2">
        <v>1873</v>
      </c>
      <c r="CC34" s="17">
        <f>CB$67*BU34</f>
        <v>712.78567274115721</v>
      </c>
      <c r="CD34" s="1">
        <f>CC34-CB34</f>
        <v>-1160.2143272588428</v>
      </c>
      <c r="CE34" s="2">
        <v>542</v>
      </c>
      <c r="CF34" s="17">
        <f>CE$67*BV34</f>
        <v>618.22257871202407</v>
      </c>
      <c r="CG34" s="1">
        <f>CF34-CE34</f>
        <v>76.222578712024074</v>
      </c>
      <c r="CH34" s="2">
        <v>65</v>
      </c>
      <c r="CI34" s="17">
        <f>CH$67*BW34</f>
        <v>3.8103549444338825</v>
      </c>
      <c r="CJ34" s="1">
        <f>CI34-CH34</f>
        <v>-61.189645055566118</v>
      </c>
      <c r="CK34" s="2">
        <v>911</v>
      </c>
      <c r="CL34" s="17">
        <f>CK$67*BX34</f>
        <v>971.41533543438948</v>
      </c>
      <c r="CM34" s="1">
        <f>CL34-CK34</f>
        <v>60.415335434389476</v>
      </c>
      <c r="CN34" s="2">
        <v>804</v>
      </c>
      <c r="CO34" s="17">
        <f>CN$67*BY34</f>
        <v>850.52034966067072</v>
      </c>
      <c r="CP34" s="1">
        <f>CO34-CN34</f>
        <v>46.520349660670718</v>
      </c>
      <c r="CQ34" s="2">
        <v>1176</v>
      </c>
      <c r="CR34" s="17">
        <f>CQ$67*BZ34</f>
        <v>419.02019393967925</v>
      </c>
      <c r="CS34" s="1">
        <f>CR34-CQ34</f>
        <v>-756.9798060603207</v>
      </c>
      <c r="CT34" s="2">
        <v>1176</v>
      </c>
      <c r="CU34" s="17">
        <f>CT$67*CA34</f>
        <v>81.798914369384136</v>
      </c>
      <c r="CV34" s="1">
        <f>CU34-CT34</f>
        <v>-1094.2010856306158</v>
      </c>
      <c r="CW34" s="9"/>
      <c r="DA34" s="37"/>
      <c r="DC34" s="17"/>
      <c r="DD34" s="1"/>
    </row>
    <row r="35" spans="1:108" x14ac:dyDescent="0.2">
      <c r="A35" s="42" t="s">
        <v>14</v>
      </c>
      <c r="B35">
        <v>1</v>
      </c>
      <c r="C35">
        <v>1</v>
      </c>
      <c r="D35">
        <v>0.57108433734939701</v>
      </c>
      <c r="E35">
        <v>0.42891566265060199</v>
      </c>
      <c r="F35">
        <v>0.568705321683876</v>
      </c>
      <c r="G35">
        <v>0.568705321683876</v>
      </c>
      <c r="H35">
        <v>0.58590308370043997</v>
      </c>
      <c r="I35">
        <v>0.46343612334801698</v>
      </c>
      <c r="J35">
        <v>0.52108411390847498</v>
      </c>
      <c r="K35">
        <v>0.54437423582006195</v>
      </c>
      <c r="L35">
        <v>0.76982927321648797</v>
      </c>
      <c r="M35" s="28">
        <v>0</v>
      </c>
      <c r="N35">
        <v>1.0061165743068401</v>
      </c>
      <c r="O35">
        <v>0.99643785175528299</v>
      </c>
      <c r="P35">
        <v>1.00829856808339</v>
      </c>
      <c r="Q35">
        <v>0.993874858859076</v>
      </c>
      <c r="R35">
        <v>79.239997863769503</v>
      </c>
      <c r="S35" s="40">
        <f>IF(C35,O35,Q35)</f>
        <v>0.99643785175528299</v>
      </c>
      <c r="T35" s="40">
        <f>IF(D35 = 0,N35,P35)</f>
        <v>1.00829856808339</v>
      </c>
      <c r="U35" s="59">
        <f>R35*S35^(1-M35)</f>
        <v>78.95773324446769</v>
      </c>
      <c r="V35" s="58">
        <f>R35*T35^(M35+1)</f>
        <v>79.897576380969667</v>
      </c>
      <c r="W35" s="66">
        <f>0.5 * (D35-MAX($D$3:$D$66))/(MIN($D$3:$D$66)-MAX($D$3:$D$66)) + 0.75</f>
        <v>0.9361130923081562</v>
      </c>
      <c r="X35" s="66">
        <f>AVERAGE(D35, F35, G35, H35, I35, J35, K35)</f>
        <v>0.54618464821344892</v>
      </c>
      <c r="Y35" s="29">
        <f>1.2^M35</f>
        <v>1</v>
      </c>
      <c r="Z35" s="29">
        <f>1.6^M35</f>
        <v>1</v>
      </c>
      <c r="AA35" s="29">
        <f>IF(C35&gt;0, 1, 0.3)</f>
        <v>1</v>
      </c>
      <c r="AB35" s="29">
        <f>IF(C35&gt;0, 1, 0.2)</f>
        <v>1</v>
      </c>
      <c r="AC35" s="29">
        <f>PERCENTILE($L$2:$L$66, 0.05)</f>
        <v>-5.4727940322364554E-2</v>
      </c>
      <c r="AD35" s="29">
        <f>PERCENTILE($L$2:$L$66, 0.95)</f>
        <v>1.05284659974838</v>
      </c>
      <c r="AE35" s="29">
        <f>MIN(MAX(L35,AC35), AD35)</f>
        <v>0.76982927321648797</v>
      </c>
      <c r="AF35" s="29">
        <f>AE35-$AE$67+1</f>
        <v>1.8245572135388526</v>
      </c>
      <c r="AG35" s="74">
        <v>1</v>
      </c>
      <c r="AH35" s="74">
        <v>0</v>
      </c>
      <c r="AI35" s="28">
        <v>1</v>
      </c>
      <c r="AJ35" s="21">
        <f>(AF35^4) *Y35*AA35*AG35</f>
        <v>11.082301091705077</v>
      </c>
      <c r="AK35" s="21">
        <f>(AF35^5)*Z35*AB35*AH35*AI35</f>
        <v>0</v>
      </c>
      <c r="AL35" s="15">
        <f>AJ35/$AJ$67</f>
        <v>2.8213520847361458E-2</v>
      </c>
      <c r="AM35" s="15">
        <f>AK35/$AK$67</f>
        <v>0</v>
      </c>
      <c r="AN35" s="2">
        <v>79</v>
      </c>
      <c r="AO35" s="16">
        <f>$D$73*AL35</f>
        <v>3230.0819255222882</v>
      </c>
      <c r="AP35" s="24">
        <f>AO35-AN35</f>
        <v>3151.0819255222882</v>
      </c>
      <c r="AQ35" s="2">
        <v>1981</v>
      </c>
      <c r="AR35" s="2">
        <v>1426</v>
      </c>
      <c r="AS35" s="2">
        <v>79</v>
      </c>
      <c r="AT35" s="10">
        <f>SUM(AQ35:AS35)</f>
        <v>3486</v>
      </c>
      <c r="AU35" s="16">
        <f>AL35*$D$72</f>
        <v>4944.9902880268382</v>
      </c>
      <c r="AV35" s="9">
        <f>AU35-AT35</f>
        <v>1458.9902880268382</v>
      </c>
      <c r="AW35" s="9">
        <f>AV35+AP35</f>
        <v>4610.0722135491269</v>
      </c>
      <c r="AX35" s="18">
        <f>AN35+AT35</f>
        <v>3565</v>
      </c>
      <c r="AY35" s="27">
        <f>AO35+AU35</f>
        <v>8175.0722135491269</v>
      </c>
      <c r="AZ35" s="67">
        <f>AW35*(AW35&gt;0)</f>
        <v>4610.0722135491269</v>
      </c>
      <c r="BA35">
        <f>AZ35/$AZ$67</f>
        <v>6.8103718243343755E-2</v>
      </c>
      <c r="BB35" s="57">
        <f>BA35*$AW$67</f>
        <v>283.87332356782679</v>
      </c>
      <c r="BC35" s="70">
        <f>IF(BB35&gt;0,U35,V35)</f>
        <v>78.95773324446769</v>
      </c>
      <c r="BD35" s="17">
        <f>BB35/BC35</f>
        <v>3.5952567519751697</v>
      </c>
      <c r="BE35" s="35">
        <f>AX35/AY35</f>
        <v>0.43608177479967364</v>
      </c>
      <c r="BF35" s="2">
        <v>0</v>
      </c>
      <c r="BG35" s="16">
        <f>AM35*$D$75</f>
        <v>0</v>
      </c>
      <c r="BH35" s="54">
        <f>BG35-BF35</f>
        <v>0</v>
      </c>
      <c r="BI35" s="75">
        <f>BH35*(BH35&lt;0)</f>
        <v>0</v>
      </c>
      <c r="BJ35" s="35">
        <f>BI35/$BI$67</f>
        <v>0</v>
      </c>
      <c r="BK35" s="76">
        <f>BJ35 * $BH$67</f>
        <v>0</v>
      </c>
      <c r="BL35" s="77">
        <f>IF(BK35&gt;0, U35, V35)</f>
        <v>79.897576380969667</v>
      </c>
      <c r="BM35" s="17">
        <f>BK35/BL35</f>
        <v>0</v>
      </c>
      <c r="BN35" s="39">
        <f>($AF35^$BN$69)*($BO$69^$M35)*(IF($C35&gt;0,1,$BP$69))</f>
        <v>1.9329855388954476</v>
      </c>
      <c r="BO35" s="39">
        <f>($AF35^$BN$70)*($BO$70^$M35)*(IF($C35&gt;0,1,$BP$70))</f>
        <v>3.6083617938499386</v>
      </c>
      <c r="BP35" s="39">
        <f>($AF35^$BN$71)*($BO$71^$M35)*(IF($C35&gt;0,1,$BP$71))</f>
        <v>18.621251076342194</v>
      </c>
      <c r="BQ35" s="39">
        <f>($AF35^$BN$72)*($BO$72^$M35)*(IF($C35&gt;0,1,$BP$72))</f>
        <v>3.623582705183984</v>
      </c>
      <c r="BR35" s="39">
        <f>($AF35^$BN$73)*($BO$73^$M35)*(IF($C35&gt;0,1,$BP$73))</f>
        <v>1.0549770601987365</v>
      </c>
      <c r="BS35" s="39">
        <f>($AF35^$BN$74)*($BO$74^$M35)*(IF($C35&gt;0,1,$BP$74))</f>
        <v>8.6399403847055023</v>
      </c>
      <c r="BT35" s="39">
        <f>($AF35^$BN$75)*($BO$75^$M35)*(IF($C35&gt;0,1,$BP$75))</f>
        <v>3.0675917030879312</v>
      </c>
      <c r="BU35" s="37">
        <f>BN35/BN$67</f>
        <v>2.2811254786303931E-2</v>
      </c>
      <c r="BV35" s="37">
        <f>BO35/BO$67</f>
        <v>2.4655930701621226E-2</v>
      </c>
      <c r="BW35" s="37">
        <f>BP35/BP$67</f>
        <v>2.8349109890758367E-2</v>
      </c>
      <c r="BX35" s="37">
        <f>BQ35/BQ$67</f>
        <v>2.0881910189541501E-2</v>
      </c>
      <c r="BY35" s="37">
        <f>BR35/BR$67</f>
        <v>1.8734214862402676E-2</v>
      </c>
      <c r="BZ35" s="37">
        <f>BS35/BS$67</f>
        <v>2.6749729172524363E-2</v>
      </c>
      <c r="CA35" s="37">
        <f>BT35/BT$67</f>
        <v>3.0646695278484303E-2</v>
      </c>
      <c r="CB35" s="2">
        <v>843</v>
      </c>
      <c r="CC35" s="17">
        <f>CB$67*BU35</f>
        <v>1564.5099095186551</v>
      </c>
      <c r="CD35" s="1">
        <f>CC35-CB35</f>
        <v>721.50990951865515</v>
      </c>
      <c r="CE35" s="2">
        <v>1329</v>
      </c>
      <c r="CF35" s="17">
        <f>CE$67*BV35</f>
        <v>1625.9353501184116</v>
      </c>
      <c r="CG35" s="1">
        <f>CF35-CE35</f>
        <v>296.93535011841163</v>
      </c>
      <c r="CH35" s="2">
        <v>0</v>
      </c>
      <c r="CI35" s="17">
        <f>CH$67*BW35</f>
        <v>2066.1114779483605</v>
      </c>
      <c r="CJ35" s="1">
        <f>CI35-CH35</f>
        <v>2066.1114779483605</v>
      </c>
      <c r="CK35" s="2">
        <v>1440</v>
      </c>
      <c r="CL35" s="17">
        <f>CK$67*BX35</f>
        <v>1388.5843818739411</v>
      </c>
      <c r="CM35" s="1">
        <f>CL35-CK35</f>
        <v>-51.415618126058916</v>
      </c>
      <c r="CN35" s="2">
        <v>634</v>
      </c>
      <c r="CO35" s="17">
        <f>CN$67*BY35</f>
        <v>1302.4213514490964</v>
      </c>
      <c r="CP35" s="1">
        <f>CO35-CN35</f>
        <v>668.42135144909639</v>
      </c>
      <c r="CQ35" s="2">
        <v>1743</v>
      </c>
      <c r="CR35" s="17">
        <f>CQ$67*BZ35</f>
        <v>1977.0724831412756</v>
      </c>
      <c r="CS35" s="1">
        <f>CR35-CQ35</f>
        <v>234.0724831412756</v>
      </c>
      <c r="CT35" s="2">
        <v>238</v>
      </c>
      <c r="CU35" s="17">
        <f>CT$67*CA35</f>
        <v>2163.6260399657135</v>
      </c>
      <c r="CV35" s="1">
        <f>CU35-CT35</f>
        <v>1925.6260399657135</v>
      </c>
      <c r="CW35" s="9"/>
      <c r="DA35" s="37"/>
      <c r="DC35" s="17"/>
      <c r="DD35" s="1"/>
    </row>
    <row r="36" spans="1:108" x14ac:dyDescent="0.2">
      <c r="A36" s="42" t="s">
        <v>83</v>
      </c>
      <c r="B36">
        <v>1</v>
      </c>
      <c r="C36">
        <v>1</v>
      </c>
      <c r="D36">
        <v>0.33975903614457797</v>
      </c>
      <c r="E36">
        <v>0.66024096385542097</v>
      </c>
      <c r="F36">
        <v>0.34630659253375601</v>
      </c>
      <c r="G36">
        <v>0.34630659253375601</v>
      </c>
      <c r="H36">
        <v>0.13920704845814899</v>
      </c>
      <c r="I36">
        <v>0.294273127753303</v>
      </c>
      <c r="J36">
        <v>0.20239785956152101</v>
      </c>
      <c r="K36">
        <v>0.26474839580415999</v>
      </c>
      <c r="L36">
        <v>0.85019352066131404</v>
      </c>
      <c r="M36" s="28">
        <v>0</v>
      </c>
      <c r="N36">
        <v>1.0099578066969901</v>
      </c>
      <c r="O36">
        <v>0.99346433375218401</v>
      </c>
      <c r="P36">
        <v>1.0107762162221801</v>
      </c>
      <c r="Q36">
        <v>0.99109363431443898</v>
      </c>
      <c r="R36">
        <v>178.49000549316401</v>
      </c>
      <c r="S36" s="40">
        <f>IF(C36,O36,Q36)</f>
        <v>0.99346433375218401</v>
      </c>
      <c r="T36" s="40">
        <f>IF(D36 = 0,N36,P36)</f>
        <v>1.0107762162221801</v>
      </c>
      <c r="U36" s="59">
        <f>R36*S36^(1-M36)</f>
        <v>177.32345438868984</v>
      </c>
      <c r="V36" s="58">
        <f>R36*T36^(M36+1)</f>
        <v>180.41345238585646</v>
      </c>
      <c r="W36" s="66">
        <f>0.5 * (D36-MAX($D$3:$D$66))/(MIN($D$3:$D$66)-MAX($D$3:$D$66)) + 0.75</f>
        <v>1.0764287221111637</v>
      </c>
      <c r="X36" s="66">
        <f>AVERAGE(D36, F36, G36, H36, I36, J36, K36)</f>
        <v>0.27614266468417475</v>
      </c>
      <c r="Y36" s="29">
        <f>1.2^M36</f>
        <v>1</v>
      </c>
      <c r="Z36" s="29">
        <f>1.6^M36</f>
        <v>1</v>
      </c>
      <c r="AA36" s="29">
        <f>IF(C36&gt;0, 1, 0.3)</f>
        <v>1</v>
      </c>
      <c r="AB36" s="29">
        <f>IF(C36&gt;0, 1, 0.2)</f>
        <v>1</v>
      </c>
      <c r="AC36" s="29">
        <f>PERCENTILE($L$2:$L$66, 0.05)</f>
        <v>-5.4727940322364554E-2</v>
      </c>
      <c r="AD36" s="29">
        <f>PERCENTILE($L$2:$L$66, 0.95)</f>
        <v>1.05284659974838</v>
      </c>
      <c r="AE36" s="29">
        <f>MIN(MAX(L36,AC36), AD36)</f>
        <v>0.85019352066131404</v>
      </c>
      <c r="AF36" s="29">
        <f>AE36-$AE$67+1</f>
        <v>1.9049214609836786</v>
      </c>
      <c r="AG36" s="74">
        <v>1</v>
      </c>
      <c r="AH36" s="74">
        <v>0</v>
      </c>
      <c r="AI36" s="28">
        <v>1</v>
      </c>
      <c r="AJ36" s="21">
        <f>(AF36^4) *Y36*AA36*AG36</f>
        <v>13.167650732123239</v>
      </c>
      <c r="AK36" s="21">
        <f>(AF36^5)*Z36*AB36*AH36*AI36</f>
        <v>0</v>
      </c>
      <c r="AL36" s="15">
        <f>AJ36/$AJ$67</f>
        <v>3.3522441356479603E-2</v>
      </c>
      <c r="AM36" s="15">
        <f>AK36/$AK$67</f>
        <v>0</v>
      </c>
      <c r="AN36" s="2">
        <v>5176</v>
      </c>
      <c r="AO36" s="16">
        <f>$D$73*AL36</f>
        <v>3837.8844140281076</v>
      </c>
      <c r="AP36" s="24">
        <f>AO36-AN36</f>
        <v>-1338.1155859718924</v>
      </c>
      <c r="AQ36" s="2">
        <v>535</v>
      </c>
      <c r="AR36" s="2">
        <v>2499</v>
      </c>
      <c r="AS36" s="2">
        <v>0</v>
      </c>
      <c r="AT36" s="10">
        <f>SUM(AQ36:AS36)</f>
        <v>3034</v>
      </c>
      <c r="AU36" s="16">
        <f>AL36*$D$72</f>
        <v>5875.4860067116924</v>
      </c>
      <c r="AV36" s="9">
        <f>AU36-AT36</f>
        <v>2841.4860067116924</v>
      </c>
      <c r="AW36" s="9">
        <f>AV36+AP36</f>
        <v>1503.3704207398</v>
      </c>
      <c r="AX36" s="18">
        <f>AN36+AT36</f>
        <v>8210</v>
      </c>
      <c r="AY36" s="27">
        <f>AO36+AU36</f>
        <v>9713.3704207398005</v>
      </c>
      <c r="AZ36" s="67">
        <f>AW36*(AW36&gt;0)</f>
        <v>1503.3704207398</v>
      </c>
      <c r="BA36">
        <f>AZ36/$AZ$67</f>
        <v>2.2209004719823663E-2</v>
      </c>
      <c r="BB36" s="57">
        <f>BA36*$AW$67</f>
        <v>92.572683923407979</v>
      </c>
      <c r="BC36" s="60">
        <f>IF(BB36&gt;0,U36,V36)</f>
        <v>177.32345438868984</v>
      </c>
      <c r="BD36" s="17">
        <f>BB36/BC36</f>
        <v>0.52205549594409728</v>
      </c>
      <c r="BE36" s="35">
        <f>AX36/AY36</f>
        <v>0.84522669726155686</v>
      </c>
      <c r="BF36" s="2">
        <v>0</v>
      </c>
      <c r="BG36" s="16">
        <f>AM36*$D$75</f>
        <v>0</v>
      </c>
      <c r="BH36" s="54">
        <f>BG36-BF36</f>
        <v>0</v>
      </c>
      <c r="BI36" s="75">
        <f>BH36*(BH36&lt;0)</f>
        <v>0</v>
      </c>
      <c r="BJ36" s="35">
        <f>BI36/$BI$67</f>
        <v>0</v>
      </c>
      <c r="BK36" s="76">
        <f>BJ36 * $BH$67</f>
        <v>0</v>
      </c>
      <c r="BL36" s="77">
        <f>IF(BK36&gt;0, U36, V36)</f>
        <v>180.41345238585646</v>
      </c>
      <c r="BM36" s="17">
        <f>BK36/BL36</f>
        <v>0</v>
      </c>
      <c r="BN36" s="39">
        <f>($AF36^$BN$69)*($BO$69^$M36)*(IF($C36&gt;0,1,$BP$69))</f>
        <v>2.0264937739586197</v>
      </c>
      <c r="BO36" s="39">
        <f>($AF36^$BN$70)*($BO$70^$M36)*(IF($C36&gt;0,1,$BP$70))</f>
        <v>3.9560127009297852</v>
      </c>
      <c r="BP36" s="39">
        <f>($AF36^$BN$71)*($BO$71^$M36)*(IF($C36&gt;0,1,$BP$71))</f>
        <v>22.963718470937355</v>
      </c>
      <c r="BQ36" s="39">
        <f>($AF36^$BN$72)*($BO$72^$M36)*(IF($C36&gt;0,1,$BP$72))</f>
        <v>3.9738989251127523</v>
      </c>
      <c r="BR36" s="39">
        <f>($AF36^$BN$73)*($BO$73^$M36)*(IF($C36&gt;0,1,$BP$73))</f>
        <v>1.0590319428781654</v>
      </c>
      <c r="BS36" s="39">
        <f>($AF36^$BN$74)*($BO$74^$M36)*(IF($C36&gt;0,1,$BP$74))</f>
        <v>10.08414750368971</v>
      </c>
      <c r="BT36" s="39">
        <f>($AF36^$BN$75)*($BO$75^$M36)*(IF($C36&gt;0,1,$BP$75))</f>
        <v>3.3242284887696258</v>
      </c>
      <c r="BU36" s="37">
        <f>BN36/BN$67</f>
        <v>2.3914749940159293E-2</v>
      </c>
      <c r="BV36" s="37">
        <f>BO36/BO$67</f>
        <v>2.7031428825985009E-2</v>
      </c>
      <c r="BW36" s="37">
        <f>BP36/BP$67</f>
        <v>3.4960109595435308E-2</v>
      </c>
      <c r="BX36" s="37">
        <f>BQ36/BQ$67</f>
        <v>2.2900705519375369E-2</v>
      </c>
      <c r="BY36" s="37">
        <f>BR36/BR$67</f>
        <v>1.8806221208534927E-2</v>
      </c>
      <c r="BZ36" s="37">
        <f>BS36/BS$67</f>
        <v>3.1221073601039886E-2</v>
      </c>
      <c r="CA36" s="37">
        <f>BT36/BT$67</f>
        <v>3.32106184238362E-2</v>
      </c>
      <c r="CB36" s="2">
        <v>761</v>
      </c>
      <c r="CC36" s="17">
        <f>CB$67*BU36</f>
        <v>1640.193124645825</v>
      </c>
      <c r="CD36" s="1">
        <f>CC36-CB36</f>
        <v>879.19312464582504</v>
      </c>
      <c r="CE36" s="2">
        <v>566</v>
      </c>
      <c r="CF36" s="17">
        <f>CE$67*BV36</f>
        <v>1782.5875739295814</v>
      </c>
      <c r="CG36" s="1">
        <f>CF36-CE36</f>
        <v>1216.5875739295814</v>
      </c>
      <c r="CH36" s="2">
        <v>2384</v>
      </c>
      <c r="CI36" s="17">
        <f>CH$67*BW36</f>
        <v>2547.9277474249207</v>
      </c>
      <c r="CJ36" s="1">
        <f>CI36-CH36</f>
        <v>163.92774742492065</v>
      </c>
      <c r="CK36" s="2">
        <v>1126</v>
      </c>
      <c r="CL36" s="17">
        <f>CK$67*BX36</f>
        <v>1522.828214921904</v>
      </c>
      <c r="CM36" s="1">
        <f>CL36-CK36</f>
        <v>396.82821492190396</v>
      </c>
      <c r="CN36" s="2">
        <v>1071</v>
      </c>
      <c r="CO36" s="17">
        <f>CN$67*BY36</f>
        <v>1307.4273046385567</v>
      </c>
      <c r="CP36" s="1">
        <f>CO36-CN36</f>
        <v>236.42730463855673</v>
      </c>
      <c r="CQ36" s="2">
        <v>1785</v>
      </c>
      <c r="CR36" s="17">
        <f>CQ$67*BZ36</f>
        <v>2307.549549852858</v>
      </c>
      <c r="CS36" s="1">
        <f>CR36-CQ36</f>
        <v>522.54954985285804</v>
      </c>
      <c r="CT36" s="2">
        <v>1428</v>
      </c>
      <c r="CU36" s="17">
        <f>CT$67*CA36</f>
        <v>2344.6364501044118</v>
      </c>
      <c r="CV36" s="1">
        <f>CU36-CT36</f>
        <v>916.63645010441178</v>
      </c>
      <c r="CW36" s="9"/>
      <c r="DA36" s="37"/>
      <c r="DC36" s="17"/>
      <c r="DD36" s="1"/>
    </row>
    <row r="37" spans="1:108" x14ac:dyDescent="0.2">
      <c r="A37" s="42" t="s">
        <v>3</v>
      </c>
      <c r="B37">
        <v>1</v>
      </c>
      <c r="C37">
        <v>0</v>
      </c>
      <c r="D37">
        <v>0.215261044176706</v>
      </c>
      <c r="E37">
        <v>0.78473895582329301</v>
      </c>
      <c r="F37">
        <v>0.162033359809372</v>
      </c>
      <c r="G37">
        <v>0.162033359809372</v>
      </c>
      <c r="H37">
        <v>6.6079295154184994E-2</v>
      </c>
      <c r="I37">
        <v>0.32511013215859003</v>
      </c>
      <c r="J37">
        <v>0.14657096704505801</v>
      </c>
      <c r="K37">
        <v>0.15410835876362899</v>
      </c>
      <c r="L37">
        <v>0.76334429153670702</v>
      </c>
      <c r="M37" s="28">
        <v>0</v>
      </c>
      <c r="N37">
        <v>1.00655048291956</v>
      </c>
      <c r="O37">
        <v>0.99516826331228103</v>
      </c>
      <c r="P37">
        <v>1.01052211779233</v>
      </c>
      <c r="Q37">
        <v>0.99291443618142405</v>
      </c>
      <c r="R37">
        <v>96.209999084472599</v>
      </c>
      <c r="S37" s="40">
        <f>IF(C37,O37,Q37)</f>
        <v>0.99291443618142405</v>
      </c>
      <c r="T37" s="40">
        <f>IF(D37 = 0,N37,P37)</f>
        <v>1.01052211779233</v>
      </c>
      <c r="U37" s="59">
        <f>R37*S37^(1-M37)</f>
        <v>95.528296995974429</v>
      </c>
      <c r="V37" s="58">
        <f>R37*T37^(M37+1)</f>
        <v>97.222332027639382</v>
      </c>
      <c r="W37" s="66">
        <f>0.5 * (D37-MAX($D$3:$D$66))/(MIN($D$3:$D$66)-MAX($D$3:$D$66)) + 0.75</f>
        <v>1.151945814539866</v>
      </c>
      <c r="X37" s="66">
        <f>AVERAGE(D37, F37, G37, H37, I37, J37, K37)</f>
        <v>0.17588521670241603</v>
      </c>
      <c r="Y37" s="29">
        <f>1.2^M37</f>
        <v>1</v>
      </c>
      <c r="Z37" s="29">
        <f>1.6^M37</f>
        <v>1</v>
      </c>
      <c r="AA37" s="29">
        <f>IF(C37&gt;0, 1, 0.3)</f>
        <v>0.3</v>
      </c>
      <c r="AB37" s="29">
        <f>IF(C37&gt;0, 1, 0.2)</f>
        <v>0.2</v>
      </c>
      <c r="AC37" s="29">
        <f>PERCENTILE($L$2:$L$66, 0.05)</f>
        <v>-5.4727940322364554E-2</v>
      </c>
      <c r="AD37" s="29">
        <f>PERCENTILE($L$2:$L$66, 0.95)</f>
        <v>1.05284659974838</v>
      </c>
      <c r="AE37" s="29">
        <f>MIN(MAX(L37,AC37), AD37)</f>
        <v>0.76334429153670702</v>
      </c>
      <c r="AF37" s="29">
        <f>AE37-$AE$67+1</f>
        <v>1.8180722318590716</v>
      </c>
      <c r="AG37" s="74">
        <v>1</v>
      </c>
      <c r="AH37" s="74">
        <v>0</v>
      </c>
      <c r="AI37" s="28">
        <v>1</v>
      </c>
      <c r="AJ37" s="21">
        <f>(AF37^4) *Y37*AA37*AG37</f>
        <v>3.2776742524768889</v>
      </c>
      <c r="AK37" s="21">
        <f>(AF37^5)*Z37*AB37*AH37*AI37</f>
        <v>0</v>
      </c>
      <c r="AL37" s="15">
        <f>AJ37/$AJ$67</f>
        <v>8.3443618872918388E-3</v>
      </c>
      <c r="AM37" s="15">
        <f>AK37/$AK$67</f>
        <v>0</v>
      </c>
      <c r="AN37" s="2">
        <v>2405</v>
      </c>
      <c r="AO37" s="16">
        <f>$D$73*AL37</f>
        <v>955.32112627761853</v>
      </c>
      <c r="AP37" s="24">
        <f>AO37-AN37</f>
        <v>-1449.6788737223815</v>
      </c>
      <c r="AQ37" s="2">
        <v>770</v>
      </c>
      <c r="AR37" s="2">
        <v>4522</v>
      </c>
      <c r="AS37" s="2">
        <v>0</v>
      </c>
      <c r="AT37" s="10">
        <f>SUM(AQ37:AS37)</f>
        <v>5292</v>
      </c>
      <c r="AU37" s="16">
        <f>AL37*$D$72</f>
        <v>1462.5182271888748</v>
      </c>
      <c r="AV37" s="9">
        <f>AU37-AT37</f>
        <v>-3829.4817728111252</v>
      </c>
      <c r="AW37" s="9">
        <f>AV37+AP37</f>
        <v>-5279.1606465335062</v>
      </c>
      <c r="AX37" s="18">
        <f>AN37+AT37</f>
        <v>7697</v>
      </c>
      <c r="AY37" s="27">
        <f>AO37+AU37</f>
        <v>2417.8393534664933</v>
      </c>
      <c r="AZ37" s="67">
        <f>AW37*(AW37&gt;0)</f>
        <v>0</v>
      </c>
      <c r="BA37">
        <f>AZ37/$AZ$67</f>
        <v>0</v>
      </c>
      <c r="BB37" s="57">
        <f>BA37*$AW$67</f>
        <v>0</v>
      </c>
      <c r="BC37" s="70">
        <f>IF(BB37&gt;0,U37,V37)</f>
        <v>97.222332027639382</v>
      </c>
      <c r="BD37" s="17">
        <f>BB37/BC37</f>
        <v>0</v>
      </c>
      <c r="BE37" s="35">
        <f>AX37/AY37</f>
        <v>3.1834207632383404</v>
      </c>
      <c r="BF37" s="2">
        <v>0</v>
      </c>
      <c r="BG37" s="16">
        <f>AM37*$D$75</f>
        <v>0</v>
      </c>
      <c r="BH37" s="54">
        <f>BG37-BF37</f>
        <v>0</v>
      </c>
      <c r="BI37" s="75">
        <f>BH37*(BH37&lt;0)</f>
        <v>0</v>
      </c>
      <c r="BJ37" s="35">
        <f>BI37/$BI$67</f>
        <v>0</v>
      </c>
      <c r="BK37" s="76">
        <f>BJ37 * $BH$67</f>
        <v>0</v>
      </c>
      <c r="BL37" s="77">
        <f>IF(BK37&gt;0, U37, V37)</f>
        <v>97.222332027639382</v>
      </c>
      <c r="BM37" s="17">
        <f>BK37/BL37</f>
        <v>0</v>
      </c>
      <c r="BN37" s="39">
        <f>($AF37^$BN$69)*($BO$69^$M37)*(IF($C37&gt;0,1,$BP$69))</f>
        <v>0.89341200336545401</v>
      </c>
      <c r="BO37" s="39">
        <f>($AF37^$BN$70)*($BO$70^$M37)*(IF($C37&gt;0,1,$BP$70))</f>
        <v>1.4109329674011681</v>
      </c>
      <c r="BP37" s="39">
        <f>($AF37^$BN$71)*($BO$71^$M37)*(IF($C37&gt;0,1,$BP$71))</f>
        <v>3.6603190229273871E-2</v>
      </c>
      <c r="BQ37" s="39">
        <f>($AF37^$BN$72)*($BO$72^$M37)*(IF($C37&gt;0,1,$BP$72))</f>
        <v>2.6071465495213078</v>
      </c>
      <c r="BR37" s="39">
        <f>($AF37^$BN$73)*($BO$73^$M37)*(IF($C37&gt;0,1,$BP$73))</f>
        <v>0.68973638930781078</v>
      </c>
      <c r="BS37" s="39">
        <f>($AF37^$BN$74)*($BO$74^$M37)*(IF($C37&gt;0,1,$BP$74))</f>
        <v>1.9193228937082905</v>
      </c>
      <c r="BT37" s="39">
        <f>($AF37^$BN$75)*($BO$75^$M37)*(IF($C37&gt;0,1,$BP$75))</f>
        <v>0.11884468401163197</v>
      </c>
      <c r="BU37" s="37">
        <f>BN37/BN$67</f>
        <v>1.0543197777649756E-2</v>
      </c>
      <c r="BV37" s="37">
        <f>BO37/BO$67</f>
        <v>9.6409028407761516E-3</v>
      </c>
      <c r="BW37" s="37">
        <f>BP37/BP$67</f>
        <v>5.5724927283771365E-5</v>
      </c>
      <c r="BX37" s="37">
        <f>BQ37/BQ$67</f>
        <v>1.5024412170913236E-2</v>
      </c>
      <c r="BY37" s="37">
        <f>BR37/BR$67</f>
        <v>1.2248294492087025E-2</v>
      </c>
      <c r="BZ37" s="37">
        <f>BS37/BS$67</f>
        <v>5.9423289184040518E-3</v>
      </c>
      <c r="CA37" s="37">
        <f>BT37/BT$67</f>
        <v>1.187314730544451E-3</v>
      </c>
      <c r="CB37" s="2">
        <v>857</v>
      </c>
      <c r="CC37" s="17">
        <f>CB$67*BU37</f>
        <v>723.1052195801085</v>
      </c>
      <c r="CD37" s="1">
        <f>CC37-CB37</f>
        <v>-133.8947804198915</v>
      </c>
      <c r="CE37" s="2">
        <v>2226</v>
      </c>
      <c r="CF37" s="17">
        <f>CE$67*BV37</f>
        <v>635.76933783498328</v>
      </c>
      <c r="CG37" s="1">
        <f>CF37-CE37</f>
        <v>-1590.2306621650168</v>
      </c>
      <c r="CH37" s="2">
        <v>0</v>
      </c>
      <c r="CI37" s="17">
        <f>CH$67*BW37</f>
        <v>4.0612884253685406</v>
      </c>
      <c r="CJ37" s="1">
        <f>CI37-CH37</f>
        <v>4.0612884253685406</v>
      </c>
      <c r="CK37" s="2">
        <v>0</v>
      </c>
      <c r="CL37" s="17">
        <f>CK$67*BX37</f>
        <v>999.0783361292174</v>
      </c>
      <c r="CM37" s="1">
        <f>CL37-CK37</f>
        <v>999.0783361292174</v>
      </c>
      <c r="CN37" s="2">
        <v>866</v>
      </c>
      <c r="CO37" s="17">
        <f>CN$67*BY37</f>
        <v>851.51368138438215</v>
      </c>
      <c r="CP37" s="1">
        <f>CO37-CN37</f>
        <v>-14.486318615617847</v>
      </c>
      <c r="CQ37" s="2">
        <v>770</v>
      </c>
      <c r="CR37" s="17">
        <f>CQ$67*BZ37</f>
        <v>439.19753035924344</v>
      </c>
      <c r="CS37" s="1">
        <f>CR37-CQ37</f>
        <v>-330.80246964075656</v>
      </c>
      <c r="CT37" s="2">
        <v>1155</v>
      </c>
      <c r="CU37" s="17">
        <f>CT$67*CA37</f>
        <v>83.823232661707692</v>
      </c>
      <c r="CV37" s="1">
        <f>CU37-CT37</f>
        <v>-1071.1767673382924</v>
      </c>
      <c r="CW37" s="9"/>
      <c r="DA37" s="37"/>
      <c r="DC37" s="17"/>
      <c r="DD37" s="1"/>
    </row>
    <row r="38" spans="1:108" x14ac:dyDescent="0.2">
      <c r="A38" s="43" t="s">
        <v>98</v>
      </c>
      <c r="B38">
        <v>0</v>
      </c>
      <c r="C38">
        <v>0</v>
      </c>
      <c r="D38">
        <v>0.30337078651685301</v>
      </c>
      <c r="E38">
        <v>0.69662921348314599</v>
      </c>
      <c r="F38">
        <v>0.17153284671532801</v>
      </c>
      <c r="G38">
        <v>0.17153284671532801</v>
      </c>
      <c r="H38">
        <v>0.34198113207547098</v>
      </c>
      <c r="I38">
        <v>0.241745283018867</v>
      </c>
      <c r="J38">
        <v>0.28752795613765503</v>
      </c>
      <c r="K38">
        <v>0.22208216683590801</v>
      </c>
      <c r="L38">
        <v>6.06980473344918E-2</v>
      </c>
      <c r="M38" s="28">
        <v>0</v>
      </c>
      <c r="N38">
        <v>1.0131772319604699</v>
      </c>
      <c r="O38">
        <v>0.98933348117364595</v>
      </c>
      <c r="P38">
        <v>1.01694223501822</v>
      </c>
      <c r="Q38">
        <v>0.98552189931493706</v>
      </c>
      <c r="R38">
        <v>4.75</v>
      </c>
      <c r="S38" s="40">
        <f>IF(C38,O38,Q38)</f>
        <v>0.98552189931493706</v>
      </c>
      <c r="T38" s="40">
        <f>IF(D38 = 0,N38,P38)</f>
        <v>1.01694223501822</v>
      </c>
      <c r="U38" s="59">
        <f>R38*S38^(1-M38)</f>
        <v>4.6812290217459509</v>
      </c>
      <c r="V38" s="58">
        <f>R38*T38^(M38+1)</f>
        <v>4.8304756163365452</v>
      </c>
      <c r="W38" s="66">
        <f>0.5 * (D38-MAX($D$3:$D$66))/(MIN($D$3:$D$66)-MAX($D$3:$D$66)) + 0.75</f>
        <v>1.0985008436532102</v>
      </c>
      <c r="X38" s="66">
        <f>AVERAGE(D38, F38, G38, H38, I38, J38, K38)</f>
        <v>0.24853900257363001</v>
      </c>
      <c r="Y38" s="29">
        <f>1.2^M38</f>
        <v>1</v>
      </c>
      <c r="Z38" s="29">
        <f>1.6^M38</f>
        <v>1</v>
      </c>
      <c r="AA38" s="29">
        <f>IF(C38&gt;0, 1, 0.3)</f>
        <v>0.3</v>
      </c>
      <c r="AB38" s="29">
        <f>IF(C38&gt;0, 1, 0.2)</f>
        <v>0.2</v>
      </c>
      <c r="AC38" s="29">
        <f>PERCENTILE($L$2:$L$66, 0.05)</f>
        <v>-5.4727940322364554E-2</v>
      </c>
      <c r="AD38" s="29">
        <f>PERCENTILE($L$2:$L$66, 0.95)</f>
        <v>1.05284659974838</v>
      </c>
      <c r="AE38" s="29">
        <f>MIN(MAX(L38,AC38), AD38)</f>
        <v>6.06980473344918E-2</v>
      </c>
      <c r="AF38" s="29">
        <f>AE38-$AE$67+1</f>
        <v>1.1154259876568564</v>
      </c>
      <c r="AG38" s="74">
        <v>1</v>
      </c>
      <c r="AH38" s="74">
        <v>0</v>
      </c>
      <c r="AI38" s="28">
        <v>1</v>
      </c>
      <c r="AJ38" s="21">
        <f>(AF38^4) *Y38*AA38*AG38</f>
        <v>0.46439152917458926</v>
      </c>
      <c r="AK38" s="21">
        <f>(AF38^5)*Z38*AB38*AH38*AI38</f>
        <v>0</v>
      </c>
      <c r="AL38" s="15">
        <f>AJ38/$AJ$67</f>
        <v>1.182256282453115E-3</v>
      </c>
      <c r="AM38" s="15">
        <f>AK38/$AK$67</f>
        <v>0</v>
      </c>
      <c r="AN38" s="2">
        <v>242</v>
      </c>
      <c r="AO38" s="16">
        <f>$D$73*AL38</f>
        <v>135.35299865433544</v>
      </c>
      <c r="AP38" s="24">
        <f>AO38-AN38</f>
        <v>-106.64700134566456</v>
      </c>
      <c r="AQ38" s="2">
        <v>309</v>
      </c>
      <c r="AR38" s="2">
        <v>356</v>
      </c>
      <c r="AS38" s="2">
        <v>0</v>
      </c>
      <c r="AT38" s="10">
        <f>SUM(AQ38:AS38)</f>
        <v>665</v>
      </c>
      <c r="AU38" s="16">
        <f>AL38*$D$72</f>
        <v>207.21433054450245</v>
      </c>
      <c r="AV38" s="9">
        <f>AU38-AT38</f>
        <v>-457.78566945549755</v>
      </c>
      <c r="AW38" s="9">
        <f>AV38+AP38</f>
        <v>-564.43267080116209</v>
      </c>
      <c r="AX38" s="18">
        <f>AN38+AT38</f>
        <v>907</v>
      </c>
      <c r="AY38" s="27">
        <f>AO38+AU38</f>
        <v>342.56732919883791</v>
      </c>
      <c r="AZ38" s="67">
        <f>AW38*(AW38&gt;0)</f>
        <v>0</v>
      </c>
      <c r="BA38">
        <f>AZ38/$AZ$67</f>
        <v>0</v>
      </c>
      <c r="BB38" s="57">
        <f>BA38*$AW$67</f>
        <v>0</v>
      </c>
      <c r="BC38" s="60">
        <f>IF(BB38&gt;0,U38,V38)</f>
        <v>4.8304756163365452</v>
      </c>
      <c r="BD38" s="17">
        <f>BB38/BC38</f>
        <v>0</v>
      </c>
      <c r="BE38" s="35">
        <f>AX38/AY38</f>
        <v>2.6476547022776531</v>
      </c>
      <c r="BF38" s="2">
        <v>0</v>
      </c>
      <c r="BG38" s="16">
        <f>AM38*$D$75</f>
        <v>0</v>
      </c>
      <c r="BH38" s="54">
        <f>BG38-BF38</f>
        <v>0</v>
      </c>
      <c r="BI38" s="75">
        <f>BH38*(BH38&lt;0)</f>
        <v>0</v>
      </c>
      <c r="BJ38" s="35">
        <f>BI38/$BI$67</f>
        <v>0</v>
      </c>
      <c r="BK38" s="76">
        <f>BJ38 * $BH$67</f>
        <v>0</v>
      </c>
      <c r="BL38" s="77">
        <f>IF(BK38&gt;0, U38, V38)</f>
        <v>4.8304756163365452</v>
      </c>
      <c r="BM38" s="17">
        <f>BK38/BL38</f>
        <v>0</v>
      </c>
      <c r="BN38" s="39">
        <f>($AF38^$BN$69)*($BO$69^$M38)*(IF($C38&gt;0,1,$BP$69))</f>
        <v>0.52301368429186146</v>
      </c>
      <c r="BO38" s="39">
        <f>($AF38^$BN$70)*($BO$70^$M38)*(IF($C38&gt;0,1,$BP$70))</f>
        <v>0.49743323770533171</v>
      </c>
      <c r="BP38" s="39">
        <f>($AF38^$BN$71)*($BO$71^$M38)*(IF($C38&gt;0,1,$BP$71))</f>
        <v>3.4020007495302812E-3</v>
      </c>
      <c r="BQ38" s="39">
        <f>($AF38^$BN$72)*($BO$72^$M38)*(IF($C38&gt;0,1,$BP$72))</f>
        <v>0.91602783545964062</v>
      </c>
      <c r="BR38" s="39">
        <f>($AF38^$BN$73)*($BO$73^$M38)*(IF($C38&gt;0,1,$BP$73))</f>
        <v>0.66038922074653927</v>
      </c>
      <c r="BS38" s="39">
        <f>($AF38^$BN$74)*($BO$74^$M38)*(IF($C38&gt;0,1,$BP$74))</f>
        <v>0.33289331857261889</v>
      </c>
      <c r="BT38" s="39">
        <f>($AF38^$BN$75)*($BO$75^$M38)*(IF($C38&gt;0,1,$BP$75))</f>
        <v>4.7807296068709294E-2</v>
      </c>
      <c r="BU38" s="37">
        <f>BN38/BN$67</f>
        <v>6.1721095005825019E-3</v>
      </c>
      <c r="BV38" s="37">
        <f>BO38/BO$67</f>
        <v>3.3989605638906702E-3</v>
      </c>
      <c r="BW38" s="37">
        <f>BP38/BP$67</f>
        <v>5.1792273624088249E-6</v>
      </c>
      <c r="BX38" s="37">
        <f>BQ38/BQ$67</f>
        <v>5.2788669522632259E-3</v>
      </c>
      <c r="BY38" s="37">
        <f>BR38/BR$67</f>
        <v>1.1727149358062558E-2</v>
      </c>
      <c r="BZ38" s="37">
        <f>BS38/BS$67</f>
        <v>1.0306559673633623E-3</v>
      </c>
      <c r="CA38" s="37">
        <f>BT38/BT$67</f>
        <v>4.7761755035103412E-4</v>
      </c>
      <c r="CB38" s="2">
        <v>992</v>
      </c>
      <c r="CC38" s="17">
        <f>CB$67*BU38</f>
        <v>423.31413009745091</v>
      </c>
      <c r="CD38" s="1">
        <f>CC38-CB38</f>
        <v>-568.68586990254903</v>
      </c>
      <c r="CE38" s="2">
        <v>199</v>
      </c>
      <c r="CF38" s="17">
        <f>CE$67*BV38</f>
        <v>224.14445438577025</v>
      </c>
      <c r="CG38" s="1">
        <f>CF38-CE38</f>
        <v>25.144454385770246</v>
      </c>
      <c r="CH38" s="2">
        <v>0</v>
      </c>
      <c r="CI38" s="17">
        <f>CH$67*BW38</f>
        <v>0.37746726939971759</v>
      </c>
      <c r="CJ38" s="1">
        <f>CI38-CH38</f>
        <v>0.37746726939971759</v>
      </c>
      <c r="CK38" s="2">
        <v>304</v>
      </c>
      <c r="CL38" s="17">
        <f>CK$67*BX38</f>
        <v>351.02881572464776</v>
      </c>
      <c r="CM38" s="1">
        <f>CL38-CK38</f>
        <v>47.028815724647757</v>
      </c>
      <c r="CN38" s="2">
        <v>584</v>
      </c>
      <c r="CO38" s="17">
        <f>CN$67*BY38</f>
        <v>815.28315052186713</v>
      </c>
      <c r="CP38" s="1">
        <f>CO38-CN38</f>
        <v>231.28315052186713</v>
      </c>
      <c r="CQ38" s="2">
        <v>0</v>
      </c>
      <c r="CR38" s="17">
        <f>CQ$67*BZ38</f>
        <v>76.175782547826103</v>
      </c>
      <c r="CS38" s="1">
        <f>CR38-CQ38</f>
        <v>76.175782547826103</v>
      </c>
      <c r="CT38" s="2">
        <v>0</v>
      </c>
      <c r="CU38" s="17">
        <f>CT$67*CA38</f>
        <v>33.719321437232658</v>
      </c>
      <c r="CV38" s="1">
        <f>CU38-CT38</f>
        <v>33.719321437232658</v>
      </c>
      <c r="CW38" s="9"/>
      <c r="DA38" s="37"/>
      <c r="DC38" s="17"/>
      <c r="DD38" s="1"/>
    </row>
    <row r="39" spans="1:108" x14ac:dyDescent="0.2">
      <c r="A39" s="43" t="s">
        <v>61</v>
      </c>
      <c r="B39">
        <v>1</v>
      </c>
      <c r="C39">
        <v>1</v>
      </c>
      <c r="D39">
        <v>0.366265060240963</v>
      </c>
      <c r="E39">
        <v>0.63373493975903605</v>
      </c>
      <c r="F39">
        <v>0.40031771247021403</v>
      </c>
      <c r="G39">
        <v>0.40031771247021403</v>
      </c>
      <c r="H39">
        <v>0.181497797356828</v>
      </c>
      <c r="I39">
        <v>0.266960352422907</v>
      </c>
      <c r="J39">
        <v>0.220119776363597</v>
      </c>
      <c r="K39">
        <v>0.29684650131563001</v>
      </c>
      <c r="L39">
        <v>0.92306023387283598</v>
      </c>
      <c r="M39" s="28">
        <v>0</v>
      </c>
      <c r="N39">
        <v>1.00712696919302</v>
      </c>
      <c r="O39">
        <v>0.99583322355463699</v>
      </c>
      <c r="P39">
        <v>1.0083673629488501</v>
      </c>
      <c r="Q39">
        <v>0.99491204746567397</v>
      </c>
      <c r="R39">
        <v>513.510009765625</v>
      </c>
      <c r="S39" s="40">
        <f>IF(C39,O39,Q39)</f>
        <v>0.99583322355463699</v>
      </c>
      <c r="T39" s="40">
        <f>IF(D39 = 0,N39,P39)</f>
        <v>1.0083673629488501</v>
      </c>
      <c r="U39" s="59">
        <f>R39*S39^(1-M39)</f>
        <v>511.37032835247544</v>
      </c>
      <c r="V39" s="58">
        <f>R39*T39^(M39+1)</f>
        <v>517.80673439520149</v>
      </c>
      <c r="W39" s="66">
        <f>0.5 * (D39-MAX($D$3:$D$66))/(MIN($D$3:$D$66)-MAX($D$3:$D$66)) + 0.75</f>
        <v>1.0603508895295695</v>
      </c>
      <c r="X39" s="66">
        <f>AVERAGE(D39, F39, G39, H39, I39, J39, K39)</f>
        <v>0.30461784466290753</v>
      </c>
      <c r="Y39" s="29">
        <f>1.2^M39</f>
        <v>1</v>
      </c>
      <c r="Z39" s="29">
        <f>1.6^M39</f>
        <v>1</v>
      </c>
      <c r="AA39" s="29">
        <f>IF(C39&gt;0, 1, 0.3)</f>
        <v>1</v>
      </c>
      <c r="AB39" s="29">
        <f>IF(C39&gt;0, 1, 0.2)</f>
        <v>1</v>
      </c>
      <c r="AC39" s="29">
        <f>PERCENTILE($L$2:$L$66, 0.05)</f>
        <v>-5.4727940322364554E-2</v>
      </c>
      <c r="AD39" s="29">
        <f>PERCENTILE($L$2:$L$66, 0.95)</f>
        <v>1.05284659974838</v>
      </c>
      <c r="AE39" s="29">
        <f>MIN(MAX(L39,AC39), AD39)</f>
        <v>0.92306023387283598</v>
      </c>
      <c r="AF39" s="29">
        <f>AE39-$AE$67+1</f>
        <v>1.9777881741952006</v>
      </c>
      <c r="AG39" s="74">
        <v>1</v>
      </c>
      <c r="AH39" s="74">
        <v>0</v>
      </c>
      <c r="AI39" s="28">
        <v>1</v>
      </c>
      <c r="AJ39" s="21">
        <f>(AF39^4) *Y39*AA39*AG39</f>
        <v>15.300974914253594</v>
      </c>
      <c r="AK39" s="21">
        <f>(AF39^5)*Z39*AB39*AH39*AI39</f>
        <v>0</v>
      </c>
      <c r="AL39" s="15">
        <f>AJ39/$AJ$67</f>
        <v>3.8953496314169334E-2</v>
      </c>
      <c r="AM39" s="15">
        <f>AK39/$AK$67</f>
        <v>0</v>
      </c>
      <c r="AN39" s="2">
        <v>514</v>
      </c>
      <c r="AO39" s="16">
        <f>$D$73*AL39</f>
        <v>4459.6697115902307</v>
      </c>
      <c r="AP39" s="24">
        <f>AO39-AN39</f>
        <v>3945.6697115902307</v>
      </c>
      <c r="AQ39" s="2">
        <v>514</v>
      </c>
      <c r="AR39" s="2">
        <v>4622</v>
      </c>
      <c r="AS39" s="2">
        <v>0</v>
      </c>
      <c r="AT39" s="10">
        <f>SUM(AQ39:AS39)</f>
        <v>5136</v>
      </c>
      <c r="AU39" s="16">
        <f>AL39*$D$72</f>
        <v>6827.3882582886117</v>
      </c>
      <c r="AV39" s="9">
        <f>AU39-AT39</f>
        <v>1691.3882582886117</v>
      </c>
      <c r="AW39" s="9">
        <f>AV39+AP39</f>
        <v>5637.0579698788424</v>
      </c>
      <c r="AX39" s="18">
        <f>AN39+AT39</f>
        <v>5650</v>
      </c>
      <c r="AY39" s="27">
        <f>AO39+AU39</f>
        <v>11287.057969878842</v>
      </c>
      <c r="AZ39" s="67">
        <f>AW39*(AW39&gt;0)</f>
        <v>5637.0579698788424</v>
      </c>
      <c r="BA39">
        <f>AZ39/$AZ$67</f>
        <v>8.3275183103144884E-2</v>
      </c>
      <c r="BB39" s="57">
        <f>BA39*$AW$67</f>
        <v>347.11178196969485</v>
      </c>
      <c r="BC39" s="60">
        <f>IF(BB39&gt;0,U39,V39)</f>
        <v>511.37032835247544</v>
      </c>
      <c r="BD39" s="17">
        <f>BB39/BC39</f>
        <v>0.67878749063914978</v>
      </c>
      <c r="BE39" s="35">
        <f>AX39/AY39</f>
        <v>0.50057331282233575</v>
      </c>
      <c r="BF39" s="2">
        <v>0</v>
      </c>
      <c r="BG39" s="16">
        <f>AM39*$D$75</f>
        <v>0</v>
      </c>
      <c r="BH39" s="54">
        <f>BG39-BF39</f>
        <v>0</v>
      </c>
      <c r="BI39" s="75">
        <f>BH39*(BH39&lt;0)</f>
        <v>0</v>
      </c>
      <c r="BJ39" s="35">
        <f>BI39/$BI$67</f>
        <v>0</v>
      </c>
      <c r="BK39" s="76">
        <f>BJ39 * $BH$67</f>
        <v>0</v>
      </c>
      <c r="BL39" s="77">
        <f>IF(BK39&gt;0, U39, V39)</f>
        <v>517.80673439520149</v>
      </c>
      <c r="BM39" s="17">
        <f>BK39/BL39</f>
        <v>0</v>
      </c>
      <c r="BN39" s="39">
        <f>($AF39^$BN$69)*($BO$69^$M39)*(IF($C39&gt;0,1,$BP$69))</f>
        <v>2.1116067142785662</v>
      </c>
      <c r="BO39" s="39">
        <f>($AF39^$BN$70)*($BO$70^$M39)*(IF($C39&gt;0,1,$BP$70))</f>
        <v>4.2859553417209444</v>
      </c>
      <c r="BP39" s="39">
        <f>($AF39^$BN$71)*($BO$71^$M39)*(IF($C39&gt;0,1,$BP$71))</f>
        <v>27.562731192504806</v>
      </c>
      <c r="BQ39" s="39">
        <f>($AF39^$BN$72)*($BO$72^$M39)*(IF($C39&gt;0,1,$BP$72))</f>
        <v>4.3064647821704485</v>
      </c>
      <c r="BR39" s="39">
        <f>($AF39^$BN$73)*($BO$73^$M39)*(IF($C39&gt;0,1,$BP$73))</f>
        <v>1.0625759941388979</v>
      </c>
      <c r="BS39" s="39">
        <f>($AF39^$BN$74)*($BO$74^$M39)*(IF($C39&gt;0,1,$BP$74))</f>
        <v>11.537206765333536</v>
      </c>
      <c r="BT39" s="39">
        <f>($AF39^$BN$75)*($BO$75^$M39)*(IF($C39&gt;0,1,$BP$75))</f>
        <v>3.5651606307121764</v>
      </c>
      <c r="BU39" s="37">
        <f>BN39/BN$67</f>
        <v>2.4919171819258925E-2</v>
      </c>
      <c r="BV39" s="37">
        <f>BO39/BO$67</f>
        <v>2.9285926393474507E-2</v>
      </c>
      <c r="BW39" s="37">
        <f>BP39/BP$67</f>
        <v>4.1961675521279738E-2</v>
      </c>
      <c r="BX39" s="37">
        <f>BQ39/BQ$67</f>
        <v>2.4817209411849405E-2</v>
      </c>
      <c r="BY39" s="37">
        <f>BR39/BR$67</f>
        <v>1.8869156243150206E-2</v>
      </c>
      <c r="BZ39" s="37">
        <f>BS39/BS$67</f>
        <v>3.5719824748606452E-2</v>
      </c>
      <c r="CA39" s="37">
        <f>BT39/BT$67</f>
        <v>3.5617644733586987E-2</v>
      </c>
      <c r="CB39" s="2">
        <v>528</v>
      </c>
      <c r="CC39" s="17">
        <f>CB$67*BU39</f>
        <v>1709.0813992238734</v>
      </c>
      <c r="CD39" s="1">
        <f>CC39-CB39</f>
        <v>1181.0813992238734</v>
      </c>
      <c r="CE39" s="2">
        <v>1049</v>
      </c>
      <c r="CF39" s="17">
        <f>CE$67*BV39</f>
        <v>1931.2604160176763</v>
      </c>
      <c r="CG39" s="1">
        <f>CF39-CE39</f>
        <v>882.26041601767633</v>
      </c>
      <c r="CH39" s="2">
        <v>2573</v>
      </c>
      <c r="CI39" s="17">
        <f>CH$67*BW39</f>
        <v>3058.2088736663886</v>
      </c>
      <c r="CJ39" s="1">
        <f>CI39-CH39</f>
        <v>485.20887366638863</v>
      </c>
      <c r="CK39" s="2">
        <v>1036</v>
      </c>
      <c r="CL39" s="17">
        <f>CK$67*BX39</f>
        <v>1650.2699742597499</v>
      </c>
      <c r="CM39" s="1">
        <f>CL39-CK39</f>
        <v>614.26997425974992</v>
      </c>
      <c r="CN39" s="2">
        <v>1027</v>
      </c>
      <c r="CO39" s="17">
        <f>CN$67*BY39</f>
        <v>1311.8026111800455</v>
      </c>
      <c r="CP39" s="1">
        <f>CO39-CN39</f>
        <v>284.80261118004546</v>
      </c>
      <c r="CQ39" s="2">
        <v>2054</v>
      </c>
      <c r="CR39" s="17">
        <f>CQ$67*BZ39</f>
        <v>2640.0522471695031</v>
      </c>
      <c r="CS39" s="1">
        <f>CR39-CQ39</f>
        <v>586.05224716950306</v>
      </c>
      <c r="CT39" s="2">
        <v>0</v>
      </c>
      <c r="CU39" s="17">
        <f>CT$67*CA39</f>
        <v>2514.5701005465075</v>
      </c>
      <c r="CV39" s="1">
        <f>CU39-CT39</f>
        <v>2514.5701005465075</v>
      </c>
      <c r="CW39" s="9"/>
      <c r="DA39" s="37"/>
      <c r="DC39" s="17"/>
      <c r="DD39" s="1"/>
    </row>
    <row r="40" spans="1:108" x14ac:dyDescent="0.2">
      <c r="A40" s="43" t="s">
        <v>208</v>
      </c>
      <c r="B40">
        <v>1</v>
      </c>
      <c r="C40">
        <v>1</v>
      </c>
      <c r="D40">
        <v>0.69236947791164605</v>
      </c>
      <c r="E40">
        <v>0.30763052208835301</v>
      </c>
      <c r="F40">
        <v>0.66878474980142899</v>
      </c>
      <c r="G40">
        <v>0.66878474980142899</v>
      </c>
      <c r="H40">
        <v>0.63083700440528601</v>
      </c>
      <c r="I40">
        <v>0.54008810572687205</v>
      </c>
      <c r="J40">
        <v>0.58370160418801798</v>
      </c>
      <c r="K40">
        <v>0.62479655193956996</v>
      </c>
      <c r="L40">
        <v>0.93067193051958597</v>
      </c>
      <c r="M40" s="28">
        <v>0</v>
      </c>
      <c r="N40">
        <v>1.0063238421253899</v>
      </c>
      <c r="O40">
        <v>0.99501287581045805</v>
      </c>
      <c r="P40">
        <v>1.0088197771565299</v>
      </c>
      <c r="Q40">
        <v>0.99557655294043601</v>
      </c>
      <c r="R40">
        <v>377.010009765625</v>
      </c>
      <c r="S40" s="40">
        <f>IF(C40,O40,Q40)</f>
        <v>0.99501287581045805</v>
      </c>
      <c r="T40" s="40">
        <f>IF(D40 = 0,N40,P40)</f>
        <v>1.0088197771565299</v>
      </c>
      <c r="U40" s="59">
        <f>R40*S40^(1-M40)</f>
        <v>375.12981402622341</v>
      </c>
      <c r="V40" s="58">
        <f>R40*T40^(M40+1)</f>
        <v>380.33515403753898</v>
      </c>
      <c r="W40" s="66">
        <f>0.5 * (D40-MAX($D$3:$D$66))/(MIN($D$3:$D$66)-MAX($D$3:$D$66)) + 0.75</f>
        <v>0.86254482807116251</v>
      </c>
      <c r="X40" s="66">
        <f>AVERAGE(D40, F40, G40, H40, I40, J40, K40)</f>
        <v>0.62990889196775002</v>
      </c>
      <c r="Y40" s="29">
        <f>1.2^M40</f>
        <v>1</v>
      </c>
      <c r="Z40" s="29">
        <f>1.6^M40</f>
        <v>1</v>
      </c>
      <c r="AA40" s="29">
        <f>IF(C40&gt;0, 1, 0.3)</f>
        <v>1</v>
      </c>
      <c r="AB40" s="29">
        <f>IF(C40&gt;0, 1, 0.2)</f>
        <v>1</v>
      </c>
      <c r="AC40" s="29">
        <f>PERCENTILE($L$2:$L$66, 0.05)</f>
        <v>-5.4727940322364554E-2</v>
      </c>
      <c r="AD40" s="29">
        <f>PERCENTILE($L$2:$L$66, 0.95)</f>
        <v>1.05284659974838</v>
      </c>
      <c r="AE40" s="29">
        <f>MIN(MAX(L40,AC40), AD40)</f>
        <v>0.93067193051958597</v>
      </c>
      <c r="AF40" s="29">
        <f>AE40-$AE$67+1</f>
        <v>1.9853998708419505</v>
      </c>
      <c r="AG40" s="74">
        <v>0</v>
      </c>
      <c r="AH40" s="74">
        <v>1</v>
      </c>
      <c r="AI40" s="28">
        <v>1</v>
      </c>
      <c r="AJ40" s="21">
        <f>(AF40^4) *Y40*AA40*AG40</f>
        <v>0</v>
      </c>
      <c r="AK40" s="21">
        <f>(AF40^5)*Z40*AB40*AH40*AI40</f>
        <v>30.848918734051306</v>
      </c>
      <c r="AL40" s="15">
        <f>AJ40/$AJ$67</f>
        <v>0</v>
      </c>
      <c r="AM40" s="15">
        <f>AK40/$AK$67</f>
        <v>7.1516075565876122E-2</v>
      </c>
      <c r="AN40" s="2">
        <v>0</v>
      </c>
      <c r="AO40" s="16">
        <f>$D$73*AL40</f>
        <v>0</v>
      </c>
      <c r="AP40" s="24">
        <f>AO40-AN40</f>
        <v>0</v>
      </c>
      <c r="AQ40" s="2">
        <v>0</v>
      </c>
      <c r="AR40" s="2">
        <v>0</v>
      </c>
      <c r="AS40" s="2">
        <v>0</v>
      </c>
      <c r="AT40" s="10">
        <f>SUM(AQ40:AS40)</f>
        <v>0</v>
      </c>
      <c r="AU40" s="16">
        <f>AL40*$D$72</f>
        <v>0</v>
      </c>
      <c r="AV40" s="9">
        <f>AU40-AT40</f>
        <v>0</v>
      </c>
      <c r="AW40" s="9">
        <f>AV40+AP40</f>
        <v>0</v>
      </c>
      <c r="AX40" s="18">
        <f>AN40+AT40</f>
        <v>0</v>
      </c>
      <c r="AY40" s="27">
        <f>AO40+AU40</f>
        <v>0</v>
      </c>
      <c r="AZ40" s="67">
        <f>AW40*(AW40&gt;0)</f>
        <v>0</v>
      </c>
      <c r="BA40">
        <f>AZ40/$AZ$67</f>
        <v>0</v>
      </c>
      <c r="BB40" s="57">
        <f>BA40*$AW$67</f>
        <v>0</v>
      </c>
      <c r="BC40" s="70">
        <f>IF(BB40&gt;0,U40,V40)</f>
        <v>380.33515403753898</v>
      </c>
      <c r="BD40" s="17">
        <f>BB40/BC40</f>
        <v>0</v>
      </c>
      <c r="BE40" s="35" t="e">
        <f>AX40/AY40</f>
        <v>#DIV/0!</v>
      </c>
      <c r="BF40" s="2">
        <v>377</v>
      </c>
      <c r="BG40" s="16">
        <f>AM40*$D$75</f>
        <v>299.3720136048027</v>
      </c>
      <c r="BH40" s="54">
        <f>BG40-BF40</f>
        <v>-77.627986395197297</v>
      </c>
      <c r="BI40" s="75">
        <f>BH40*(BH40&lt;0)</f>
        <v>-77.627986395197297</v>
      </c>
      <c r="BJ40" s="35">
        <f>BI40/$BI$67</f>
        <v>9.5358689039346939E-2</v>
      </c>
      <c r="BK40" s="76">
        <f>BJ40 * $BH$67</f>
        <v>4.6802044580511124</v>
      </c>
      <c r="BL40" s="77">
        <f>IF(BK40&gt;0, U40, V40)</f>
        <v>375.12981402622341</v>
      </c>
      <c r="BM40" s="17">
        <f>BK40/BL40</f>
        <v>1.2476226317015537E-2</v>
      </c>
      <c r="BN40" s="39">
        <f>($AF40^$BN$69)*($BO$69^$M40)*(IF($C40&gt;0,1,$BP$69))</f>
        <v>2.1205152312638127</v>
      </c>
      <c r="BO40" s="39">
        <f>($AF40^$BN$70)*($BO$70^$M40)*(IF($C40&gt;0,1,$BP$70))</f>
        <v>4.3212322550888596</v>
      </c>
      <c r="BP40" s="39">
        <f>($AF40^$BN$71)*($BO$71^$M40)*(IF($C40&gt;0,1,$BP$71))</f>
        <v>28.08243562003976</v>
      </c>
      <c r="BQ40" s="39">
        <f>($AF40^$BN$72)*($BO$72^$M40)*(IF($C40&gt;0,1,$BP$72))</f>
        <v>4.3420272536901185</v>
      </c>
      <c r="BR40" s="39">
        <f>($AF40^$BN$73)*($BO$73^$M40)*(IF($C40&gt;0,1,$BP$73))</f>
        <v>1.0629393160304255</v>
      </c>
      <c r="BS40" s="39">
        <f>($AF40^$BN$74)*($BO$74^$M40)*(IF($C40&gt;0,1,$BP$74))</f>
        <v>11.697226233866967</v>
      </c>
      <c r="BT40" s="39">
        <f>($AF40^$BN$75)*($BO$75^$M40)*(IF($C40&gt;0,1,$BP$75))</f>
        <v>3.5907787966847384</v>
      </c>
      <c r="BU40" s="37">
        <f>BN40/BN$67</f>
        <v>2.5024301654236736E-2</v>
      </c>
      <c r="BV40" s="37">
        <f>BO40/BO$67</f>
        <v>2.9526973489375163E-2</v>
      </c>
      <c r="BW40" s="37">
        <f>BP40/BP$67</f>
        <v>4.2752876814173543E-2</v>
      </c>
      <c r="BX40" s="37">
        <f>BQ40/BQ$67</f>
        <v>2.5022148113905105E-2</v>
      </c>
      <c r="BY40" s="37">
        <f>BR40/BR$67</f>
        <v>1.8875608089959851E-2</v>
      </c>
      <c r="BZ40" s="37">
        <f>BS40/BS$67</f>
        <v>3.6215253797304274E-2</v>
      </c>
      <c r="CA40" s="37">
        <f>BT40/BT$67</f>
        <v>3.5873582355717214E-2</v>
      </c>
      <c r="CB40" s="2">
        <v>1197</v>
      </c>
      <c r="CC40" s="17">
        <f>CB$67*BU40</f>
        <v>1716.2917289558266</v>
      </c>
      <c r="CD40" s="1">
        <f>CC40-CB40</f>
        <v>519.29172895582656</v>
      </c>
      <c r="CE40" s="2">
        <v>1191</v>
      </c>
      <c r="CF40" s="17">
        <f>CE$67*BV40</f>
        <v>1947.1562667568451</v>
      </c>
      <c r="CG40" s="1">
        <f>CF40-CE40</f>
        <v>756.15626675684507</v>
      </c>
      <c r="CH40" s="2">
        <v>0</v>
      </c>
      <c r="CI40" s="17">
        <f>CH$67*BW40</f>
        <v>3115.8724150937819</v>
      </c>
      <c r="CJ40" s="1">
        <f>CI40-CH40</f>
        <v>3115.8724150937819</v>
      </c>
      <c r="CK40" s="2">
        <v>0</v>
      </c>
      <c r="CL40" s="17">
        <f>CK$67*BX40</f>
        <v>1663.8977831303478</v>
      </c>
      <c r="CM40" s="1">
        <f>CL40-CK40</f>
        <v>1663.8977831303478</v>
      </c>
      <c r="CN40" s="2">
        <v>1131</v>
      </c>
      <c r="CO40" s="17">
        <f>CN$67*BY40</f>
        <v>1312.2511500220987</v>
      </c>
      <c r="CP40" s="1">
        <f>CO40-CN40</f>
        <v>181.25115002209873</v>
      </c>
      <c r="CQ40" s="2">
        <v>2262</v>
      </c>
      <c r="CR40" s="17">
        <f>CQ$67*BZ40</f>
        <v>2676.6694081587589</v>
      </c>
      <c r="CS40" s="1">
        <f>CR40-CQ40</f>
        <v>414.66940815875887</v>
      </c>
      <c r="CT40" s="2">
        <v>0</v>
      </c>
      <c r="CU40" s="17">
        <f>CT$67*CA40</f>
        <v>2532.6390407312797</v>
      </c>
      <c r="CV40" s="1">
        <f>CU40-CT40</f>
        <v>2532.6390407312797</v>
      </c>
      <c r="CW40" s="9"/>
      <c r="DA40" s="37"/>
      <c r="DC40" s="17"/>
      <c r="DD40" s="1"/>
    </row>
    <row r="41" spans="1:108" x14ac:dyDescent="0.2">
      <c r="A41" s="43" t="s">
        <v>17</v>
      </c>
      <c r="B41">
        <v>1</v>
      </c>
      <c r="C41">
        <v>0</v>
      </c>
      <c r="D41">
        <v>0.56521739130434701</v>
      </c>
      <c r="E41">
        <v>0.434782608695652</v>
      </c>
      <c r="F41">
        <v>0.50356294536817103</v>
      </c>
      <c r="G41">
        <v>0.50356294536817103</v>
      </c>
      <c r="H41">
        <v>0.63370473537604399</v>
      </c>
      <c r="I41">
        <v>0.52785515320334198</v>
      </c>
      <c r="J41">
        <v>0.57836347583297898</v>
      </c>
      <c r="K41">
        <v>0.53966880156613395</v>
      </c>
      <c r="L41">
        <v>0.30031483905157202</v>
      </c>
      <c r="M41" s="28">
        <v>0</v>
      </c>
      <c r="N41">
        <v>1.01123768825005</v>
      </c>
      <c r="O41">
        <v>0.98362944184205403</v>
      </c>
      <c r="P41">
        <v>1.01204554317627</v>
      </c>
      <c r="Q41">
        <v>0.99194772931130204</v>
      </c>
      <c r="R41">
        <v>21.770000457763601</v>
      </c>
      <c r="S41" s="40">
        <f>IF(C41,O41,Q41)</f>
        <v>0.99194772931130204</v>
      </c>
      <c r="T41" s="40">
        <f>IF(D41 = 0,N41,P41)</f>
        <v>1.01204554317627</v>
      </c>
      <c r="U41" s="59">
        <f>R41*S41^(1-M41)</f>
        <v>21.594702521184608</v>
      </c>
      <c r="V41" s="58">
        <f>R41*T41^(M41+1)</f>
        <v>22.03223193822501</v>
      </c>
      <c r="W41" s="66">
        <f>0.5 * (D41-MAX($D$3:$D$66))/(MIN($D$3:$D$66)-MAX($D$3:$D$66)) + 0.75</f>
        <v>0.93967182204953692</v>
      </c>
      <c r="X41" s="66">
        <f>AVERAGE(D41, F41, G41, H41, I41, J41, K41)</f>
        <v>0.55027649257416977</v>
      </c>
      <c r="Y41" s="29">
        <f>1.2^M41</f>
        <v>1</v>
      </c>
      <c r="Z41" s="29">
        <f>1.6^M41</f>
        <v>1</v>
      </c>
      <c r="AA41" s="29">
        <f>IF(C41&gt;0, 1, 0.3)</f>
        <v>0.3</v>
      </c>
      <c r="AB41" s="29">
        <f>IF(C41&gt;0, 1, 0.2)</f>
        <v>0.2</v>
      </c>
      <c r="AC41" s="29">
        <f>PERCENTILE($L$2:$L$66, 0.05)</f>
        <v>-5.4727940322364554E-2</v>
      </c>
      <c r="AD41" s="29">
        <f>PERCENTILE($L$2:$L$66, 0.95)</f>
        <v>1.05284659974838</v>
      </c>
      <c r="AE41" s="29">
        <f>MIN(MAX(L41,AC41), AD41)</f>
        <v>0.30031483905157202</v>
      </c>
      <c r="AF41" s="29">
        <f>AE41-$AE$67+1</f>
        <v>1.3550427793739366</v>
      </c>
      <c r="AG41" s="74">
        <v>1</v>
      </c>
      <c r="AH41" s="74">
        <v>0</v>
      </c>
      <c r="AI41" s="28">
        <v>1</v>
      </c>
      <c r="AJ41" s="21">
        <f>(AF41^4) *Y41*AA41*AG41</f>
        <v>1.0114240587797927</v>
      </c>
      <c r="AK41" s="21">
        <f>(AF41^5)*Z41*AB41*AH41*AI41</f>
        <v>0</v>
      </c>
      <c r="AL41" s="15">
        <f>AJ41/$AJ$67</f>
        <v>2.5749015057229614E-3</v>
      </c>
      <c r="AM41" s="15">
        <f>AK41/$AK$67</f>
        <v>0</v>
      </c>
      <c r="AN41" s="2">
        <v>893</v>
      </c>
      <c r="AO41" s="16">
        <f>$D$73*AL41</f>
        <v>294.79280018373481</v>
      </c>
      <c r="AP41" s="24">
        <f>AO41-AN41</f>
        <v>-598.20719981626519</v>
      </c>
      <c r="AQ41" s="2">
        <v>261</v>
      </c>
      <c r="AR41" s="2">
        <v>827</v>
      </c>
      <c r="AS41" s="2">
        <v>0</v>
      </c>
      <c r="AT41" s="10">
        <f>SUM(AQ41:AS41)</f>
        <v>1088</v>
      </c>
      <c r="AU41" s="16">
        <f>AL41*$D$72</f>
        <v>451.30357913540979</v>
      </c>
      <c r="AV41" s="9">
        <f>AU41-AT41</f>
        <v>-636.69642086459021</v>
      </c>
      <c r="AW41" s="9">
        <f>AV41+AP41</f>
        <v>-1234.9036206808555</v>
      </c>
      <c r="AX41" s="18">
        <f>AN41+AT41</f>
        <v>1981</v>
      </c>
      <c r="AY41" s="27">
        <f>AO41+AU41</f>
        <v>746.0963793191446</v>
      </c>
      <c r="AZ41" s="67">
        <f>AW41*(AW41&gt;0)</f>
        <v>0</v>
      </c>
      <c r="BA41">
        <f>AZ41/$AZ$67</f>
        <v>0</v>
      </c>
      <c r="BB41" s="57">
        <f>BA41*$AW$67</f>
        <v>0</v>
      </c>
      <c r="BC41" s="60">
        <f>IF(BB41&gt;0,U41,V41)</f>
        <v>22.03223193822501</v>
      </c>
      <c r="BD41" s="17">
        <f>BB41/BC41</f>
        <v>0</v>
      </c>
      <c r="BE41" s="35">
        <f>AX41/AY41</f>
        <v>2.6551529466042649</v>
      </c>
      <c r="BF41" s="2">
        <v>0</v>
      </c>
      <c r="BG41" s="16">
        <f>AM41*$D$75</f>
        <v>0</v>
      </c>
      <c r="BH41" s="54">
        <f>BG41-BF41</f>
        <v>0</v>
      </c>
      <c r="BI41" s="75">
        <f>BH41*(BH41&lt;0)</f>
        <v>0</v>
      </c>
      <c r="BJ41" s="35">
        <f>BI41/$BI$67</f>
        <v>0</v>
      </c>
      <c r="BK41" s="76">
        <f>BJ41 * $BH$67</f>
        <v>0</v>
      </c>
      <c r="BL41" s="77">
        <f>IF(BK41&gt;0, U41, V41)</f>
        <v>22.03223193822501</v>
      </c>
      <c r="BM41" s="17">
        <f>BK41/BL41</f>
        <v>0</v>
      </c>
      <c r="BN41" s="39">
        <f>($AF41^$BN$69)*($BO$69^$M41)*(IF($C41&gt;0,1,$BP$69))</f>
        <v>0.64734899109284083</v>
      </c>
      <c r="BO41" s="39">
        <f>($AF41^$BN$70)*($BO$70^$M41)*(IF($C41&gt;0,1,$BP$70))</f>
        <v>0.75350118094576413</v>
      </c>
      <c r="BP41" s="39">
        <f>($AF41^$BN$71)*($BO$71^$M41)*(IF($C41&gt;0,1,$BP$71))</f>
        <v>8.7643046506271378E-3</v>
      </c>
      <c r="BQ41" s="39">
        <f>($AF41^$BN$72)*($BO$72^$M41)*(IF($C41&gt;0,1,$BP$72))</f>
        <v>1.3894706997795476</v>
      </c>
      <c r="BR41" s="39">
        <f>($AF41^$BN$73)*($BO$73^$M41)*(IF($C41&gt;0,1,$BP$73))</f>
        <v>0.67192618498079393</v>
      </c>
      <c r="BS41" s="39">
        <f>($AF41^$BN$74)*($BO$74^$M41)*(IF($C41&gt;0,1,$BP$74))</f>
        <v>0.66890739734084614</v>
      </c>
      <c r="BT41" s="39">
        <f>($AF41^$BN$75)*($BO$75^$M41)*(IF($C41&gt;0,1,$BP$75))</f>
        <v>6.8710800908775849E-2</v>
      </c>
      <c r="BU41" s="37">
        <f>BN41/BN$67</f>
        <v>7.6393964022688455E-3</v>
      </c>
      <c r="BV41" s="37">
        <f>BO41/BO$67</f>
        <v>5.1486724343033363E-3</v>
      </c>
      <c r="BW41" s="37">
        <f>BP41/BP$67</f>
        <v>1.334283258617223E-5</v>
      </c>
      <c r="BX41" s="37">
        <f>BQ41/BQ$67</f>
        <v>8.0072140542802091E-3</v>
      </c>
      <c r="BY41" s="37">
        <f>BR41/BR$67</f>
        <v>1.1932022027790245E-2</v>
      </c>
      <c r="BZ41" s="37">
        <f>BS41/BS$67</f>
        <v>2.070973979408502E-3</v>
      </c>
      <c r="CA41" s="37">
        <f>BT41/BT$67</f>
        <v>6.8645347282434452E-4</v>
      </c>
      <c r="CB41" s="2">
        <v>444</v>
      </c>
      <c r="CC41" s="17">
        <f>CB$67*BU41</f>
        <v>523.94800224960875</v>
      </c>
      <c r="CD41" s="1">
        <f>CC41-CB41</f>
        <v>79.948002249608749</v>
      </c>
      <c r="CE41" s="2">
        <v>782</v>
      </c>
      <c r="CF41" s="17">
        <f>CE$67*BV41</f>
        <v>339.52920368013349</v>
      </c>
      <c r="CG41" s="1">
        <f>CF41-CE41</f>
        <v>-442.47079631986651</v>
      </c>
      <c r="CH41" s="2">
        <v>517</v>
      </c>
      <c r="CI41" s="17">
        <f>CH$67*BW41</f>
        <v>0.97243898171281828</v>
      </c>
      <c r="CJ41" s="1">
        <f>CI41-CH41</f>
        <v>-516.0275610182872</v>
      </c>
      <c r="CK41" s="2">
        <v>632</v>
      </c>
      <c r="CL41" s="17">
        <f>CK$67*BX41</f>
        <v>532.45571296747107</v>
      </c>
      <c r="CM41" s="1">
        <f>CL41-CK41</f>
        <v>-99.544287032528928</v>
      </c>
      <c r="CN41" s="2">
        <v>827</v>
      </c>
      <c r="CO41" s="17">
        <f>CN$67*BY41</f>
        <v>829.52610339400564</v>
      </c>
      <c r="CP41" s="1">
        <f>CO41-CN41</f>
        <v>2.526103394005645</v>
      </c>
      <c r="CQ41" s="2">
        <v>0</v>
      </c>
      <c r="CR41" s="17">
        <f>CQ$67*BZ41</f>
        <v>153.06568681808238</v>
      </c>
      <c r="CS41" s="1">
        <f>CR41-CQ41</f>
        <v>153.06568681808238</v>
      </c>
      <c r="CT41" s="2">
        <v>44</v>
      </c>
      <c r="CU41" s="17">
        <f>CT$67*CA41</f>
        <v>48.462928727925899</v>
      </c>
      <c r="CV41" s="1">
        <f>CU41-CT41</f>
        <v>4.4629287279258989</v>
      </c>
      <c r="CW41" s="9"/>
      <c r="DA41" s="37"/>
      <c r="DC41" s="17"/>
      <c r="DD41" s="1"/>
    </row>
    <row r="42" spans="1:108" x14ac:dyDescent="0.2">
      <c r="A42" s="43" t="s">
        <v>46</v>
      </c>
      <c r="B42">
        <v>0</v>
      </c>
      <c r="C42">
        <v>0</v>
      </c>
      <c r="D42">
        <v>0.14698795180722801</v>
      </c>
      <c r="E42">
        <v>0.85301204819277099</v>
      </c>
      <c r="F42">
        <v>0.17633042096902299</v>
      </c>
      <c r="G42">
        <v>0.17633042096902299</v>
      </c>
      <c r="H42">
        <v>0.32070484581497799</v>
      </c>
      <c r="I42">
        <v>4.8458149779735601E-2</v>
      </c>
      <c r="J42">
        <v>0.124662598455147</v>
      </c>
      <c r="K42">
        <v>0.14826263340669599</v>
      </c>
      <c r="L42">
        <v>0.61803906520338603</v>
      </c>
      <c r="M42" s="28">
        <v>0</v>
      </c>
      <c r="N42">
        <v>1.0031821773541501</v>
      </c>
      <c r="O42">
        <v>0.99774369430100196</v>
      </c>
      <c r="P42">
        <v>1.0038704119766999</v>
      </c>
      <c r="Q42">
        <v>0.99665172833573301</v>
      </c>
      <c r="R42">
        <v>86.129997253417898</v>
      </c>
      <c r="S42" s="40">
        <f>IF(C42,O42,Q42)</f>
        <v>0.99665172833573301</v>
      </c>
      <c r="T42" s="40">
        <f>IF(D42 = 0,N42,P42)</f>
        <v>1.0038704119766999</v>
      </c>
      <c r="U42" s="59">
        <f>R42*S42^(1-M42)</f>
        <v>85.841610624170883</v>
      </c>
      <c r="V42" s="58">
        <f>R42*T42^(M42+1)</f>
        <v>86.46335582634066</v>
      </c>
      <c r="W42" s="66">
        <f>0.5 * (D42-MAX($D$3:$D$66))/(MIN($D$3:$D$66)-MAX($D$3:$D$66)) + 0.75</f>
        <v>1.1933584136136703</v>
      </c>
      <c r="X42" s="66">
        <f>AVERAGE(D42, F42, G42, H42, I42, J42, K42)</f>
        <v>0.16310528874311864</v>
      </c>
      <c r="Y42" s="29">
        <f>1.2^M42</f>
        <v>1</v>
      </c>
      <c r="Z42" s="29">
        <f>1.6^M42</f>
        <v>1</v>
      </c>
      <c r="AA42" s="29">
        <f>IF(C42&gt;0, 1, 0.3)</f>
        <v>0.3</v>
      </c>
      <c r="AB42" s="29">
        <f>IF(C42&gt;0, 1, 0.2)</f>
        <v>0.2</v>
      </c>
      <c r="AC42" s="29">
        <f>PERCENTILE($L$2:$L$66, 0.05)</f>
        <v>-5.4727940322364554E-2</v>
      </c>
      <c r="AD42" s="29">
        <f>PERCENTILE($L$2:$L$66, 0.95)</f>
        <v>1.05284659974838</v>
      </c>
      <c r="AE42" s="29">
        <f>MIN(MAX(L42,AC42), AD42)</f>
        <v>0.61803906520338603</v>
      </c>
      <c r="AF42" s="29">
        <f>AE42-$AE$67+1</f>
        <v>1.6727670055257506</v>
      </c>
      <c r="AG42" s="74">
        <v>1</v>
      </c>
      <c r="AH42" s="74">
        <v>0</v>
      </c>
      <c r="AI42" s="28">
        <v>1</v>
      </c>
      <c r="AJ42" s="21">
        <f>(AF42^4) *Y42*AA42*AG42</f>
        <v>2.3488921113782735</v>
      </c>
      <c r="AK42" s="21">
        <f>(AF42^5)*Z42*AB42*AH42*AI42</f>
        <v>0</v>
      </c>
      <c r="AL42" s="15">
        <f>AJ42/$AJ$67</f>
        <v>5.9798516575385414E-3</v>
      </c>
      <c r="AM42" s="15">
        <f>AK42/$AK$67</f>
        <v>0</v>
      </c>
      <c r="AN42" s="2">
        <v>775</v>
      </c>
      <c r="AO42" s="16">
        <f>$D$73*AL42</f>
        <v>684.61539631364815</v>
      </c>
      <c r="AP42" s="24">
        <f>AO42-AN42</f>
        <v>-90.384603686351852</v>
      </c>
      <c r="AQ42" s="2">
        <v>517</v>
      </c>
      <c r="AR42" s="2">
        <v>3101</v>
      </c>
      <c r="AS42" s="2">
        <v>258</v>
      </c>
      <c r="AT42" s="10">
        <f>SUM(AQ42:AS42)</f>
        <v>3876</v>
      </c>
      <c r="AU42" s="16">
        <f>AL42*$D$72</f>
        <v>1048.0899753826614</v>
      </c>
      <c r="AV42" s="9">
        <f>AU42-AT42</f>
        <v>-2827.9100246173384</v>
      </c>
      <c r="AW42" s="9">
        <f>AV42+AP42</f>
        <v>-2918.2946283036904</v>
      </c>
      <c r="AX42" s="18">
        <f>AN42+AT42</f>
        <v>4651</v>
      </c>
      <c r="AY42" s="27">
        <f>AO42+AU42</f>
        <v>1732.7053716963096</v>
      </c>
      <c r="AZ42" s="67">
        <f>AW42*(AW42&gt;0)</f>
        <v>0</v>
      </c>
      <c r="BA42">
        <f>AZ42/$AZ$67</f>
        <v>0</v>
      </c>
      <c r="BB42" s="57">
        <f>BA42*$AW$67</f>
        <v>0</v>
      </c>
      <c r="BC42" s="60">
        <f>IF(BB42&gt;0,U42,V42)</f>
        <v>86.46335582634066</v>
      </c>
      <c r="BD42" s="17">
        <f>BB42/BC42</f>
        <v>0</v>
      </c>
      <c r="BE42" s="35">
        <f>AX42/AY42</f>
        <v>2.6842416927735933</v>
      </c>
      <c r="BF42" s="2">
        <v>0</v>
      </c>
      <c r="BG42" s="16">
        <f>AM42*$D$75</f>
        <v>0</v>
      </c>
      <c r="BH42" s="54">
        <f>BG42-BF42</f>
        <v>0</v>
      </c>
      <c r="BI42" s="75">
        <f>BH42*(BH42&lt;0)</f>
        <v>0</v>
      </c>
      <c r="BJ42" s="35">
        <f>BI42/$BI$67</f>
        <v>0</v>
      </c>
      <c r="BK42" s="76">
        <f>BJ42 * $BH$67</f>
        <v>0</v>
      </c>
      <c r="BL42" s="77">
        <f>IF(BK42&gt;0, U42, V42)</f>
        <v>86.46335582634066</v>
      </c>
      <c r="BM42" s="17">
        <f>BK42/BL42</f>
        <v>0</v>
      </c>
      <c r="BN42" s="39">
        <f>($AF42^$BN$69)*($BO$69^$M42)*(IF($C42&gt;0,1,$BP$69))</f>
        <v>0.81546107948487756</v>
      </c>
      <c r="BO42" s="39">
        <f>($AF42^$BN$70)*($BO$70^$M42)*(IF($C42&gt;0,1,$BP$70))</f>
        <v>1.1811565970273052</v>
      </c>
      <c r="BP42" s="39">
        <f>($AF42^$BN$71)*($BO$71^$M42)*(IF($C42&gt;0,1,$BP$71))</f>
        <v>2.4411620328594886E-2</v>
      </c>
      <c r="BQ42" s="39">
        <f>($AF42^$BN$72)*($BO$72^$M42)*(IF($C42&gt;0,1,$BP$72))</f>
        <v>2.1812895202496256</v>
      </c>
      <c r="BR42" s="39">
        <f>($AF42^$BN$73)*($BO$73^$M42)*(IF($C42&gt;0,1,$BP$73))</f>
        <v>0.68464194621469843</v>
      </c>
      <c r="BS42" s="39">
        <f>($AF42^$BN$74)*($BO$74^$M42)*(IF($C42&gt;0,1,$BP$74))</f>
        <v>1.4237117028242803</v>
      </c>
      <c r="BT42" s="39">
        <f>($AF42^$BN$75)*($BO$75^$M42)*(IF($C42&gt;0,1,$BP$75))</f>
        <v>0.10175325073902922</v>
      </c>
      <c r="BU42" s="37">
        <f>BN42/BN$67</f>
        <v>9.6232951970625803E-3</v>
      </c>
      <c r="BV42" s="37">
        <f>BO42/BO$67</f>
        <v>8.0708412481542615E-3</v>
      </c>
      <c r="BW42" s="37">
        <f>BP42/BP$67</f>
        <v>3.7164404500513697E-5</v>
      </c>
      <c r="BX42" s="37">
        <f>BQ42/BQ$67</f>
        <v>1.257029177064913E-2</v>
      </c>
      <c r="BY42" s="37">
        <f>BR42/BR$67</f>
        <v>1.2157827698910811E-2</v>
      </c>
      <c r="BZ42" s="37">
        <f>BS42/BS$67</f>
        <v>4.40788949628859E-3</v>
      </c>
      <c r="CA42" s="37">
        <f>BT42/BT$67</f>
        <v>1.0165632101088156E-3</v>
      </c>
      <c r="CB42" s="2">
        <v>1070</v>
      </c>
      <c r="CC42" s="17">
        <f>CB$67*BU42</f>
        <v>660.0137010905371</v>
      </c>
      <c r="CD42" s="1">
        <f>CC42-CB42</f>
        <v>-409.9862989094629</v>
      </c>
      <c r="CE42" s="2">
        <v>355</v>
      </c>
      <c r="CF42" s="17">
        <f>CE$67*BV42</f>
        <v>532.23162610953273</v>
      </c>
      <c r="CG42" s="1">
        <f>CF42-CE42</f>
        <v>177.23162610953273</v>
      </c>
      <c r="CH42" s="2">
        <v>1028</v>
      </c>
      <c r="CI42" s="17">
        <f>CH$67*BW42</f>
        <v>2.7085789644019389</v>
      </c>
      <c r="CJ42" s="1">
        <f>CI42-CH42</f>
        <v>-1025.291421035598</v>
      </c>
      <c r="CK42" s="2">
        <v>1053</v>
      </c>
      <c r="CL42" s="17">
        <f>CK$67*BX42</f>
        <v>835.88669187285518</v>
      </c>
      <c r="CM42" s="1">
        <f>CL42-CK42</f>
        <v>-217.11330812714482</v>
      </c>
      <c r="CN42" s="2">
        <v>603</v>
      </c>
      <c r="CO42" s="17">
        <f>CN$67*BY42</f>
        <v>845.22433945597845</v>
      </c>
      <c r="CP42" s="1">
        <f>CO42-CN42</f>
        <v>242.22433945597845</v>
      </c>
      <c r="CQ42" s="2">
        <v>345</v>
      </c>
      <c r="CR42" s="17">
        <f>CQ$67*BZ42</f>
        <v>325.78711267068968</v>
      </c>
      <c r="CS42" s="1">
        <f>CR42-CQ42</f>
        <v>-19.21288732931032</v>
      </c>
      <c r="CT42" s="2">
        <v>1292</v>
      </c>
      <c r="CU42" s="17">
        <f>CT$67*CA42</f>
        <v>71.768346070472276</v>
      </c>
      <c r="CV42" s="1">
        <f>CU42-CT42</f>
        <v>-1220.2316539295277</v>
      </c>
      <c r="CW42" s="9"/>
      <c r="DA42" s="37"/>
      <c r="DC42" s="17"/>
      <c r="DD42" s="1"/>
    </row>
    <row r="43" spans="1:108" x14ac:dyDescent="0.2">
      <c r="A43" s="43" t="s">
        <v>162</v>
      </c>
      <c r="B43">
        <v>0</v>
      </c>
      <c r="C43">
        <v>0</v>
      </c>
      <c r="D43">
        <v>0.39488636363636298</v>
      </c>
      <c r="E43">
        <v>0.60511363636363602</v>
      </c>
      <c r="F43">
        <v>0.27049180327868799</v>
      </c>
      <c r="G43">
        <v>0.27049180327868799</v>
      </c>
      <c r="H43">
        <v>0.838842975206611</v>
      </c>
      <c r="I43">
        <v>0.92561983471074305</v>
      </c>
      <c r="J43">
        <v>0.88116383043053403</v>
      </c>
      <c r="K43">
        <v>0.48820855530921597</v>
      </c>
      <c r="L43">
        <v>4.0023118429616797E-2</v>
      </c>
      <c r="M43" s="28">
        <v>0</v>
      </c>
      <c r="N43">
        <v>1.00924221085319</v>
      </c>
      <c r="O43">
        <v>0.97927047780633003</v>
      </c>
      <c r="P43">
        <v>1.01028199204438</v>
      </c>
      <c r="Q43">
        <v>0.98899137502602896</v>
      </c>
      <c r="R43">
        <v>42.680000305175703</v>
      </c>
      <c r="S43" s="40">
        <f>IF(C43,O43,Q43)</f>
        <v>0.98899137502602896</v>
      </c>
      <c r="T43" s="40">
        <f>IF(D43 = 0,N43,P43)</f>
        <v>1.01028199204438</v>
      </c>
      <c r="U43" s="59">
        <f>R43*S43^(1-M43)</f>
        <v>42.210152187927058</v>
      </c>
      <c r="V43" s="58">
        <f>R43*T43^(M43+1)</f>
        <v>43.118835728767657</v>
      </c>
      <c r="W43" s="66">
        <f>0.5 * (D43-MAX($D$3:$D$66))/(MIN($D$3:$D$66)-MAX($D$3:$D$66)) + 0.75</f>
        <v>1.0429899861143712</v>
      </c>
      <c r="X43" s="66">
        <f>AVERAGE(D43, F43, G43, H43, I43, J43, K43)</f>
        <v>0.58138645226440622</v>
      </c>
      <c r="Y43" s="29">
        <f>1.2^M43</f>
        <v>1</v>
      </c>
      <c r="Z43" s="29">
        <f>1.6^M43</f>
        <v>1</v>
      </c>
      <c r="AA43" s="29">
        <f>IF(C43&gt;0, 1, 0.3)</f>
        <v>0.3</v>
      </c>
      <c r="AB43" s="29">
        <f>IF(C43&gt;0, 1, 0.2)</f>
        <v>0.2</v>
      </c>
      <c r="AC43" s="29">
        <f>PERCENTILE($L$2:$L$66, 0.05)</f>
        <v>-5.4727940322364554E-2</v>
      </c>
      <c r="AD43" s="29">
        <f>PERCENTILE($L$2:$L$66, 0.95)</f>
        <v>1.05284659974838</v>
      </c>
      <c r="AE43" s="29">
        <f>MIN(MAX(L43,AC43), AD43)</f>
        <v>4.0023118429616797E-2</v>
      </c>
      <c r="AF43" s="29">
        <f>AE43-$AE$67+1</f>
        <v>1.0947510587519813</v>
      </c>
      <c r="AG43" s="74">
        <v>1</v>
      </c>
      <c r="AH43" s="74">
        <v>0</v>
      </c>
      <c r="AI43" s="28">
        <v>1</v>
      </c>
      <c r="AJ43" s="21">
        <f>(AF43^4) *Y43*AA43*AG43</f>
        <v>0.43090620728864243</v>
      </c>
      <c r="AK43" s="21">
        <f>(AF43^5)*Z43*AB43*AH43*AI43</f>
        <v>0</v>
      </c>
      <c r="AL43" s="15">
        <f>AJ43/$AJ$67</f>
        <v>1.0970087495362469E-3</v>
      </c>
      <c r="AM43" s="15">
        <f>AK43/$AK$67</f>
        <v>0</v>
      </c>
      <c r="AN43" s="2">
        <v>171</v>
      </c>
      <c r="AO43" s="16">
        <f>$D$73*AL43</f>
        <v>125.59326264833129</v>
      </c>
      <c r="AP43" s="24">
        <f>AO43-AN43</f>
        <v>-45.40673735166871</v>
      </c>
      <c r="AQ43" s="2">
        <v>43</v>
      </c>
      <c r="AR43" s="2">
        <v>512</v>
      </c>
      <c r="AS43" s="2">
        <v>43</v>
      </c>
      <c r="AT43" s="10">
        <f>SUM(AQ43:AS43)</f>
        <v>598</v>
      </c>
      <c r="AU43" s="16">
        <f>AL43*$D$72</f>
        <v>192.2729758432304</v>
      </c>
      <c r="AV43" s="9">
        <f>AU43-AT43</f>
        <v>-405.72702415676963</v>
      </c>
      <c r="AW43" s="9">
        <f>AV43+AP43</f>
        <v>-451.13376150843834</v>
      </c>
      <c r="AX43" s="18">
        <f>AN43+AT43</f>
        <v>769</v>
      </c>
      <c r="AY43" s="27">
        <f>AO43+AU43</f>
        <v>317.86623849156172</v>
      </c>
      <c r="AZ43" s="67">
        <f>AW43*(AW43&gt;0)</f>
        <v>0</v>
      </c>
      <c r="BA43">
        <f>AZ43/$AZ$67</f>
        <v>0</v>
      </c>
      <c r="BB43" s="57">
        <f>BA43*$AW$67</f>
        <v>0</v>
      </c>
      <c r="BC43" s="60">
        <f>IF(BB43&gt;0,U43,V43)</f>
        <v>43.118835728767657</v>
      </c>
      <c r="BD43" s="17">
        <f>BB43/BC43</f>
        <v>0</v>
      </c>
      <c r="BE43" s="35">
        <f>AX43/AY43</f>
        <v>2.4192566145096102</v>
      </c>
      <c r="BF43" s="2">
        <v>0</v>
      </c>
      <c r="BG43" s="16">
        <f>AM43*$D$75</f>
        <v>0</v>
      </c>
      <c r="BH43" s="54">
        <f>BG43-BF43</f>
        <v>0</v>
      </c>
      <c r="BI43" s="75">
        <f>BH43*(BH43&lt;0)</f>
        <v>0</v>
      </c>
      <c r="BJ43" s="35">
        <f>BI43/$BI$67</f>
        <v>0</v>
      </c>
      <c r="BK43" s="76">
        <f>BJ43 * $BH$67</f>
        <v>0</v>
      </c>
      <c r="BL43" s="77">
        <f>IF(BK43&gt;0, U43, V43)</f>
        <v>43.118835728767657</v>
      </c>
      <c r="BM43" s="17">
        <f>BK43/BL43</f>
        <v>0</v>
      </c>
      <c r="BN43" s="39">
        <f>($AF43^$BN$69)*($BO$69^$M43)*(IF($C43&gt;0,1,$BP$69))</f>
        <v>0.51239824115238408</v>
      </c>
      <c r="BO43" s="39">
        <f>($AF43^$BN$70)*($BO$70^$M43)*(IF($C43&gt;0,1,$BP$70))</f>
        <v>0.47796404696217915</v>
      </c>
      <c r="BP43" s="39">
        <f>($AF43^$BN$71)*($BO$71^$M43)*(IF($C43&gt;0,1,$BP$71))</f>
        <v>3.1061373713637689E-3</v>
      </c>
      <c r="BQ43" s="39">
        <f>($AF43^$BN$72)*($BO$72^$M43)*(IF($C43&gt;0,1,$BP$72))</f>
        <v>0.8800598782433785</v>
      </c>
      <c r="BR43" s="39">
        <f>($AF43^$BN$73)*($BO$73^$M43)*(IF($C43&gt;0,1,$BP$73))</f>
        <v>0.65929049809684492</v>
      </c>
      <c r="BS43" s="39">
        <f>($AF43^$BN$74)*($BO$74^$M43)*(IF($C43&gt;0,1,$BP$74))</f>
        <v>0.31129163379504893</v>
      </c>
      <c r="BT43" s="39">
        <f>($AF43^$BN$75)*($BO$75^$M43)*(IF($C43&gt;0,1,$BP$75))</f>
        <v>4.6168786949266058E-2</v>
      </c>
      <c r="BU43" s="37">
        <f>BN43/BN$67</f>
        <v>6.0468361484277248E-3</v>
      </c>
      <c r="BV43" s="37">
        <f>BO43/BO$67</f>
        <v>3.2659276128717408E-3</v>
      </c>
      <c r="BW43" s="37">
        <f>BP43/BP$67</f>
        <v>4.7288030925299065E-6</v>
      </c>
      <c r="BX43" s="37">
        <f>BQ43/BQ$67</f>
        <v>5.0715915253171972E-3</v>
      </c>
      <c r="BY43" s="37">
        <f>BR43/BR$67</f>
        <v>1.1707638311832145E-2</v>
      </c>
      <c r="BZ43" s="37">
        <f>BS43/BS$67</f>
        <v>9.637759668377643E-4</v>
      </c>
      <c r="CA43" s="37">
        <f>BT43/BT$67</f>
        <v>4.6124806752708244E-4</v>
      </c>
      <c r="CB43" s="2">
        <v>734</v>
      </c>
      <c r="CC43" s="17">
        <f>CB$67*BU43</f>
        <v>414.72225723991551</v>
      </c>
      <c r="CD43" s="1">
        <f>CC43-CB43</f>
        <v>-319.27774276008449</v>
      </c>
      <c r="CE43" s="2">
        <v>0</v>
      </c>
      <c r="CF43" s="17">
        <f>CE$67*BV43</f>
        <v>215.37159643082694</v>
      </c>
      <c r="CG43" s="1">
        <f>CF43-CE43</f>
        <v>215.37159643082694</v>
      </c>
      <c r="CH43" s="2">
        <v>0</v>
      </c>
      <c r="CI43" s="17">
        <f>CH$67*BW43</f>
        <v>0.34463989818667212</v>
      </c>
      <c r="CJ43" s="1">
        <f>CI43-CH43</f>
        <v>0.34463989818667212</v>
      </c>
      <c r="CK43" s="2">
        <v>767</v>
      </c>
      <c r="CL43" s="17">
        <f>CK$67*BX43</f>
        <v>337.24562165901767</v>
      </c>
      <c r="CM43" s="1">
        <f>CL43-CK43</f>
        <v>-429.75437834098233</v>
      </c>
      <c r="CN43" s="2">
        <v>555</v>
      </c>
      <c r="CO43" s="17">
        <f>CN$67*BY43</f>
        <v>813.92672307688247</v>
      </c>
      <c r="CP43" s="1">
        <f>CO43-CN43</f>
        <v>258.92672307688247</v>
      </c>
      <c r="CQ43" s="2">
        <v>0</v>
      </c>
      <c r="CR43" s="17">
        <f>CQ$67*BZ43</f>
        <v>71.232681708979158</v>
      </c>
      <c r="CS43" s="1">
        <f>CR43-CQ43</f>
        <v>71.232681708979158</v>
      </c>
      <c r="CT43" s="2">
        <v>2177</v>
      </c>
      <c r="CU43" s="17">
        <f>CT$67*CA43</f>
        <v>32.563652319344492</v>
      </c>
      <c r="CV43" s="1">
        <f>CU43-CT43</f>
        <v>-2144.4363476806557</v>
      </c>
      <c r="CW43" s="9"/>
      <c r="DA43" s="37"/>
      <c r="DC43" s="17"/>
      <c r="DD43" s="1"/>
    </row>
    <row r="44" spans="1:108" x14ac:dyDescent="0.2">
      <c r="A44" s="43" t="s">
        <v>50</v>
      </c>
      <c r="B44">
        <v>1</v>
      </c>
      <c r="C44">
        <v>1</v>
      </c>
      <c r="D44">
        <v>0.46345381526104401</v>
      </c>
      <c r="E44">
        <v>0.53654618473895499</v>
      </c>
      <c r="F44">
        <v>0.192216044479745</v>
      </c>
      <c r="G44">
        <v>0.192216044479745</v>
      </c>
      <c r="H44">
        <v>0.11718061674008801</v>
      </c>
      <c r="I44">
        <v>0.66255506607929504</v>
      </c>
      <c r="J44">
        <v>0.278637060111252</v>
      </c>
      <c r="K44">
        <v>0.23142712360492601</v>
      </c>
      <c r="L44">
        <v>8.0442574348593102E-2</v>
      </c>
      <c r="M44" s="28">
        <v>0</v>
      </c>
      <c r="N44">
        <v>1.00744708536299</v>
      </c>
      <c r="O44">
        <v>0.98999570424952399</v>
      </c>
      <c r="P44">
        <v>1.0093318670973199</v>
      </c>
      <c r="Q44">
        <v>0.99348896292726396</v>
      </c>
      <c r="R44">
        <v>10.050000190734799</v>
      </c>
      <c r="S44" s="40">
        <f>IF(C44,O44,Q44)</f>
        <v>0.98999570424952399</v>
      </c>
      <c r="T44" s="40">
        <f>IF(D44 = 0,N44,P44)</f>
        <v>1.0093318670973199</v>
      </c>
      <c r="U44" s="59">
        <f>R44*S44^(1-M44)</f>
        <v>9.9494570165343479</v>
      </c>
      <c r="V44" s="58">
        <f>R44*T44^(M44+1)</f>
        <v>10.143785456842776</v>
      </c>
      <c r="W44" s="66">
        <f>0.5 * (D44-MAX($D$3:$D$66))/(MIN($D$3:$D$66)-MAX($D$3:$D$66)) + 0.75</f>
        <v>1.0013988367303885</v>
      </c>
      <c r="X44" s="66">
        <f>AVERAGE(D44, F44, G44, H44, I44, J44, K44)</f>
        <v>0.30538368153658502</v>
      </c>
      <c r="Y44" s="29">
        <f>1.2^M44</f>
        <v>1</v>
      </c>
      <c r="Z44" s="29">
        <f>1.6^M44</f>
        <v>1</v>
      </c>
      <c r="AA44" s="29">
        <f>IF(C44&gt;0, 1, 0.3)</f>
        <v>1</v>
      </c>
      <c r="AB44" s="29">
        <f>IF(C44&gt;0, 1, 0.2)</f>
        <v>1</v>
      </c>
      <c r="AC44" s="29">
        <f>PERCENTILE($L$2:$L$66, 0.05)</f>
        <v>-5.4727940322364554E-2</v>
      </c>
      <c r="AD44" s="29">
        <f>PERCENTILE($L$2:$L$66, 0.95)</f>
        <v>1.05284659974838</v>
      </c>
      <c r="AE44" s="29">
        <f>MIN(MAX(L44,AC44), AD44)</f>
        <v>8.0442574348593102E-2</v>
      </c>
      <c r="AF44" s="29">
        <f>AE44-$AE$67+1</f>
        <v>1.1351705146709576</v>
      </c>
      <c r="AG44" s="74">
        <v>1</v>
      </c>
      <c r="AH44" s="74">
        <v>0</v>
      </c>
      <c r="AI44" s="28">
        <v>1</v>
      </c>
      <c r="AJ44" s="21">
        <f>(AF44^4) *Y44*AA44*AG44</f>
        <v>1.6605211375097704</v>
      </c>
      <c r="AK44" s="21">
        <f>(AF44^5)*Z44*AB44*AH44*AI44</f>
        <v>0</v>
      </c>
      <c r="AL44" s="15">
        <f>AJ44/$AJ$67</f>
        <v>4.2273844883786906E-3</v>
      </c>
      <c r="AM44" s="15">
        <f>AK44/$AK$67</f>
        <v>0</v>
      </c>
      <c r="AN44" s="2">
        <v>0</v>
      </c>
      <c r="AO44" s="16">
        <f>$D$73*AL44</f>
        <v>483.98065246870095</v>
      </c>
      <c r="AP44" s="24">
        <f>AO44-AN44</f>
        <v>483.98065246870095</v>
      </c>
      <c r="AQ44" s="2">
        <v>0</v>
      </c>
      <c r="AR44" s="2">
        <v>945</v>
      </c>
      <c r="AS44" s="2">
        <v>0</v>
      </c>
      <c r="AT44" s="10">
        <f>SUM(AQ44:AS44)</f>
        <v>945</v>
      </c>
      <c r="AU44" s="16">
        <f>AL44*$D$72</f>
        <v>740.93465157656544</v>
      </c>
      <c r="AV44" s="9">
        <f>AU44-AT44</f>
        <v>-204.06534842343456</v>
      </c>
      <c r="AW44" s="9">
        <f>AV44+AP44</f>
        <v>279.9153040452664</v>
      </c>
      <c r="AX44" s="18">
        <f>AN44+AT44</f>
        <v>945</v>
      </c>
      <c r="AY44" s="27">
        <f>AO44+AU44</f>
        <v>1224.9153040452663</v>
      </c>
      <c r="AZ44" s="67">
        <f>AW44*(AW44&gt;0)</f>
        <v>279.9153040452664</v>
      </c>
      <c r="BA44">
        <f>AZ44/$AZ$67</f>
        <v>4.1351354416252414E-3</v>
      </c>
      <c r="BB44" s="57">
        <f>BA44*$AW$67</f>
        <v>17.236278304554968</v>
      </c>
      <c r="BC44" s="70">
        <f>IF(BB44&gt;0,U44,V44)</f>
        <v>9.9494570165343479</v>
      </c>
      <c r="BD44" s="17">
        <f>BB44/BC44</f>
        <v>1.7323838151078126</v>
      </c>
      <c r="BE44" s="35">
        <f>AX44/AY44</f>
        <v>0.77148191134452337</v>
      </c>
      <c r="BF44" s="2">
        <v>0</v>
      </c>
      <c r="BG44" s="16">
        <f>AM44*$D$75</f>
        <v>0</v>
      </c>
      <c r="BH44" s="54">
        <f>BG44-BF44</f>
        <v>0</v>
      </c>
      <c r="BI44" s="75">
        <f>BH44*(BH44&lt;0)</f>
        <v>0</v>
      </c>
      <c r="BJ44" s="35">
        <f>BI44/$BI$67</f>
        <v>0</v>
      </c>
      <c r="BK44" s="76">
        <f>BJ44 * $BH$67</f>
        <v>0</v>
      </c>
      <c r="BL44" s="77">
        <f>IF(BK44&gt;0, U44, V44)</f>
        <v>10.143785456842776</v>
      </c>
      <c r="BM44" s="17">
        <f>BK44/BL44</f>
        <v>0</v>
      </c>
      <c r="BN44" s="39">
        <f>($AF44^$BN$69)*($BO$69^$M44)*(IF($C44&gt;0,1,$BP$69))</f>
        <v>1.1490712744114029</v>
      </c>
      <c r="BO44" s="39">
        <f>($AF44^$BN$70)*($BO$70^$M44)*(IF($C44&gt;0,1,$BP$70))</f>
        <v>1.3106912248885338</v>
      </c>
      <c r="BP44" s="39">
        <f>($AF44^$BN$71)*($BO$71^$M44)*(IF($C44&gt;0,1,$BP$71))</f>
        <v>1.852516732655209</v>
      </c>
      <c r="BQ44" s="39">
        <f>($AF44^$BN$72)*($BO$72^$M44)*(IF($C44&gt;0,1,$BP$72))</f>
        <v>1.3118549535974742</v>
      </c>
      <c r="BR44" s="39">
        <f>($AF44^$BN$73)*($BO$73^$M44)*(IF($C44&gt;0,1,$BP$73))</f>
        <v>1.0113475764702815</v>
      </c>
      <c r="BS44" s="39">
        <f>($AF44^$BN$74)*($BO$74^$M44)*(IF($C44&gt;0,1,$BP$74))</f>
        <v>1.5756113914539267</v>
      </c>
      <c r="BT44" s="39">
        <f>($AF44^$BN$75)*($BO$75^$M44)*(IF($C44&gt;0,1,$BP$75))</f>
        <v>1.2665836988021963</v>
      </c>
      <c r="BU44" s="37">
        <f>BN44/BN$67</f>
        <v>1.3560245061739818E-2</v>
      </c>
      <c r="BV44" s="37">
        <f>BO44/BO$67</f>
        <v>8.9559511651947938E-3</v>
      </c>
      <c r="BW44" s="37">
        <f>BP44/BP$67</f>
        <v>2.8202831385068898E-3</v>
      </c>
      <c r="BX44" s="37">
        <f>BQ44/BQ$67</f>
        <v>7.5599315791901262E-3</v>
      </c>
      <c r="BY44" s="37">
        <f>BR44/BR$67</f>
        <v>1.7959445293147205E-2</v>
      </c>
      <c r="BZ44" s="37">
        <f>BS44/BS$67</f>
        <v>4.8781792611840361E-3</v>
      </c>
      <c r="CA44" s="37">
        <f>BT44/BT$67</f>
        <v>1.2653771563801167E-2</v>
      </c>
      <c r="CB44" s="2">
        <v>1308</v>
      </c>
      <c r="CC44" s="17">
        <f>CB$67*BU44</f>
        <v>930.02940755942541</v>
      </c>
      <c r="CD44" s="1">
        <f>CC44-CB44</f>
        <v>-377.97059244057459</v>
      </c>
      <c r="CE44" s="2">
        <v>367</v>
      </c>
      <c r="CF44" s="17">
        <f>CE$67*BV44</f>
        <v>590.60019958877069</v>
      </c>
      <c r="CG44" s="1">
        <f>CF44-CE44</f>
        <v>223.60019958877069</v>
      </c>
      <c r="CH44" s="2">
        <v>225</v>
      </c>
      <c r="CI44" s="17">
        <f>CH$67*BW44</f>
        <v>205.54505541752064</v>
      </c>
      <c r="CJ44" s="1">
        <f>CI44-CH44</f>
        <v>-19.454944582479357</v>
      </c>
      <c r="CK44" s="2">
        <v>273</v>
      </c>
      <c r="CL44" s="17">
        <f>CK$67*BX44</f>
        <v>502.71277022140583</v>
      </c>
      <c r="CM44" s="1">
        <f>CL44-CK44</f>
        <v>229.71277022140583</v>
      </c>
      <c r="CN44" s="2">
        <v>935</v>
      </c>
      <c r="CO44" s="17">
        <f>CN$67*BY44</f>
        <v>1248.558596224887</v>
      </c>
      <c r="CP44" s="1">
        <f>CO44-CN44</f>
        <v>313.55859622488697</v>
      </c>
      <c r="CQ44" s="2">
        <v>422</v>
      </c>
      <c r="CR44" s="17">
        <f>CQ$67*BZ44</f>
        <v>360.54622919411213</v>
      </c>
      <c r="CS44" s="1">
        <f>CR44-CQ44</f>
        <v>-61.453770805887871</v>
      </c>
      <c r="CT44" s="2">
        <v>0</v>
      </c>
      <c r="CU44" s="17">
        <f>CT$67*CA44</f>
        <v>893.34361863279855</v>
      </c>
      <c r="CV44" s="1">
        <f>CU44-CT44</f>
        <v>893.34361863279855</v>
      </c>
      <c r="CW44" s="9"/>
      <c r="DA44" s="37"/>
      <c r="DC44" s="17"/>
      <c r="DD44" s="1"/>
    </row>
    <row r="45" spans="1:108" x14ac:dyDescent="0.2">
      <c r="A45" s="43" t="s">
        <v>54</v>
      </c>
      <c r="B45">
        <v>1</v>
      </c>
      <c r="C45">
        <v>0</v>
      </c>
      <c r="D45">
        <v>0.63855421686746905</v>
      </c>
      <c r="E45">
        <v>0.36144578313253001</v>
      </c>
      <c r="F45">
        <v>0.50198570293884004</v>
      </c>
      <c r="G45">
        <v>0.50198570293884004</v>
      </c>
      <c r="H45">
        <v>0.54537444933920698</v>
      </c>
      <c r="I45">
        <v>0.90748898678414003</v>
      </c>
      <c r="J45">
        <v>0.70350643667900803</v>
      </c>
      <c r="K45">
        <v>0.59426439666053599</v>
      </c>
      <c r="L45">
        <v>1.0021644453596099</v>
      </c>
      <c r="M45" s="28">
        <v>0</v>
      </c>
      <c r="N45">
        <v>1.0047655990022399</v>
      </c>
      <c r="O45">
        <v>0.99790090031087897</v>
      </c>
      <c r="P45">
        <v>1.00518626190946</v>
      </c>
      <c r="Q45">
        <v>0.99746058186627795</v>
      </c>
      <c r="R45">
        <v>237.75</v>
      </c>
      <c r="S45" s="40">
        <f>IF(C45,O45,Q45)</f>
        <v>0.99746058186627795</v>
      </c>
      <c r="T45" s="40">
        <f>IF(D45 = 0,N45,P45)</f>
        <v>1.00518626190946</v>
      </c>
      <c r="U45" s="59">
        <f>R45*S45^(1-M45)</f>
        <v>237.1462533387076</v>
      </c>
      <c r="V45" s="58">
        <f>R45*T45^(M45+1)</f>
        <v>238.98303376897411</v>
      </c>
      <c r="W45" s="66">
        <f>0.5 * (D45-MAX($D$3:$D$66))/(MIN($D$3:$D$66)-MAX($D$3:$D$66)) + 0.75</f>
        <v>0.89518770028227901</v>
      </c>
      <c r="X45" s="66">
        <f>AVERAGE(D45, F45, G45, H45, I45, J45, K45)</f>
        <v>0.62759427031543435</v>
      </c>
      <c r="Y45" s="29">
        <f>1.2^M45</f>
        <v>1</v>
      </c>
      <c r="Z45" s="29">
        <f>1.6^M45</f>
        <v>1</v>
      </c>
      <c r="AA45" s="29">
        <f>IF(C45&gt;0, 1, 0.3)</f>
        <v>0.3</v>
      </c>
      <c r="AB45" s="29">
        <f>IF(C45&gt;0, 1, 0.2)</f>
        <v>0.2</v>
      </c>
      <c r="AC45" s="29">
        <f>PERCENTILE($L$2:$L$66, 0.05)</f>
        <v>-5.4727940322364554E-2</v>
      </c>
      <c r="AD45" s="29">
        <f>PERCENTILE($L$2:$L$66, 0.95)</f>
        <v>1.05284659974838</v>
      </c>
      <c r="AE45" s="29">
        <f>MIN(MAX(L45,AC45), AD45)</f>
        <v>1.0021644453596099</v>
      </c>
      <c r="AF45" s="29">
        <f>AE45-$AE$67+1</f>
        <v>2.0568923856819747</v>
      </c>
      <c r="AG45" s="74">
        <v>1</v>
      </c>
      <c r="AH45" s="74">
        <v>0</v>
      </c>
      <c r="AI45" s="28">
        <v>1</v>
      </c>
      <c r="AJ45" s="21">
        <f>(AF45^4) *Y45*AA45*AG45</f>
        <v>5.3699165495989876</v>
      </c>
      <c r="AK45" s="21">
        <f>(AF45^5)*Z45*AB45*AH45*AI45</f>
        <v>0</v>
      </c>
      <c r="AL45" s="15">
        <f>AJ45/$AJ$67</f>
        <v>1.3670829845446162E-2</v>
      </c>
      <c r="AM45" s="15">
        <f>AK45/$AK$67</f>
        <v>0</v>
      </c>
      <c r="AN45" s="2">
        <v>1902</v>
      </c>
      <c r="AO45" s="16">
        <f>$D$73*AL45</f>
        <v>1565.1325699321917</v>
      </c>
      <c r="AP45" s="24">
        <f>AO45-AN45</f>
        <v>-336.8674300678083</v>
      </c>
      <c r="AQ45" s="2">
        <v>951</v>
      </c>
      <c r="AR45" s="2">
        <v>6182</v>
      </c>
      <c r="AS45" s="2">
        <v>238</v>
      </c>
      <c r="AT45" s="10">
        <f>SUM(AQ45:AS45)</f>
        <v>7371</v>
      </c>
      <c r="AU45" s="16">
        <f>AL45*$D$72</f>
        <v>2396.0894913022134</v>
      </c>
      <c r="AV45" s="9">
        <f>AU45-AT45</f>
        <v>-4974.910508697787</v>
      </c>
      <c r="AW45" s="9">
        <f>AV45+AP45</f>
        <v>-5311.7779387655955</v>
      </c>
      <c r="AX45" s="18">
        <f>AN45+AT45</f>
        <v>9273</v>
      </c>
      <c r="AY45" s="27">
        <f>AO45+AU45</f>
        <v>3961.2220612344054</v>
      </c>
      <c r="AZ45" s="67">
        <f>AW45*(AW45&gt;0)</f>
        <v>0</v>
      </c>
      <c r="BA45">
        <f>AZ45/$AZ$67</f>
        <v>0</v>
      </c>
      <c r="BB45" s="57">
        <f>BA45*$AW$67</f>
        <v>0</v>
      </c>
      <c r="BC45" s="60">
        <f>IF(BB45&gt;0,U45,V45)</f>
        <v>238.98303376897411</v>
      </c>
      <c r="BD45" s="17">
        <f>BB45/BC45</f>
        <v>0</v>
      </c>
      <c r="BE45" s="35">
        <f>AX45/AY45</f>
        <v>2.3409442481773732</v>
      </c>
      <c r="BF45" s="2">
        <v>0</v>
      </c>
      <c r="BG45" s="16">
        <f>AM45*$D$75</f>
        <v>0</v>
      </c>
      <c r="BH45" s="54">
        <f>BG45-BF45</f>
        <v>0</v>
      </c>
      <c r="BI45" s="75">
        <f>BH45*(BH45&lt;0)</f>
        <v>0</v>
      </c>
      <c r="BJ45" s="35">
        <f>BI45/$BI$67</f>
        <v>0</v>
      </c>
      <c r="BK45" s="76">
        <f>BJ45 * $BH$67</f>
        <v>0</v>
      </c>
      <c r="BL45" s="77">
        <f>IF(BK45&gt;0, U45, V45)</f>
        <v>238.98303376897411</v>
      </c>
      <c r="BM45" s="17">
        <f>BK45/BL45</f>
        <v>0</v>
      </c>
      <c r="BN45" s="39">
        <f>($AF45^$BN$69)*($BO$69^$M45)*(IF($C45&gt;0,1,$BP$69))</f>
        <v>1.0228168212149971</v>
      </c>
      <c r="BO45" s="39">
        <f>($AF45^$BN$70)*($BO$70^$M45)*(IF($C45&gt;0,1,$BP$70))</f>
        <v>1.8360720234828631</v>
      </c>
      <c r="BP45" s="39">
        <f>($AF45^$BN$71)*($BO$71^$M45)*(IF($C45&gt;0,1,$BP$71))</f>
        <v>6.670799122163687E-2</v>
      </c>
      <c r="BQ45" s="39">
        <f>($AF45^$BN$72)*($BO$72^$M45)*(IF($C45&gt;0,1,$BP$72))</f>
        <v>3.3956582813307676</v>
      </c>
      <c r="BR45" s="39">
        <f>($AF45^$BN$73)*($BO$73^$M45)*(IF($C45&gt;0,1,$BP$73))</f>
        <v>0.69735445241485483</v>
      </c>
      <c r="BS45" s="39">
        <f>($AF45^$BN$74)*($BO$74^$M45)*(IF($C45&gt;0,1,$BP$74))</f>
        <v>2.9878528840639844</v>
      </c>
      <c r="BT45" s="39">
        <f>($AF45^$BN$75)*($BO$75^$M45)*(IF($C45&gt;0,1,$BP$75))</f>
        <v>0.14958600872000613</v>
      </c>
      <c r="BU45" s="37">
        <f>BN45/BN$67</f>
        <v>1.2070310221661083E-2</v>
      </c>
      <c r="BV45" s="37">
        <f>BO45/BO$67</f>
        <v>1.2545877370538855E-2</v>
      </c>
      <c r="BW45" s="37">
        <f>BP45/BP$67</f>
        <v>1.0155666587496563E-4</v>
      </c>
      <c r="BX45" s="37">
        <f>BQ45/BQ$67</f>
        <v>1.9568431862664399E-2</v>
      </c>
      <c r="BY45" s="37">
        <f>BR45/BR$67</f>
        <v>1.2383575567351184E-2</v>
      </c>
      <c r="BZ45" s="37">
        <f>BS45/BS$67</f>
        <v>9.2505563577197861E-3</v>
      </c>
      <c r="CA45" s="37">
        <f>BT45/BT$67</f>
        <v>1.4944351370333969E-3</v>
      </c>
      <c r="CB45" s="2">
        <v>2046</v>
      </c>
      <c r="CC45" s="17">
        <f>CB$67*BU45</f>
        <v>827.84222655262533</v>
      </c>
      <c r="CD45" s="1">
        <f>CC45-CB45</f>
        <v>-1218.1577734473747</v>
      </c>
      <c r="CE45" s="2">
        <v>1262</v>
      </c>
      <c r="CF45" s="17">
        <f>CE$67*BV45</f>
        <v>827.33788320018482</v>
      </c>
      <c r="CG45" s="1">
        <f>CF45-CE45</f>
        <v>-434.66211679981518</v>
      </c>
      <c r="CH45" s="2">
        <v>6958</v>
      </c>
      <c r="CI45" s="17">
        <f>CH$67*BW45</f>
        <v>7.4015513656333702</v>
      </c>
      <c r="CJ45" s="1">
        <f>CI45-CH45</f>
        <v>-6950.5984486343668</v>
      </c>
      <c r="CK45" s="2">
        <v>1447</v>
      </c>
      <c r="CL45" s="17">
        <f>CK$67*BX45</f>
        <v>1301.2420135715945</v>
      </c>
      <c r="CM45" s="1">
        <f>CL45-CK45</f>
        <v>-145.7579864284055</v>
      </c>
      <c r="CN45" s="2">
        <v>1426</v>
      </c>
      <c r="CO45" s="17">
        <f>CN$67*BY45</f>
        <v>860.91855701782163</v>
      </c>
      <c r="CP45" s="1">
        <f>CO45-CN45</f>
        <v>-565.08144298217837</v>
      </c>
      <c r="CQ45" s="2">
        <v>2378</v>
      </c>
      <c r="CR45" s="17">
        <f>CQ$67*BZ45</f>
        <v>683.70862039906945</v>
      </c>
      <c r="CS45" s="1">
        <f>CR45-CQ45</f>
        <v>-1694.2913796009307</v>
      </c>
      <c r="CT45" s="2">
        <v>951</v>
      </c>
      <c r="CU45" s="17">
        <f>CT$67*CA45</f>
        <v>105.50562623942079</v>
      </c>
      <c r="CV45" s="1">
        <f>CU45-CT45</f>
        <v>-845.49437376057926</v>
      </c>
      <c r="CW45" s="9"/>
      <c r="DA45" s="37"/>
      <c r="DC45" s="17"/>
      <c r="DD45" s="1"/>
    </row>
    <row r="46" spans="1:108" x14ac:dyDescent="0.2">
      <c r="A46" s="43" t="s">
        <v>204</v>
      </c>
      <c r="B46">
        <v>1</v>
      </c>
      <c r="C46">
        <v>0</v>
      </c>
      <c r="D46">
        <v>0.64088397790055196</v>
      </c>
      <c r="E46">
        <v>0.35911602209944699</v>
      </c>
      <c r="F46">
        <v>0.52307692307692299</v>
      </c>
      <c r="G46">
        <v>0.52307692307692299</v>
      </c>
      <c r="H46">
        <v>1</v>
      </c>
      <c r="I46">
        <v>0.85858585858585801</v>
      </c>
      <c r="J46">
        <v>0.92659908190428197</v>
      </c>
      <c r="K46">
        <v>0.69619149426604798</v>
      </c>
      <c r="L46">
        <v>-1.1859199861251799</v>
      </c>
      <c r="M46" s="28">
        <v>0</v>
      </c>
      <c r="N46">
        <v>1.0182608073764901</v>
      </c>
      <c r="O46">
        <v>0.98133425815578101</v>
      </c>
      <c r="P46">
        <v>1.0177596990447699</v>
      </c>
      <c r="Q46">
        <v>0.97509039269166298</v>
      </c>
      <c r="R46">
        <v>34.450000762939403</v>
      </c>
      <c r="S46" s="40">
        <f>IF(C46,O46,Q46)</f>
        <v>0.97509039269166298</v>
      </c>
      <c r="T46" s="40">
        <f>IF(D46 = 0,N46,P46)</f>
        <v>1.0177596990447699</v>
      </c>
      <c r="U46" s="59">
        <f>R46*S46^(1-M46)</f>
        <v>33.591864772162673</v>
      </c>
      <c r="V46" s="58">
        <f>R46*T46^(M46+1)</f>
        <v>35.0618224085813</v>
      </c>
      <c r="W46" s="66">
        <f>0.5 * (D46-MAX($D$3:$D$66))/(MIN($D$3:$D$66)-MAX($D$3:$D$66)) + 0.75</f>
        <v>0.89377453066812573</v>
      </c>
      <c r="X46" s="66">
        <f>AVERAGE(D46, F46, G46, H46, I46, J46, K46)</f>
        <v>0.73834489411579807</v>
      </c>
      <c r="Y46" s="29">
        <f>1.2^M46</f>
        <v>1</v>
      </c>
      <c r="Z46" s="29">
        <f>1.6^M46</f>
        <v>1</v>
      </c>
      <c r="AA46" s="29">
        <f>IF(C46&gt;0, 1, 0.3)</f>
        <v>0.3</v>
      </c>
      <c r="AB46" s="29">
        <f>IF(C46&gt;0, 1, 0.2)</f>
        <v>0.2</v>
      </c>
      <c r="AC46" s="29">
        <f>PERCENTILE($L$2:$L$66, 0.05)</f>
        <v>-5.4727940322364554E-2</v>
      </c>
      <c r="AD46" s="29">
        <f>PERCENTILE($L$2:$L$66, 0.95)</f>
        <v>1.05284659974838</v>
      </c>
      <c r="AE46" s="29">
        <f>MIN(MAX(L46,AC46), AD46)</f>
        <v>-5.4727940322364554E-2</v>
      </c>
      <c r="AF46" s="29">
        <f>AE46-$AE$67+1</f>
        <v>1</v>
      </c>
      <c r="AG46" s="74">
        <v>1</v>
      </c>
      <c r="AH46" s="74">
        <v>0</v>
      </c>
      <c r="AI46" s="28">
        <v>1</v>
      </c>
      <c r="AJ46" s="21">
        <f>(AF46^4) *Y46*AA46*AG46</f>
        <v>0.3</v>
      </c>
      <c r="AK46" s="21">
        <f>(AF46^5)*Z46*AB46*AH46*AI46</f>
        <v>0</v>
      </c>
      <c r="AL46" s="15">
        <f>AJ46/$AJ$67</f>
        <v>7.6374537960745769E-4</v>
      </c>
      <c r="AM46" s="15">
        <f>AK46/$AK$67</f>
        <v>0</v>
      </c>
      <c r="AN46" s="2">
        <v>69</v>
      </c>
      <c r="AO46" s="16">
        <f>$D$73*AL46</f>
        <v>87.438932550026607</v>
      </c>
      <c r="AP46" s="24">
        <f>AO46-AN46</f>
        <v>18.438932550026607</v>
      </c>
      <c r="AQ46" s="2">
        <v>34</v>
      </c>
      <c r="AR46" s="2">
        <v>172</v>
      </c>
      <c r="AS46" s="2">
        <v>0</v>
      </c>
      <c r="AT46" s="10">
        <f>SUM(AQ46:AS46)</f>
        <v>206</v>
      </c>
      <c r="AU46" s="16">
        <f>AL46*$D$72</f>
        <v>133.86182834523643</v>
      </c>
      <c r="AV46" s="9">
        <f>AU46-AT46</f>
        <v>-72.138171654763568</v>
      </c>
      <c r="AW46" s="9">
        <f>AV46+AP46</f>
        <v>-53.699239104736961</v>
      </c>
      <c r="AX46" s="18">
        <f>AN46+AT46</f>
        <v>275</v>
      </c>
      <c r="AY46" s="27">
        <f>AO46+AU46</f>
        <v>221.30076089526304</v>
      </c>
      <c r="AZ46" s="67">
        <f>AW46*(AW46&gt;0)</f>
        <v>0</v>
      </c>
      <c r="BA46">
        <f>AZ46/$AZ$67</f>
        <v>0</v>
      </c>
      <c r="BB46" s="57">
        <f>BA46*$AW$67</f>
        <v>0</v>
      </c>
      <c r="BC46" s="70">
        <f>IF(BB46&gt;0,U46,V46)</f>
        <v>35.0618224085813</v>
      </c>
      <c r="BD46" s="17">
        <f>BB46/BC46</f>
        <v>0</v>
      </c>
      <c r="BE46" s="35">
        <f>AX46/AY46</f>
        <v>1.2426527540506365</v>
      </c>
      <c r="BF46" s="2">
        <v>0</v>
      </c>
      <c r="BG46" s="16">
        <f>AM46*$D$75</f>
        <v>0</v>
      </c>
      <c r="BH46" s="54">
        <f>BG46-BF46</f>
        <v>0</v>
      </c>
      <c r="BI46" s="75">
        <f>BH46*(BH46&lt;0)</f>
        <v>0</v>
      </c>
      <c r="BJ46" s="35">
        <f>BI46/$BI$67</f>
        <v>0</v>
      </c>
      <c r="BK46" s="76">
        <f>BJ46 * $BH$67</f>
        <v>0</v>
      </c>
      <c r="BL46" s="77">
        <f>IF(BK46&gt;0, U46, V46)</f>
        <v>35.0618224085813</v>
      </c>
      <c r="BM46" s="17">
        <f>BK46/BL46</f>
        <v>0</v>
      </c>
      <c r="BN46" s="39">
        <f>($AF46^$BN$69)*($BO$69^$M46)*(IF($C46&gt;0,1,$BP$69))</f>
        <v>0.46400000000000002</v>
      </c>
      <c r="BO46" s="39">
        <f>($AF46^$BN$70)*($BO$70^$M46)*(IF($C46&gt;0,1,$BP$70))</f>
        <v>0.39400000000000002</v>
      </c>
      <c r="BP46" s="39">
        <f>($AF46^$BN$71)*($BO$71^$M46)*(IF($C46&gt;0,1,$BP$71))</f>
        <v>2E-3</v>
      </c>
      <c r="BQ46" s="39">
        <f>($AF46^$BN$72)*($BO$72^$M46)*(IF($C46&gt;0,1,$BP$72))</f>
        <v>0.72499999999999998</v>
      </c>
      <c r="BR46" s="39">
        <f>($AF46^$BN$73)*($BO$73^$M46)*(IF($C46&gt;0,1,$BP$73))</f>
        <v>0.65400000000000003</v>
      </c>
      <c r="BS46" s="39">
        <f>($AF46^$BN$74)*($BO$74^$M46)*(IF($C46&gt;0,1,$BP$74))</f>
        <v>0.22500000000000001</v>
      </c>
      <c r="BT46" s="39">
        <f>($AF46^$BN$75)*($BO$75^$M46)*(IF($C46&gt;0,1,$BP$75))</f>
        <v>3.9E-2</v>
      </c>
      <c r="BU46" s="37">
        <f>BN46/BN$67</f>
        <v>5.4756861900235468E-3</v>
      </c>
      <c r="BV46" s="37">
        <f>BO46/BO$67</f>
        <v>2.6922014064653848E-3</v>
      </c>
      <c r="BW46" s="37">
        <f>BP46/BP$67</f>
        <v>3.0448125933681395E-6</v>
      </c>
      <c r="BX46" s="37">
        <f>BQ46/BQ$67</f>
        <v>4.1780155495716497E-3</v>
      </c>
      <c r="BY46" s="37">
        <f>BR46/BR$67</f>
        <v>1.1613689986494384E-2</v>
      </c>
      <c r="BZ46" s="37">
        <f>BS46/BS$67</f>
        <v>6.9661233710273244E-4</v>
      </c>
      <c r="CA46" s="37">
        <f>BT46/BT$67</f>
        <v>3.8962848760405169E-4</v>
      </c>
      <c r="CB46" s="2">
        <v>1789</v>
      </c>
      <c r="CC46" s="17">
        <f>CB$67*BU46</f>
        <v>375.54993734276496</v>
      </c>
      <c r="CD46" s="1">
        <f>CC46-CB46</f>
        <v>-1413.4500626572351</v>
      </c>
      <c r="CE46" s="2">
        <v>0</v>
      </c>
      <c r="CF46" s="17">
        <f>CE$67*BV46</f>
        <v>177.53722174935979</v>
      </c>
      <c r="CG46" s="1">
        <f>CF46-CE46</f>
        <v>177.53722174935979</v>
      </c>
      <c r="CH46" s="2">
        <v>0</v>
      </c>
      <c r="CI46" s="17">
        <f>CH$67*BW46</f>
        <v>0.22190898661726338</v>
      </c>
      <c r="CJ46" s="1">
        <f>CI46-CH46</f>
        <v>0.22190898661726338</v>
      </c>
      <c r="CK46" s="2">
        <v>0</v>
      </c>
      <c r="CL46" s="17">
        <f>CK$67*BX46</f>
        <v>277.825499999866</v>
      </c>
      <c r="CM46" s="1">
        <f>CL46-CK46</f>
        <v>277.825499999866</v>
      </c>
      <c r="CN46" s="2">
        <v>1034</v>
      </c>
      <c r="CO46" s="17">
        <f>CN$67*BY46</f>
        <v>807.39534155107606</v>
      </c>
      <c r="CP46" s="1">
        <f>CO46-CN46</f>
        <v>-226.60465844892394</v>
      </c>
      <c r="CQ46" s="2">
        <v>0</v>
      </c>
      <c r="CR46" s="17">
        <f>CQ$67*BZ46</f>
        <v>51.486617835262955</v>
      </c>
      <c r="CS46" s="1">
        <f>CR46-CQ46</f>
        <v>51.486617835262955</v>
      </c>
      <c r="CT46" s="2">
        <v>0</v>
      </c>
      <c r="CU46" s="17">
        <f>CT$67*CA46</f>
        <v>27.507381596358446</v>
      </c>
      <c r="CV46" s="1">
        <f>CU46-CT46</f>
        <v>27.507381596358446</v>
      </c>
      <c r="CW46" s="9"/>
      <c r="DA46" s="37"/>
      <c r="DC46" s="17"/>
      <c r="DD46" s="1"/>
    </row>
    <row r="47" spans="1:108" x14ac:dyDescent="0.2">
      <c r="A47" s="43" t="s">
        <v>13</v>
      </c>
      <c r="B47">
        <v>0</v>
      </c>
      <c r="C47">
        <v>0</v>
      </c>
      <c r="D47">
        <v>0.233990147783251</v>
      </c>
      <c r="E47">
        <v>0.766009852216748</v>
      </c>
      <c r="F47">
        <v>0.24269480519480499</v>
      </c>
      <c r="G47">
        <v>0.24269480519480499</v>
      </c>
      <c r="H47">
        <v>0.20306859205776101</v>
      </c>
      <c r="I47">
        <v>0.15072202166064899</v>
      </c>
      <c r="J47">
        <v>0.17494830302328601</v>
      </c>
      <c r="K47">
        <v>0.20605592522759</v>
      </c>
      <c r="L47">
        <v>0.654099998197744</v>
      </c>
      <c r="M47" s="28">
        <v>0</v>
      </c>
      <c r="N47">
        <v>1.01630935925259</v>
      </c>
      <c r="O47">
        <v>0.98809324980285795</v>
      </c>
      <c r="P47">
        <v>1.01458439630255</v>
      </c>
      <c r="Q47">
        <v>0.99425663578103995</v>
      </c>
      <c r="R47">
        <v>74.150001525878906</v>
      </c>
      <c r="S47" s="40">
        <f>IF(C47,O47,Q47)</f>
        <v>0.99425663578103995</v>
      </c>
      <c r="T47" s="40">
        <f>IF(D47 = 0,N47,P47)</f>
        <v>1.01458439630255</v>
      </c>
      <c r="U47" s="59">
        <f>R47*S47^(1-M47)</f>
        <v>73.724131060279348</v>
      </c>
      <c r="V47" s="58">
        <f>R47*T47^(M47+1)</f>
        <v>75.231434533967018</v>
      </c>
      <c r="W47" s="66">
        <f>0.5 * (D47-MAX($D$3:$D$66))/(MIN($D$3:$D$66)-MAX($D$3:$D$66)) + 0.75</f>
        <v>1.1405852501981761</v>
      </c>
      <c r="X47" s="66">
        <f>AVERAGE(D47, F47, G47, H47, I47, J47, K47)</f>
        <v>0.20773922859173527</v>
      </c>
      <c r="Y47" s="29">
        <f>1.2^M47</f>
        <v>1</v>
      </c>
      <c r="Z47" s="29">
        <f>1.6^M47</f>
        <v>1</v>
      </c>
      <c r="AA47" s="29">
        <f>IF(C47&gt;0, 1, 0.3)</f>
        <v>0.3</v>
      </c>
      <c r="AB47" s="29">
        <f>IF(C47&gt;0, 1, 0.2)</f>
        <v>0.2</v>
      </c>
      <c r="AC47" s="29">
        <f>PERCENTILE($L$2:$L$66, 0.05)</f>
        <v>-5.4727940322364554E-2</v>
      </c>
      <c r="AD47" s="29">
        <f>PERCENTILE($L$2:$L$66, 0.95)</f>
        <v>1.05284659974838</v>
      </c>
      <c r="AE47" s="29">
        <f>MIN(MAX(L47,AC47), AD47)</f>
        <v>0.654099998197744</v>
      </c>
      <c r="AF47" s="29">
        <f>AE47-$AE$67+1</f>
        <v>1.7088279385201086</v>
      </c>
      <c r="AG47" s="74">
        <v>1</v>
      </c>
      <c r="AH47" s="74">
        <v>0</v>
      </c>
      <c r="AI47" s="28">
        <v>1</v>
      </c>
      <c r="AJ47" s="21">
        <f>(AF47^4) *Y47*AA47*AG47</f>
        <v>2.5580828045044122</v>
      </c>
      <c r="AK47" s="21">
        <f>(AF47^5)*Z47*AB47*AH47*AI47</f>
        <v>0</v>
      </c>
      <c r="AL47" s="15">
        <f>AJ47/$AJ$67</f>
        <v>6.5124130753117749E-3</v>
      </c>
      <c r="AM47" s="15">
        <f>AK47/$AK$67</f>
        <v>0</v>
      </c>
      <c r="AN47" s="2">
        <v>2076</v>
      </c>
      <c r="AO47" s="16">
        <f>$D$73*AL47</f>
        <v>745.58676600148067</v>
      </c>
      <c r="AP47" s="24">
        <f>AO47-AN47</f>
        <v>-1330.4132339985194</v>
      </c>
      <c r="AQ47" s="2">
        <v>148</v>
      </c>
      <c r="AR47" s="2">
        <v>148</v>
      </c>
      <c r="AS47" s="2">
        <v>74</v>
      </c>
      <c r="AT47" s="10">
        <f>SUM(AQ47:AS47)</f>
        <v>370</v>
      </c>
      <c r="AU47" s="16">
        <f>AL47*$D$72</f>
        <v>1141.4321375649022</v>
      </c>
      <c r="AV47" s="9">
        <f>AU47-AT47</f>
        <v>771.43213756490218</v>
      </c>
      <c r="AW47" s="9">
        <f>AV47+AP47</f>
        <v>-558.98109643361727</v>
      </c>
      <c r="AX47" s="18">
        <f>AN47+AT47</f>
        <v>2446</v>
      </c>
      <c r="AY47" s="27">
        <f>AO47+AU47</f>
        <v>1887.018903566383</v>
      </c>
      <c r="AZ47" s="67">
        <f>AW47*(AW47&gt;0)</f>
        <v>0</v>
      </c>
      <c r="BA47">
        <f>AZ47/$AZ$67</f>
        <v>0</v>
      </c>
      <c r="BB47" s="57">
        <f>BA47*$AW$67</f>
        <v>0</v>
      </c>
      <c r="BC47" s="60">
        <f>IF(BB47&gt;0,U47,V47)</f>
        <v>75.231434533967018</v>
      </c>
      <c r="BD47" s="17">
        <f>BB47/BC47</f>
        <v>0</v>
      </c>
      <c r="BE47" s="35">
        <f>AX47/AY47</f>
        <v>1.2962244285826534</v>
      </c>
      <c r="BF47" s="2">
        <v>0</v>
      </c>
      <c r="BG47" s="16">
        <f>AM47*$D$75</f>
        <v>0</v>
      </c>
      <c r="BH47" s="54">
        <f>BG47-BF47</f>
        <v>0</v>
      </c>
      <c r="BI47" s="75">
        <f>BH47*(BH47&lt;0)</f>
        <v>0</v>
      </c>
      <c r="BJ47" s="35">
        <f>BI47/$BI$67</f>
        <v>0</v>
      </c>
      <c r="BK47" s="76">
        <f>BJ47 * $BH$67</f>
        <v>0</v>
      </c>
      <c r="BL47" s="77">
        <f>IF(BK47&gt;0, U47, V47)</f>
        <v>75.231434533967018</v>
      </c>
      <c r="BM47" s="17">
        <f>BK47/BL47</f>
        <v>0</v>
      </c>
      <c r="BN47" s="39">
        <f>($AF47^$BN$69)*($BO$69^$M47)*(IF($C47&gt;0,1,$BP$69))</f>
        <v>0.83474794143236863</v>
      </c>
      <c r="BO47" s="39">
        <f>($AF47^$BN$70)*($BO$70^$M47)*(IF($C47&gt;0,1,$BP$70))</f>
        <v>1.2361593857570077</v>
      </c>
      <c r="BP47" s="39">
        <f>($AF47^$BN$71)*($BO$71^$M47)*(IF($C47&gt;0,1,$BP$71))</f>
        <v>2.7079584925003706E-2</v>
      </c>
      <c r="BQ47" s="39">
        <f>($AF47^$BN$72)*($BO$72^$M47)*(IF($C47&gt;0,1,$BP$72))</f>
        <v>2.283206245592575</v>
      </c>
      <c r="BR47" s="39">
        <f>($AF47^$BN$73)*($BO$73^$M47)*(IF($C47&gt;0,1,$BP$73))</f>
        <v>0.6859427973674137</v>
      </c>
      <c r="BS47" s="39">
        <f>($AF47^$BN$74)*($BO$74^$M47)*(IF($C47&gt;0,1,$BP$74))</f>
        <v>1.536875724089465</v>
      </c>
      <c r="BT47" s="39">
        <f>($AF47^$BN$75)*($BO$75^$M47)*(IF($C47&gt;0,1,$BP$75))</f>
        <v>0.1058800908245299</v>
      </c>
      <c r="BU47" s="37">
        <f>BN47/BN$67</f>
        <v>9.8509003772668212E-3</v>
      </c>
      <c r="BV47" s="37">
        <f>BO47/BO$67</f>
        <v>8.4466752206862998E-3</v>
      </c>
      <c r="BW47" s="37">
        <f>BP47/BP$67</f>
        <v>4.1226130601416652E-5</v>
      </c>
      <c r="BX47" s="37">
        <f>BQ47/BQ$67</f>
        <v>1.3157615444089495E-2</v>
      </c>
      <c r="BY47" s="37">
        <f>BR47/BR$67</f>
        <v>1.2180928130112964E-2</v>
      </c>
      <c r="BZ47" s="37">
        <f>BS47/BS$67</f>
        <v>4.7582515110862955E-3</v>
      </c>
      <c r="CA47" s="37">
        <f>BT47/BT$67</f>
        <v>1.057792298854903E-3</v>
      </c>
      <c r="CB47" s="2">
        <v>1434</v>
      </c>
      <c r="CC47" s="17">
        <f>CB$67*BU47</f>
        <v>675.62400237484496</v>
      </c>
      <c r="CD47" s="1">
        <f>CC47-CB47</f>
        <v>-758.37599762515504</v>
      </c>
      <c r="CE47" s="2">
        <v>841</v>
      </c>
      <c r="CF47" s="17">
        <f>CE$67*BV47</f>
        <v>557.01599742815802</v>
      </c>
      <c r="CG47" s="1">
        <f>CF47-CE47</f>
        <v>-283.98400257184198</v>
      </c>
      <c r="CH47" s="2">
        <v>1098</v>
      </c>
      <c r="CI47" s="17">
        <f>CH$67*BW47</f>
        <v>3.0046016243618472</v>
      </c>
      <c r="CJ47" s="1">
        <f>CI47-CH47</f>
        <v>-1094.9953983756382</v>
      </c>
      <c r="CK47" s="2">
        <v>701</v>
      </c>
      <c r="CL47" s="17">
        <f>CK$67*BX47</f>
        <v>874.94195418561912</v>
      </c>
      <c r="CM47" s="1">
        <f>CL47-CK47</f>
        <v>173.94195418561912</v>
      </c>
      <c r="CN47" s="2">
        <v>890</v>
      </c>
      <c r="CO47" s="17">
        <f>CN$67*BY47</f>
        <v>846.83030453358344</v>
      </c>
      <c r="CP47" s="1">
        <f>CO47-CN47</f>
        <v>-43.169695466416556</v>
      </c>
      <c r="CQ47" s="2">
        <v>890</v>
      </c>
      <c r="CR47" s="17">
        <f>CQ$67*BZ47</f>
        <v>351.68236918438811</v>
      </c>
      <c r="CS47" s="1">
        <f>CR47-CQ47</f>
        <v>-538.31763081561189</v>
      </c>
      <c r="CT47" s="2">
        <v>890</v>
      </c>
      <c r="CU47" s="17">
        <f>CT$67*CA47</f>
        <v>74.679078506857294</v>
      </c>
      <c r="CV47" s="1">
        <f>CU47-CT47</f>
        <v>-815.32092149314269</v>
      </c>
      <c r="CW47" s="9"/>
      <c r="DA47" s="37"/>
      <c r="DC47" s="17"/>
      <c r="DD47" s="1"/>
    </row>
    <row r="48" spans="1:108" x14ac:dyDescent="0.2">
      <c r="A48" s="43" t="s">
        <v>194</v>
      </c>
      <c r="B48">
        <v>1</v>
      </c>
      <c r="C48">
        <v>0</v>
      </c>
      <c r="D48">
        <v>0.15743073047858899</v>
      </c>
      <c r="E48">
        <v>0.84256926952140998</v>
      </c>
      <c r="F48">
        <v>8.9108910891089105E-2</v>
      </c>
      <c r="G48">
        <v>8.9108910891089105E-2</v>
      </c>
      <c r="H48">
        <v>6.8713450292397601E-2</v>
      </c>
      <c r="I48">
        <v>2.1929824561403501E-2</v>
      </c>
      <c r="J48">
        <v>3.88184738226659E-2</v>
      </c>
      <c r="K48">
        <v>5.8813875274394301E-2</v>
      </c>
      <c r="L48">
        <v>0.23904661522977699</v>
      </c>
      <c r="M48" s="28">
        <v>0</v>
      </c>
      <c r="N48">
        <v>1.0110978589797599</v>
      </c>
      <c r="O48">
        <v>0.99263077732332805</v>
      </c>
      <c r="P48">
        <v>1.0092314447130699</v>
      </c>
      <c r="Q48">
        <v>0.98948233169618405</v>
      </c>
      <c r="R48">
        <v>23.579999923706001</v>
      </c>
      <c r="S48" s="40">
        <f>IF(C48,O48,Q48)</f>
        <v>0.98948233169618405</v>
      </c>
      <c r="T48" s="40">
        <f>IF(D48 = 0,N48,P48)</f>
        <v>1.0092314447130699</v>
      </c>
      <c r="U48" s="59">
        <f>R48*S48^(1-M48)</f>
        <v>23.331993305904458</v>
      </c>
      <c r="V48" s="58">
        <f>R48*T48^(M48+1)</f>
        <v>23.797677389335885</v>
      </c>
      <c r="W48" s="66">
        <f>0.5 * (D48-MAX($D$3:$D$66))/(MIN($D$3:$D$66)-MAX($D$3:$D$66)) + 0.75</f>
        <v>1.1870241083797262</v>
      </c>
      <c r="X48" s="66">
        <f>AVERAGE(D48, F48, G48, H48, I48, J48, K48)</f>
        <v>7.4846310887375492E-2</v>
      </c>
      <c r="Y48" s="29">
        <f>1.2^M48</f>
        <v>1</v>
      </c>
      <c r="Z48" s="29">
        <f>1.6^M48</f>
        <v>1</v>
      </c>
      <c r="AA48" s="29">
        <f>IF(C48&gt;0, 1, 0.3)</f>
        <v>0.3</v>
      </c>
      <c r="AB48" s="29">
        <f>IF(C48&gt;0, 1, 0.2)</f>
        <v>0.2</v>
      </c>
      <c r="AC48" s="29">
        <f>PERCENTILE($L$2:$L$66, 0.05)</f>
        <v>-5.4727940322364554E-2</v>
      </c>
      <c r="AD48" s="29">
        <f>PERCENTILE($L$2:$L$66, 0.95)</f>
        <v>1.05284659974838</v>
      </c>
      <c r="AE48" s="29">
        <f>MIN(MAX(L48,AC48), AD48)</f>
        <v>0.23904661522977699</v>
      </c>
      <c r="AF48" s="29">
        <f>AE48-$AE$67+1</f>
        <v>1.2937745555521416</v>
      </c>
      <c r="AG48" s="74">
        <v>1</v>
      </c>
      <c r="AH48" s="74">
        <v>0</v>
      </c>
      <c r="AI48" s="28">
        <v>1</v>
      </c>
      <c r="AJ48" s="21">
        <f>(AF48^4) *Y48*AA48*AG48</f>
        <v>0.84053475855473125</v>
      </c>
      <c r="AK48" s="21">
        <f>(AF48^5)*Z48*AB48*AH48*AI48</f>
        <v>0</v>
      </c>
      <c r="AL48" s="15">
        <f>AJ48/$AJ$67</f>
        <v>2.1398484608188204E-3</v>
      </c>
      <c r="AM48" s="15">
        <f>AK48/$AK$67</f>
        <v>0</v>
      </c>
      <c r="AN48" s="2">
        <v>825</v>
      </c>
      <c r="AO48" s="16">
        <f>$D$73*AL48</f>
        <v>244.98487353073352</v>
      </c>
      <c r="AP48" s="24">
        <f>AO48-AN48</f>
        <v>-580.01512646926653</v>
      </c>
      <c r="AQ48" s="2">
        <v>0</v>
      </c>
      <c r="AR48" s="2">
        <v>1038</v>
      </c>
      <c r="AS48" s="2">
        <v>0</v>
      </c>
      <c r="AT48" s="10">
        <f>SUM(AQ48:AS48)</f>
        <v>1038</v>
      </c>
      <c r="AU48" s="16">
        <f>AL48*$D$72</f>
        <v>375.05173189286063</v>
      </c>
      <c r="AV48" s="9">
        <f>AU48-AT48</f>
        <v>-662.94826810713937</v>
      </c>
      <c r="AW48" s="9">
        <f>AV48+AP48</f>
        <v>-1242.9633945764058</v>
      </c>
      <c r="AX48" s="18">
        <f>AN48+AT48</f>
        <v>1863</v>
      </c>
      <c r="AY48" s="27">
        <f>AO48+AU48</f>
        <v>620.03660542359421</v>
      </c>
      <c r="AZ48" s="67">
        <f>AW48*(AW48&gt;0)</f>
        <v>0</v>
      </c>
      <c r="BA48">
        <f>AZ48/$AZ$67</f>
        <v>0</v>
      </c>
      <c r="BB48" s="57">
        <f>BA48*$AW$67</f>
        <v>0</v>
      </c>
      <c r="BC48" s="60">
        <f>IF(BB48&gt;0,U48,V48)</f>
        <v>23.797677389335885</v>
      </c>
      <c r="BD48" s="17">
        <f>BB48/BC48</f>
        <v>0</v>
      </c>
      <c r="BE48" s="35">
        <f>AX48/AY48</f>
        <v>3.0046613114515117</v>
      </c>
      <c r="BF48" s="2">
        <v>0</v>
      </c>
      <c r="BG48" s="16">
        <f>AM48*$D$75</f>
        <v>0</v>
      </c>
      <c r="BH48" s="54">
        <f>BG48-BF48</f>
        <v>0</v>
      </c>
      <c r="BI48" s="75">
        <f>BH48*(BH48&lt;0)</f>
        <v>0</v>
      </c>
      <c r="BJ48" s="35">
        <f>BI48/$BI$67</f>
        <v>0</v>
      </c>
      <c r="BK48" s="76">
        <f>BJ48 * $BH$67</f>
        <v>0</v>
      </c>
      <c r="BL48" s="77">
        <f>IF(BK48&gt;0, U48, V48)</f>
        <v>23.797677389335885</v>
      </c>
      <c r="BM48" s="17">
        <f>BK48/BL48</f>
        <v>0</v>
      </c>
      <c r="BN48" s="39">
        <f>($AF48^$BN$69)*($BO$69^$M48)*(IF($C48&gt;0,1,$BP$69))</f>
        <v>0.61533980900421303</v>
      </c>
      <c r="BO48" s="39">
        <f>($AF48^$BN$70)*($BO$70^$M48)*(IF($C48&gt;0,1,$BP$70))</f>
        <v>0.6826569033427895</v>
      </c>
      <c r="BP48" s="39">
        <f>($AF48^$BN$71)*($BO$71^$M48)*(IF($C48&gt;0,1,$BP$71))</f>
        <v>6.9983940986502874E-3</v>
      </c>
      <c r="BQ48" s="39">
        <f>($AF48^$BN$72)*($BO$72^$M48)*(IF($C48&gt;0,1,$BP$72))</f>
        <v>1.2584248374918452</v>
      </c>
      <c r="BR48" s="39">
        <f>($AF48^$BN$73)*($BO$73^$M48)*(IF($C48&gt;0,1,$BP$73))</f>
        <v>0.6691649178456015</v>
      </c>
      <c r="BS48" s="39">
        <f>($AF48^$BN$74)*($BO$74^$M48)*(IF($C48&gt;0,1,$BP$74))</f>
        <v>0.5666403253110921</v>
      </c>
      <c r="BT48" s="39">
        <f>($AF48^$BN$75)*($BO$75^$M48)*(IF($C48&gt;0,1,$BP$75))</f>
        <v>6.3033155379366407E-2</v>
      </c>
      <c r="BU48" s="37">
        <f>BN48/BN$67</f>
        <v>7.2616545136553788E-3</v>
      </c>
      <c r="BV48" s="37">
        <f>BO48/BO$67</f>
        <v>4.6645935921643704E-3</v>
      </c>
      <c r="BW48" s="37">
        <f>BP48/BP$67</f>
        <v>1.0654399242461832E-5</v>
      </c>
      <c r="BX48" s="37">
        <f>BQ48/BQ$67</f>
        <v>7.2520255710456626E-3</v>
      </c>
      <c r="BY48" s="37">
        <f>BR48/BR$67</f>
        <v>1.1882987623389601E-2</v>
      </c>
      <c r="BZ48" s="37">
        <f>BS48/BS$67</f>
        <v>1.7543495169404998E-3</v>
      </c>
      <c r="CA48" s="37">
        <f>BT48/BT$67</f>
        <v>6.297311025480444E-4</v>
      </c>
      <c r="CB48" s="2">
        <v>845</v>
      </c>
      <c r="CC48" s="17">
        <f>CB$67*BU48</f>
        <v>498.04057481905414</v>
      </c>
      <c r="CD48" s="1">
        <f>CC48-CB48</f>
        <v>-346.95942518094586</v>
      </c>
      <c r="CE48" s="2">
        <v>1101</v>
      </c>
      <c r="CF48" s="17">
        <f>CE$67*BV48</f>
        <v>307.6066244352794</v>
      </c>
      <c r="CG48" s="1">
        <f>CF48-CE48</f>
        <v>-793.3933755647206</v>
      </c>
      <c r="CH48" s="2">
        <v>0</v>
      </c>
      <c r="CI48" s="17">
        <f>CH$67*BW48</f>
        <v>0.77650327118986084</v>
      </c>
      <c r="CJ48" s="1">
        <f>CI48-CH48</f>
        <v>0.77650327118986084</v>
      </c>
      <c r="CK48" s="2">
        <v>1168</v>
      </c>
      <c r="CL48" s="17">
        <f>CK$67*BX48</f>
        <v>482.23794439782341</v>
      </c>
      <c r="CM48" s="1">
        <f>CL48-CK48</f>
        <v>-685.76205560217659</v>
      </c>
      <c r="CN48" s="2">
        <v>566</v>
      </c>
      <c r="CO48" s="17">
        <f>CN$67*BY48</f>
        <v>826.11718256566849</v>
      </c>
      <c r="CP48" s="1">
        <f>CO48-CN48</f>
        <v>260.11718256566849</v>
      </c>
      <c r="CQ48" s="2">
        <v>0</v>
      </c>
      <c r="CR48" s="17">
        <f>CQ$67*BZ48</f>
        <v>129.66397279707235</v>
      </c>
      <c r="CS48" s="1">
        <f>CR48-CQ48</f>
        <v>129.66397279707235</v>
      </c>
      <c r="CT48" s="2">
        <v>0</v>
      </c>
      <c r="CU48" s="17">
        <f>CT$67*CA48</f>
        <v>44.458386108789384</v>
      </c>
      <c r="CV48" s="1">
        <f>CU48-CT48</f>
        <v>44.458386108789384</v>
      </c>
      <c r="CW48" s="9"/>
      <c r="DA48" s="37"/>
      <c r="DC48" s="17"/>
      <c r="DD48" s="1"/>
    </row>
    <row r="49" spans="1:108" x14ac:dyDescent="0.2">
      <c r="A49" s="32" t="s">
        <v>40</v>
      </c>
      <c r="B49">
        <v>0</v>
      </c>
      <c r="C49">
        <v>0</v>
      </c>
      <c r="D49">
        <v>9.3178036605657197E-2</v>
      </c>
      <c r="E49">
        <v>0.90682196339434196</v>
      </c>
      <c r="F49">
        <v>4.6052631578947303E-2</v>
      </c>
      <c r="G49">
        <v>4.6052631578947303E-2</v>
      </c>
      <c r="H49">
        <v>0.12362637362637301</v>
      </c>
      <c r="I49">
        <v>0.15018315018315001</v>
      </c>
      <c r="J49">
        <v>0.13625930513887</v>
      </c>
      <c r="K49">
        <v>7.9215526121864402E-2</v>
      </c>
      <c r="L49">
        <v>0.79339935190338595</v>
      </c>
      <c r="M49" s="28">
        <v>0</v>
      </c>
      <c r="N49">
        <v>1.0119118946041701</v>
      </c>
      <c r="O49">
        <v>0.98730753910078395</v>
      </c>
      <c r="P49">
        <v>1.0176965184651099</v>
      </c>
      <c r="Q49">
        <v>0.98789373667275104</v>
      </c>
      <c r="R49">
        <v>67.669998168945298</v>
      </c>
      <c r="S49" s="40">
        <f>IF(C49,O49,Q49)</f>
        <v>0.98789373667275104</v>
      </c>
      <c r="T49" s="40">
        <f>IF(D49 = 0,N49,P49)</f>
        <v>1.0176965184651099</v>
      </c>
      <c r="U49" s="59">
        <f>R49*S49^(1-M49)</f>
        <v>66.850767351757597</v>
      </c>
      <c r="V49" s="58">
        <f>R49*T49^(M49+1)</f>
        <v>68.867521541075988</v>
      </c>
      <c r="W49" s="66">
        <f>0.5 * (D49-MAX($D$3:$D$66))/(MIN($D$3:$D$66)-MAX($D$3:$D$66)) + 0.75</f>
        <v>1.2259980431822044</v>
      </c>
      <c r="X49" s="66">
        <f>AVERAGE(D49, F49, G49, H49, I49, J49, K49)</f>
        <v>9.6366807833401319E-2</v>
      </c>
      <c r="Y49" s="29">
        <f>1.2^M49</f>
        <v>1</v>
      </c>
      <c r="Z49" s="29">
        <f>1.6^M49</f>
        <v>1</v>
      </c>
      <c r="AA49" s="29">
        <f>IF(C49&gt;0, 1, 0.3)</f>
        <v>0.3</v>
      </c>
      <c r="AB49" s="29">
        <f>IF(C49&gt;0, 1, 0.2)</f>
        <v>0.2</v>
      </c>
      <c r="AC49" s="29">
        <f>PERCENTILE($L$2:$L$66, 0.05)</f>
        <v>-5.4727940322364554E-2</v>
      </c>
      <c r="AD49" s="29">
        <f>PERCENTILE($L$2:$L$66, 0.95)</f>
        <v>1.05284659974838</v>
      </c>
      <c r="AE49" s="29">
        <f>MIN(MAX(L49,AC49), AD49)</f>
        <v>0.79339935190338595</v>
      </c>
      <c r="AF49" s="29">
        <f>AE49-$AE$67+1</f>
        <v>1.8481272922257506</v>
      </c>
      <c r="AG49" s="74">
        <v>1</v>
      </c>
      <c r="AH49" s="74">
        <v>0</v>
      </c>
      <c r="AI49" s="28">
        <v>1</v>
      </c>
      <c r="AJ49" s="21">
        <f>(AF49^4) *Y49*AA49*AG49</f>
        <v>3.499844725475616</v>
      </c>
      <c r="AK49" s="21">
        <f>(AF49^5)*Z49*AB49*AH49*AI49</f>
        <v>0</v>
      </c>
      <c r="AL49" s="15">
        <f>AJ49/$AJ$67</f>
        <v>8.9099674614184429E-3</v>
      </c>
      <c r="AM49" s="15">
        <f>AK49/$AK$67</f>
        <v>0</v>
      </c>
      <c r="AN49" s="2">
        <v>2098</v>
      </c>
      <c r="AO49" s="16">
        <f>$D$73*AL49</f>
        <v>1020.0756229547626</v>
      </c>
      <c r="AP49" s="24">
        <f>AO49-AN49</f>
        <v>-1077.9243770452374</v>
      </c>
      <c r="AQ49" s="2">
        <v>1624</v>
      </c>
      <c r="AR49" s="2">
        <v>3316</v>
      </c>
      <c r="AS49" s="2">
        <v>0</v>
      </c>
      <c r="AT49" s="10">
        <f>SUM(AQ49:AS49)</f>
        <v>4940</v>
      </c>
      <c r="AU49" s="16">
        <f>AL49*$D$72</f>
        <v>1561.6520462553267</v>
      </c>
      <c r="AV49" s="9">
        <f>AU49-AT49</f>
        <v>-3378.3479537446733</v>
      </c>
      <c r="AW49" s="9">
        <f>AV49+AP49</f>
        <v>-4456.2723307899105</v>
      </c>
      <c r="AX49" s="18">
        <f>AN49+AT49</f>
        <v>7038</v>
      </c>
      <c r="AY49" s="27">
        <f>AO49+AU49</f>
        <v>2581.7276692100895</v>
      </c>
      <c r="AZ49" s="67">
        <f>AW49*(AW49&gt;0)</f>
        <v>0</v>
      </c>
      <c r="BA49">
        <f>AZ49/$AZ$67</f>
        <v>0</v>
      </c>
      <c r="BB49" s="57">
        <f>BA49*$AW$67</f>
        <v>0</v>
      </c>
      <c r="BC49" s="70">
        <f>IF(BB49&gt;0,U49,V49)</f>
        <v>68.867521541075988</v>
      </c>
      <c r="BD49" s="17">
        <f>BB49/BC49</f>
        <v>0</v>
      </c>
      <c r="BE49" s="35">
        <f>AX49/AY49</f>
        <v>2.7260814856407221</v>
      </c>
      <c r="BF49" s="2">
        <v>0</v>
      </c>
      <c r="BG49" s="16">
        <f>AM49*$D$75</f>
        <v>0</v>
      </c>
      <c r="BH49" s="54">
        <f>BG49-BF49</f>
        <v>0</v>
      </c>
      <c r="BI49" s="75">
        <f>BH49*(BH49&lt;0)</f>
        <v>0</v>
      </c>
      <c r="BJ49" s="35">
        <f>BI49/$BI$67</f>
        <v>0</v>
      </c>
      <c r="BK49" s="76">
        <f>BJ49 * $BH$67</f>
        <v>0</v>
      </c>
      <c r="BL49" s="77">
        <f>IF(BK49&gt;0, U49, V49)</f>
        <v>68.867521541075988</v>
      </c>
      <c r="BM49" s="17">
        <f>BK49/BL49</f>
        <v>0</v>
      </c>
      <c r="BN49" s="39">
        <f>($AF49^$BN$69)*($BO$69^$M49)*(IF($C49&gt;0,1,$BP$69))</f>
        <v>0.90961187535692289</v>
      </c>
      <c r="BO49" s="39">
        <f>($AF49^$BN$70)*($BO$70^$M49)*(IF($C49&gt;0,1,$BP$70))</f>
        <v>1.4611744005526011</v>
      </c>
      <c r="BP49" s="39">
        <f>($AF49^$BN$71)*($BO$71^$M49)*(IF($C49&gt;0,1,$BP$71))</f>
        <v>3.9641230840873572E-2</v>
      </c>
      <c r="BQ49" s="39">
        <f>($AF49^$BN$72)*($BO$72^$M49)*(IF($C49&gt;0,1,$BP$72))</f>
        <v>2.7002934487782158</v>
      </c>
      <c r="BR49" s="39">
        <f>($AF49^$BN$73)*($BO$73^$M49)*(IF($C49&gt;0,1,$BP$73))</f>
        <v>0.69074362542557455</v>
      </c>
      <c r="BS49" s="39">
        <f>($AF49^$BN$74)*($BO$74^$M49)*(IF($C49&gt;0,1,$BP$74))</f>
        <v>2.0355559388593298</v>
      </c>
      <c r="BT49" s="39">
        <f>($AF49^$BN$75)*($BO$75^$M49)*(IF($C49&gt;0,1,$BP$75))</f>
        <v>0.12253293391189812</v>
      </c>
      <c r="BU49" s="37">
        <f>BN49/BN$67</f>
        <v>1.0734373241752849E-2</v>
      </c>
      <c r="BV49" s="37">
        <f>BO49/BO$67</f>
        <v>9.9842024778145372E-3</v>
      </c>
      <c r="BW49" s="37">
        <f>BP49/BP$67</f>
        <v>6.0350059440452665E-5</v>
      </c>
      <c r="BX49" s="37">
        <f>BQ49/BQ$67</f>
        <v>1.5561197265381851E-2</v>
      </c>
      <c r="BY49" s="37">
        <f>BR49/BR$67</f>
        <v>1.2266180926360585E-2</v>
      </c>
      <c r="BZ49" s="37">
        <f>BS49/BS$67</f>
        <v>6.3021927994317533E-3</v>
      </c>
      <c r="CA49" s="37">
        <f>BT49/BT$67</f>
        <v>1.2241620954302585E-3</v>
      </c>
      <c r="CB49" s="2">
        <v>1440</v>
      </c>
      <c r="CC49" s="17">
        <f>CB$67*BU49</f>
        <v>736.21698878561915</v>
      </c>
      <c r="CD49" s="1">
        <f>CC49-CB49</f>
        <v>-703.78301121438085</v>
      </c>
      <c r="CE49" s="2">
        <v>1781</v>
      </c>
      <c r="CF49" s="17">
        <f>CE$67*BV49</f>
        <v>658.40823239947963</v>
      </c>
      <c r="CG49" s="1">
        <f>CF49-CE49</f>
        <v>-1122.5917676005204</v>
      </c>
      <c r="CH49" s="2">
        <v>2030</v>
      </c>
      <c r="CI49" s="17">
        <f>CH$67*BW49</f>
        <v>4.3983726820796303</v>
      </c>
      <c r="CJ49" s="1">
        <f>CI49-CH49</f>
        <v>-2025.6016273179205</v>
      </c>
      <c r="CK49" s="2">
        <v>910</v>
      </c>
      <c r="CL49" s="17">
        <f>CK$67*BX49</f>
        <v>1034.772934556097</v>
      </c>
      <c r="CM49" s="1">
        <f>CL49-CK49</f>
        <v>124.77293455609697</v>
      </c>
      <c r="CN49" s="2">
        <v>880</v>
      </c>
      <c r="CO49" s="17">
        <f>CN$67*BY49</f>
        <v>852.75716418151421</v>
      </c>
      <c r="CP49" s="1">
        <f>CO49-CN49</f>
        <v>-27.242835818485787</v>
      </c>
      <c r="CQ49" s="2">
        <v>1286</v>
      </c>
      <c r="CR49" s="17">
        <f>CQ$67*BZ49</f>
        <v>465.79506980600087</v>
      </c>
      <c r="CS49" s="1">
        <f>CR49-CQ49</f>
        <v>-820.20493019399919</v>
      </c>
      <c r="CT49" s="2">
        <v>1692</v>
      </c>
      <c r="CU49" s="17">
        <f>CT$67*CA49</f>
        <v>86.424619775280817</v>
      </c>
      <c r="CV49" s="1">
        <f>CU49-CT49</f>
        <v>-1605.5753802247191</v>
      </c>
      <c r="CW49" s="9"/>
      <c r="DA49" s="37"/>
      <c r="DC49" s="17"/>
      <c r="DD49" s="1"/>
    </row>
    <row r="50" spans="1:108" x14ac:dyDescent="0.2">
      <c r="A50" s="32" t="s">
        <v>58</v>
      </c>
      <c r="B50">
        <v>1</v>
      </c>
      <c r="C50">
        <v>0</v>
      </c>
      <c r="D50">
        <v>0.20080321285140501</v>
      </c>
      <c r="E50">
        <v>0.79919678714859399</v>
      </c>
      <c r="F50">
        <v>7.1485305798252505E-2</v>
      </c>
      <c r="G50">
        <v>7.1485305798252505E-2</v>
      </c>
      <c r="H50">
        <v>0.101321585903083</v>
      </c>
      <c r="I50">
        <v>0.11365638766519801</v>
      </c>
      <c r="J50">
        <v>0.107311907290167</v>
      </c>
      <c r="K50">
        <v>8.7585526820539106E-2</v>
      </c>
      <c r="L50">
        <v>0.71432617969019396</v>
      </c>
      <c r="M50" s="28">
        <v>0</v>
      </c>
      <c r="N50">
        <v>1.0083458150751201</v>
      </c>
      <c r="O50">
        <v>0.991360265182474</v>
      </c>
      <c r="P50">
        <v>1.01133887087411</v>
      </c>
      <c r="Q50">
        <v>0.99292778836601103</v>
      </c>
      <c r="R50">
        <v>34.200000762939403</v>
      </c>
      <c r="S50" s="40">
        <f>IF(C50,O50,Q50)</f>
        <v>0.99292778836601103</v>
      </c>
      <c r="T50" s="40">
        <f>IF(D50 = 0,N50,P50)</f>
        <v>1.01133887087411</v>
      </c>
      <c r="U50" s="59">
        <f>R50*S50^(1-M50)</f>
        <v>33.95813111966131</v>
      </c>
      <c r="V50" s="58">
        <f>R50*T50^(M50+1)</f>
        <v>34.587790155484839</v>
      </c>
      <c r="W50" s="66">
        <f>0.5 * (D50-MAX($D$3:$D$66))/(MIN($D$3:$D$66)-MAX($D$3:$D$66)) + 0.75</f>
        <v>1.1607155414025538</v>
      </c>
      <c r="X50" s="66">
        <f>AVERAGE(D50, F50, G50, H50, I50, J50, K50)</f>
        <v>0.10766417601812817</v>
      </c>
      <c r="Y50" s="29">
        <f>1.2^M50</f>
        <v>1</v>
      </c>
      <c r="Z50" s="29">
        <f>1.6^M50</f>
        <v>1</v>
      </c>
      <c r="AA50" s="29">
        <f>IF(C50&gt;0, 1, 0.3)</f>
        <v>0.3</v>
      </c>
      <c r="AB50" s="29">
        <f>IF(C50&gt;0, 1, 0.2)</f>
        <v>0.2</v>
      </c>
      <c r="AC50" s="29">
        <f>PERCENTILE($L$2:$L$66, 0.05)</f>
        <v>-5.4727940322364554E-2</v>
      </c>
      <c r="AD50" s="29">
        <f>PERCENTILE($L$2:$L$66, 0.95)</f>
        <v>1.05284659974838</v>
      </c>
      <c r="AE50" s="29">
        <f>MIN(MAX(L50,AC50), AD50)</f>
        <v>0.71432617969019396</v>
      </c>
      <c r="AF50" s="29">
        <f>AE50-$AE$67+1</f>
        <v>1.7690541200125585</v>
      </c>
      <c r="AG50" s="74">
        <v>1</v>
      </c>
      <c r="AH50" s="74">
        <v>1</v>
      </c>
      <c r="AI50" s="28">
        <v>2</v>
      </c>
      <c r="AJ50" s="21">
        <f>(AF50^4) *Y50*AA50*AG50</f>
        <v>2.9382296166461095</v>
      </c>
      <c r="AK50" s="21">
        <f>(AF50^5)*Z50*AB50*AH50*AI50</f>
        <v>6.9305162784942942</v>
      </c>
      <c r="AL50" s="15">
        <f>AJ50/$AJ$67</f>
        <v>7.480197646464193E-3</v>
      </c>
      <c r="AM50" s="15">
        <f>AK50/$AK$67</f>
        <v>1.606679735378333E-2</v>
      </c>
      <c r="AN50" s="2">
        <v>2394</v>
      </c>
      <c r="AO50" s="16">
        <f>$D$73*AL50</f>
        <v>856.385537554699</v>
      </c>
      <c r="AP50" s="24">
        <f>AO50-AN50</f>
        <v>-1537.6144624453009</v>
      </c>
      <c r="AQ50" s="2">
        <v>855</v>
      </c>
      <c r="AR50" s="2">
        <v>2086</v>
      </c>
      <c r="AS50" s="2">
        <v>34</v>
      </c>
      <c r="AT50" s="10">
        <f>SUM(AQ50:AS50)</f>
        <v>2975</v>
      </c>
      <c r="AU50" s="16">
        <f>AL50*$D$72</f>
        <v>1311.0559619412379</v>
      </c>
      <c r="AV50" s="9">
        <f>AU50-AT50</f>
        <v>-1663.9440380587621</v>
      </c>
      <c r="AW50" s="9">
        <f>AV50+AP50</f>
        <v>-3201.558500504063</v>
      </c>
      <c r="AX50" s="18">
        <f>AN50+AT50</f>
        <v>5369</v>
      </c>
      <c r="AY50" s="27">
        <f>AO50+AU50</f>
        <v>2167.441499495937</v>
      </c>
      <c r="AZ50" s="67">
        <f>AW50*(AW50&gt;0)</f>
        <v>0</v>
      </c>
      <c r="BA50">
        <f>AZ50/$AZ$67</f>
        <v>0</v>
      </c>
      <c r="BB50" s="57">
        <f>BA50*$AW$67</f>
        <v>0</v>
      </c>
      <c r="BC50" s="60">
        <f>IF(BB50&gt;0,U50,V50)</f>
        <v>34.587790155484839</v>
      </c>
      <c r="BD50" s="17">
        <f>BB50/BC50</f>
        <v>0</v>
      </c>
      <c r="BE50" s="35">
        <f>AX50/AY50</f>
        <v>2.4771141464480686</v>
      </c>
      <c r="BF50" s="2">
        <v>306</v>
      </c>
      <c r="BG50" s="16">
        <f>AM50*$D$75</f>
        <v>67.256899066725325</v>
      </c>
      <c r="BH50" s="54">
        <f>BG50-BF50</f>
        <v>-238.74310093327466</v>
      </c>
      <c r="BI50" s="75">
        <f>BH50*(BH50&lt;0)</f>
        <v>-238.74310093327466</v>
      </c>
      <c r="BJ50" s="35">
        <f>BI50/$BI$67</f>
        <v>0.29327347235679507</v>
      </c>
      <c r="BK50" s="76">
        <f>BJ50 * $BH$67</f>
        <v>14.393862023271394</v>
      </c>
      <c r="BL50" s="77">
        <f>IF(BK50&gt;0, U50, V50)</f>
        <v>33.95813111966131</v>
      </c>
      <c r="BM50" s="17">
        <f>BK50/BL50</f>
        <v>0.42387085356819115</v>
      </c>
      <c r="BN50" s="39">
        <f>($AF50^$BN$69)*($BO$69^$M50)*(IF($C50&gt;0,1,$BP$69))</f>
        <v>0.86704621624394129</v>
      </c>
      <c r="BO50" s="39">
        <f>($AF50^$BN$70)*($BO$70^$M50)*(IF($C50&gt;0,1,$BP$70))</f>
        <v>1.33099299703678</v>
      </c>
      <c r="BP50" s="39">
        <f>($AF50^$BN$71)*($BO$71^$M50)*(IF($C50&gt;0,1,$BP$71))</f>
        <v>3.2047566613513739E-2</v>
      </c>
      <c r="BQ50" s="39">
        <f>($AF50^$BN$72)*($BO$72^$M50)*(IF($C50&gt;0,1,$BP$72))</f>
        <v>2.4589615792853352</v>
      </c>
      <c r="BR50" s="39">
        <f>($AF50^$BN$73)*($BO$73^$M50)*(IF($C50&gt;0,1,$BP$73))</f>
        <v>0.68806062872219109</v>
      </c>
      <c r="BS50" s="39">
        <f>($AF50^$BN$74)*($BO$74^$M50)*(IF($C50&gt;0,1,$BP$74))</f>
        <v>1.7401319138100197</v>
      </c>
      <c r="BT50" s="39">
        <f>($AF50^$BN$75)*($BO$75^$M50)*(IF($C50&gt;0,1,$BP$75))</f>
        <v>0.11294163056097591</v>
      </c>
      <c r="BU50" s="37">
        <f>BN50/BN$67</f>
        <v>1.0232053862929136E-2</v>
      </c>
      <c r="BV50" s="37">
        <f>BO50/BO$67</f>
        <v>9.0946731437004987E-3</v>
      </c>
      <c r="BW50" s="37">
        <f>BP50/BP$67</f>
        <v>4.8789417205815485E-5</v>
      </c>
      <c r="BX50" s="37">
        <f>BQ50/BQ$67</f>
        <v>1.4170454778004677E-2</v>
      </c>
      <c r="BY50" s="37">
        <f>BR50/BR$67</f>
        <v>1.2218536443259849E-2</v>
      </c>
      <c r="BZ50" s="37">
        <f>BS50/BS$67</f>
        <v>5.3875438193166595E-3</v>
      </c>
      <c r="CA50" s="37">
        <f>BT50/BT$67</f>
        <v>1.1283404282822714E-3</v>
      </c>
      <c r="CB50" s="2">
        <v>757</v>
      </c>
      <c r="CC50" s="17">
        <f>CB$67*BU50</f>
        <v>701.76541418899478</v>
      </c>
      <c r="CD50" s="1">
        <f>CC50-CB50</f>
        <v>-55.234585811005218</v>
      </c>
      <c r="CE50" s="2">
        <v>752</v>
      </c>
      <c r="CF50" s="17">
        <f>CE$67*BV50</f>
        <v>599.74822046132942</v>
      </c>
      <c r="CG50" s="1">
        <f>CF50-CE50</f>
        <v>-152.25177953867058</v>
      </c>
      <c r="CH50" s="2">
        <v>1455</v>
      </c>
      <c r="CI50" s="17">
        <f>CH$67*BW50</f>
        <v>3.5558215153770383</v>
      </c>
      <c r="CJ50" s="1">
        <f>CI50-CH50</f>
        <v>-1451.4441784846229</v>
      </c>
      <c r="CK50" s="2">
        <v>1438</v>
      </c>
      <c r="CL50" s="17">
        <f>CK$67*BX50</f>
        <v>942.29273137297696</v>
      </c>
      <c r="CM50" s="1">
        <f>CL50-CK50</f>
        <v>-495.70726862702304</v>
      </c>
      <c r="CN50" s="2">
        <v>992</v>
      </c>
      <c r="CO50" s="17">
        <f>CN$67*BY50</f>
        <v>849.44487207186796</v>
      </c>
      <c r="CP50" s="1">
        <f>CO50-CN50</f>
        <v>-142.55512792813204</v>
      </c>
      <c r="CQ50" s="2">
        <v>992</v>
      </c>
      <c r="CR50" s="17">
        <f>CQ$67*BZ50</f>
        <v>398.19336368569429</v>
      </c>
      <c r="CS50" s="1">
        <f>CR50-CQ50</f>
        <v>-593.80663631430571</v>
      </c>
      <c r="CT50" s="2">
        <v>650</v>
      </c>
      <c r="CU50" s="17">
        <f>CT$67*CA50</f>
        <v>79.659705896300082</v>
      </c>
      <c r="CV50" s="1">
        <f>CU50-CT50</f>
        <v>-570.34029410369988</v>
      </c>
      <c r="CW50" s="9"/>
      <c r="DA50" s="37"/>
      <c r="DC50" s="17"/>
      <c r="DD50" s="1"/>
    </row>
    <row r="51" spans="1:108" x14ac:dyDescent="0.2">
      <c r="A51" s="32" t="s">
        <v>195</v>
      </c>
      <c r="B51">
        <v>1</v>
      </c>
      <c r="C51">
        <v>1</v>
      </c>
      <c r="D51">
        <v>0.427966101694915</v>
      </c>
      <c r="E51">
        <v>0.572033898305084</v>
      </c>
      <c r="F51">
        <v>0.36625514403292098</v>
      </c>
      <c r="G51">
        <v>0.36625514403292098</v>
      </c>
      <c r="H51">
        <v>0.35635359116022097</v>
      </c>
      <c r="I51">
        <v>0.599447513812154</v>
      </c>
      <c r="J51">
        <v>0.46218532458206302</v>
      </c>
      <c r="K51">
        <v>0.41143377671832698</v>
      </c>
      <c r="L51">
        <v>3.4382752953909697E-2</v>
      </c>
      <c r="M51" s="28">
        <v>0</v>
      </c>
      <c r="N51">
        <v>1.0094772503140399</v>
      </c>
      <c r="O51">
        <v>0.98852973221079199</v>
      </c>
      <c r="P51">
        <v>1.02132356285521</v>
      </c>
      <c r="Q51">
        <v>0.99090860936042302</v>
      </c>
      <c r="R51">
        <v>153.94000244140599</v>
      </c>
      <c r="S51" s="40">
        <f>IF(C51,O51,Q51)</f>
        <v>0.98852973221079199</v>
      </c>
      <c r="T51" s="40">
        <f>IF(D51 = 0,N51,P51)</f>
        <v>1.02132356285521</v>
      </c>
      <c r="U51" s="59">
        <f>R51*S51^(1-M51)</f>
        <v>152.17426938993174</v>
      </c>
      <c r="V51" s="58">
        <f>R51*T51^(M51+1)</f>
        <v>157.22255175939648</v>
      </c>
      <c r="W51" s="66">
        <f>0.5 * (D51-MAX($D$3:$D$66))/(MIN($D$3:$D$66)-MAX($D$3:$D$66)) + 0.75</f>
        <v>1.0229247176148633</v>
      </c>
      <c r="X51" s="66">
        <f>AVERAGE(D51, F51, G51, H51, I51, J51, K51)</f>
        <v>0.427128085147646</v>
      </c>
      <c r="Y51" s="29">
        <f>1.2^M51</f>
        <v>1</v>
      </c>
      <c r="Z51" s="29">
        <f>1.6^M51</f>
        <v>1</v>
      </c>
      <c r="AA51" s="29">
        <f>IF(C51&gt;0, 1, 0.3)</f>
        <v>1</v>
      </c>
      <c r="AB51" s="29">
        <f>IF(C51&gt;0, 1, 0.2)</f>
        <v>1</v>
      </c>
      <c r="AC51" s="29">
        <f>PERCENTILE($L$2:$L$66, 0.05)</f>
        <v>-5.4727940322364554E-2</v>
      </c>
      <c r="AD51" s="29">
        <f>PERCENTILE($L$2:$L$66, 0.95)</f>
        <v>1.05284659974838</v>
      </c>
      <c r="AE51" s="29">
        <f>MIN(MAX(L51,AC51), AD51)</f>
        <v>3.4382752953909697E-2</v>
      </c>
      <c r="AF51" s="29">
        <f>AE51-$AE$67+1</f>
        <v>1.0891106932762742</v>
      </c>
      <c r="AG51" s="74">
        <v>1</v>
      </c>
      <c r="AH51" s="74">
        <v>1</v>
      </c>
      <c r="AI51" s="28">
        <v>1</v>
      </c>
      <c r="AJ51" s="21">
        <f>(AF51^4) *Y51*AA51*AG51</f>
        <v>1.4069805327162255</v>
      </c>
      <c r="AK51" s="21">
        <f>(AF51^5)*Z51*AB51*AH51*AI51</f>
        <v>1.5323575434127898</v>
      </c>
      <c r="AL51" s="15">
        <f>AJ51/$AJ$67</f>
        <v>3.581916270198856E-3</v>
      </c>
      <c r="AM51" s="15">
        <f>AK51/$AK$67</f>
        <v>3.5524161742396814E-3</v>
      </c>
      <c r="AN51" s="2">
        <v>308</v>
      </c>
      <c r="AO51" s="16">
        <f>$D$73*AL51</f>
        <v>410.08291966458182</v>
      </c>
      <c r="AP51" s="24">
        <f>AO51-AN51</f>
        <v>102.08291966458182</v>
      </c>
      <c r="AQ51" s="2">
        <v>0</v>
      </c>
      <c r="AR51" s="2">
        <v>462</v>
      </c>
      <c r="AS51" s="2">
        <v>0</v>
      </c>
      <c r="AT51" s="10">
        <f>SUM(AQ51:AS51)</f>
        <v>462</v>
      </c>
      <c r="AU51" s="16">
        <f>AL51*$D$72</f>
        <v>627.80328851849572</v>
      </c>
      <c r="AV51" s="9">
        <f>AU51-AT51</f>
        <v>165.80328851849572</v>
      </c>
      <c r="AW51" s="9">
        <f>AV51+AP51</f>
        <v>267.88620818307754</v>
      </c>
      <c r="AX51" s="18">
        <f>AN51+AT51</f>
        <v>770</v>
      </c>
      <c r="AY51" s="27">
        <f>AO51+AU51</f>
        <v>1037.8862081830775</v>
      </c>
      <c r="AZ51" s="67">
        <f>AW51*(AW51&gt;0)</f>
        <v>267.88620818307754</v>
      </c>
      <c r="BA51">
        <f>AZ51/$AZ$67</f>
        <v>3.9574319009056504E-3</v>
      </c>
      <c r="BB51" s="57">
        <f>BA51*$AW$67</f>
        <v>16.49556552095051</v>
      </c>
      <c r="BC51" s="70">
        <f>IF(BB51&gt;0,U51,V51)</f>
        <v>152.17426938993174</v>
      </c>
      <c r="BD51" s="17">
        <f>BB51/BC51</f>
        <v>0.10839917672732327</v>
      </c>
      <c r="BE51" s="35">
        <f>AX51/AY51</f>
        <v>0.74189250606572865</v>
      </c>
      <c r="BF51" s="2">
        <v>0</v>
      </c>
      <c r="BG51" s="16">
        <f>AM51*$D$75</f>
        <v>14.870698298661246</v>
      </c>
      <c r="BH51" s="54">
        <f>BG51-BF51</f>
        <v>14.870698298661246</v>
      </c>
      <c r="BI51" s="75">
        <f>BH51*(BH51&lt;0)</f>
        <v>0</v>
      </c>
      <c r="BJ51" s="35">
        <f>BI51/$BI$67</f>
        <v>0</v>
      </c>
      <c r="BK51" s="76">
        <f>BJ51 * $BH$67</f>
        <v>0</v>
      </c>
      <c r="BL51" s="77">
        <f>IF(BK51&gt;0, U51, V51)</f>
        <v>157.22255175939648</v>
      </c>
      <c r="BM51" s="17">
        <f>BK51/BL51</f>
        <v>0</v>
      </c>
      <c r="BN51" s="39">
        <f>($AF51^$BN$69)*($BO$69^$M51)*(IF($C51&gt;0,1,$BP$69))</f>
        <v>1.0980723002171615</v>
      </c>
      <c r="BO51" s="39">
        <f>($AF51^$BN$70)*($BO$70^$M51)*(IF($C51&gt;0,1,$BP$70))</f>
        <v>1.1998078393119489</v>
      </c>
      <c r="BP51" s="39">
        <f>($AF51^$BN$71)*($BO$71^$M51)*(IF($C51&gt;0,1,$BP$71))</f>
        <v>1.5145417288638381</v>
      </c>
      <c r="BQ51" s="39">
        <f>($AF51^$BN$72)*($BO$72^$M51)*(IF($C51&gt;0,1,$BP$72))</f>
        <v>1.2005249752022356</v>
      </c>
      <c r="BR51" s="39">
        <f>($AF51^$BN$73)*($BO$73^$M51)*(IF($C51&gt;0,1,$BP$73))</f>
        <v>1.0076261039426471</v>
      </c>
      <c r="BS51" s="39">
        <f>($AF51^$BN$74)*($BO$74^$M51)*(IF($C51&gt;0,1,$BP$74))</f>
        <v>1.358126650105153</v>
      </c>
      <c r="BT51" s="39">
        <f>($AF51^$BN$75)*($BO$75^$M51)*(IF($C51&gt;0,1,$BP$75))</f>
        <v>1.1724713768575192</v>
      </c>
      <c r="BU51" s="37">
        <f>BN51/BN$67</f>
        <v>1.2958403728332976E-2</v>
      </c>
      <c r="BV51" s="37">
        <f>BO51/BO$67</f>
        <v>8.1982851585883833E-3</v>
      </c>
      <c r="BW51" s="37">
        <f>BP51/BP$67</f>
        <v>2.3057478646130842E-3</v>
      </c>
      <c r="BX51" s="37">
        <f>BQ51/BQ$67</f>
        <v>6.9183613986814607E-3</v>
      </c>
      <c r="BY51" s="37">
        <f>BR51/BR$67</f>
        <v>1.7893359623071974E-2</v>
      </c>
      <c r="BZ51" s="37">
        <f>BS51/BS$67</f>
        <v>4.2048345769389135E-3</v>
      </c>
      <c r="CA51" s="37">
        <f>BT51/BT$67</f>
        <v>1.1713544854462446E-2</v>
      </c>
      <c r="CB51" s="2">
        <v>1193</v>
      </c>
      <c r="CC51" s="17">
        <f>CB$67*BU51</f>
        <v>888.75211970771716</v>
      </c>
      <c r="CD51" s="1">
        <f>CC51-CB51</f>
        <v>-304.24788029228284</v>
      </c>
      <c r="CE51" s="2">
        <v>0</v>
      </c>
      <c r="CF51" s="17">
        <f>CE$67*BV51</f>
        <v>540.63591478311093</v>
      </c>
      <c r="CG51" s="1">
        <f>CF51-CE51</f>
        <v>540.63591478311093</v>
      </c>
      <c r="CH51" s="2">
        <v>0</v>
      </c>
      <c r="CI51" s="17">
        <f>CH$67*BW51</f>
        <v>168.04521012086619</v>
      </c>
      <c r="CJ51" s="1">
        <f>CI51-CH51</f>
        <v>168.04521012086619</v>
      </c>
      <c r="CK51" s="2">
        <v>0</v>
      </c>
      <c r="CL51" s="17">
        <f>CK$67*BX51</f>
        <v>460.05027792812109</v>
      </c>
      <c r="CM51" s="1">
        <f>CL51-CK51</f>
        <v>460.05027792812109</v>
      </c>
      <c r="CN51" s="2">
        <v>1078</v>
      </c>
      <c r="CO51" s="17">
        <f>CN$67*BY51</f>
        <v>1243.9642543555867</v>
      </c>
      <c r="CP51" s="1">
        <f>CO51-CN51</f>
        <v>165.96425435558672</v>
      </c>
      <c r="CQ51" s="2">
        <v>0</v>
      </c>
      <c r="CR51" s="17">
        <f>CQ$67*BZ51</f>
        <v>310.7793235815551</v>
      </c>
      <c r="CS51" s="1">
        <f>CR51-CQ51</f>
        <v>310.7793235815551</v>
      </c>
      <c r="CT51" s="2">
        <v>0</v>
      </c>
      <c r="CU51" s="17">
        <f>CT$67*CA51</f>
        <v>826.96455318019423</v>
      </c>
      <c r="CV51" s="1">
        <f>CU51-CT51</f>
        <v>826.96455318019423</v>
      </c>
      <c r="CW51" s="9"/>
      <c r="DA51" s="37"/>
      <c r="DC51" s="17"/>
      <c r="DD51" s="1"/>
    </row>
    <row r="52" spans="1:108" x14ac:dyDescent="0.2">
      <c r="A52" s="32" t="s">
        <v>118</v>
      </c>
      <c r="B52">
        <v>0</v>
      </c>
      <c r="C52">
        <v>0</v>
      </c>
      <c r="D52">
        <v>0.104529616724738</v>
      </c>
      <c r="E52">
        <v>0.89547038327526096</v>
      </c>
      <c r="F52">
        <v>9.3023255813953404E-2</v>
      </c>
      <c r="G52">
        <v>9.3023255813953404E-2</v>
      </c>
      <c r="H52">
        <v>0.21468926553672299</v>
      </c>
      <c r="I52">
        <v>3.9548022598869997E-2</v>
      </c>
      <c r="J52">
        <v>9.2144104125989196E-2</v>
      </c>
      <c r="K52">
        <v>9.2582636438262297E-2</v>
      </c>
      <c r="L52">
        <v>-0.242509689440324</v>
      </c>
      <c r="M52" s="28">
        <v>0</v>
      </c>
      <c r="N52">
        <v>1.01130800440978</v>
      </c>
      <c r="O52">
        <v>0.99176685865745395</v>
      </c>
      <c r="P52">
        <v>1.0103291831893999</v>
      </c>
      <c r="Q52">
        <v>0.98538687807278402</v>
      </c>
      <c r="R52">
        <v>14.7100000381469</v>
      </c>
      <c r="S52" s="40">
        <f>IF(C52,O52,Q52)</f>
        <v>0.98538687807278402</v>
      </c>
      <c r="T52" s="40">
        <f>IF(D52 = 0,N52,P52)</f>
        <v>1.0103291831893999</v>
      </c>
      <c r="U52" s="59">
        <f>R52*S52^(1-M52)</f>
        <v>14.495041014040108</v>
      </c>
      <c r="V52" s="58">
        <f>R52*T52^(M52+1)</f>
        <v>14.861942323256999</v>
      </c>
      <c r="W52" s="66">
        <f>0.5 * (D52-MAX($D$3:$D$66))/(MIN($D$3:$D$66)-MAX($D$3:$D$66)) + 0.75</f>
        <v>1.2191124837324931</v>
      </c>
      <c r="X52" s="66">
        <f>AVERAGE(D52, F52, G52, H52, I52, J52, K52)</f>
        <v>0.10422002243606988</v>
      </c>
      <c r="Y52" s="29">
        <f>1.2^M52</f>
        <v>1</v>
      </c>
      <c r="Z52" s="29">
        <f>1.6^M52</f>
        <v>1</v>
      </c>
      <c r="AA52" s="29">
        <f>IF(C52&gt;0, 1, 0.3)</f>
        <v>0.3</v>
      </c>
      <c r="AB52" s="29">
        <f>IF(C52&gt;0, 1, 0.2)</f>
        <v>0.2</v>
      </c>
      <c r="AC52" s="29">
        <f>PERCENTILE($L$2:$L$66, 0.05)</f>
        <v>-5.4727940322364554E-2</v>
      </c>
      <c r="AD52" s="29">
        <f>PERCENTILE($L$2:$L$66, 0.95)</f>
        <v>1.05284659974838</v>
      </c>
      <c r="AE52" s="29">
        <f>MIN(MAX(L52,AC52), AD52)</f>
        <v>-5.4727940322364554E-2</v>
      </c>
      <c r="AF52" s="29">
        <f>AE52-$AE$67+1</f>
        <v>1</v>
      </c>
      <c r="AG52" s="74">
        <v>1</v>
      </c>
      <c r="AH52" s="74">
        <v>0</v>
      </c>
      <c r="AI52" s="28">
        <v>1</v>
      </c>
      <c r="AJ52" s="21">
        <f>(AF52^4) *Y52*AA52*AG52</f>
        <v>0.3</v>
      </c>
      <c r="AK52" s="21">
        <f>(AF52^5)*Z52*AB52*AH52*AI52</f>
        <v>0</v>
      </c>
      <c r="AL52" s="15">
        <f>AJ52/$AJ$67</f>
        <v>7.6374537960745769E-4</v>
      </c>
      <c r="AM52" s="15">
        <f>AK52/$AK$67</f>
        <v>0</v>
      </c>
      <c r="AN52" s="2">
        <v>382</v>
      </c>
      <c r="AO52" s="16">
        <f>$D$73*AL52</f>
        <v>87.438932550026607</v>
      </c>
      <c r="AP52" s="24">
        <f>AO52-AN52</f>
        <v>-294.56106744997339</v>
      </c>
      <c r="AQ52" s="2">
        <v>0</v>
      </c>
      <c r="AR52" s="2">
        <v>177</v>
      </c>
      <c r="AS52" s="2">
        <v>59</v>
      </c>
      <c r="AT52" s="14">
        <f>SUM(AQ52:AS52)</f>
        <v>236</v>
      </c>
      <c r="AU52" s="16">
        <f>AL52*$D$72</f>
        <v>133.86182834523643</v>
      </c>
      <c r="AV52" s="9">
        <f>AU52-AT52</f>
        <v>-102.13817165476357</v>
      </c>
      <c r="AW52" s="9">
        <f>AV52+AP52</f>
        <v>-396.69923910473699</v>
      </c>
      <c r="AX52" s="18">
        <f>AN52+AT52</f>
        <v>618</v>
      </c>
      <c r="AY52" s="27">
        <f>AO52+AU52</f>
        <v>221.30076089526304</v>
      </c>
      <c r="AZ52" s="67">
        <f>AW52*(AW52&gt;0)</f>
        <v>0</v>
      </c>
      <c r="BA52">
        <f>AZ52/$AZ$67</f>
        <v>0</v>
      </c>
      <c r="BB52" s="57">
        <f>BA52*$AW$67</f>
        <v>0</v>
      </c>
      <c r="BC52" s="60">
        <f>IF(BB52&gt;0,U52,V52)</f>
        <v>14.861942323256999</v>
      </c>
      <c r="BD52" s="17">
        <f>BB52/BC52</f>
        <v>0</v>
      </c>
      <c r="BE52" s="35">
        <f>AX52/AY52</f>
        <v>2.7925796436483394</v>
      </c>
      <c r="BF52" s="2">
        <v>0</v>
      </c>
      <c r="BG52" s="16">
        <f>AM52*$D$75</f>
        <v>0</v>
      </c>
      <c r="BH52" s="54">
        <f>BG52-BF52</f>
        <v>0</v>
      </c>
      <c r="BI52" s="75">
        <f>BH52*(BH52&lt;0)</f>
        <v>0</v>
      </c>
      <c r="BJ52" s="35">
        <f>BI52/$BI$67</f>
        <v>0</v>
      </c>
      <c r="BK52" s="76">
        <f>BJ52 * $BH$67</f>
        <v>0</v>
      </c>
      <c r="BL52" s="77">
        <f>IF(BK52&gt;0, U52, V52)</f>
        <v>14.861942323256999</v>
      </c>
      <c r="BM52" s="17">
        <f>BK52/BL52</f>
        <v>0</v>
      </c>
      <c r="BN52" s="39">
        <f>($AF52^$BN$69)*($BO$69^$M52)*(IF($C52&gt;0,1,$BP$69))</f>
        <v>0.46400000000000002</v>
      </c>
      <c r="BO52" s="39">
        <f>($AF52^$BN$70)*($BO$70^$M52)*(IF($C52&gt;0,1,$BP$70))</f>
        <v>0.39400000000000002</v>
      </c>
      <c r="BP52" s="39">
        <f>($AF52^$BN$71)*($BO$71^$M52)*(IF($C52&gt;0,1,$BP$71))</f>
        <v>2E-3</v>
      </c>
      <c r="BQ52" s="39">
        <f>($AF52^$BN$72)*($BO$72^$M52)*(IF($C52&gt;0,1,$BP$72))</f>
        <v>0.72499999999999998</v>
      </c>
      <c r="BR52" s="39">
        <f>($AF52^$BN$73)*($BO$73^$M52)*(IF($C52&gt;0,1,$BP$73))</f>
        <v>0.65400000000000003</v>
      </c>
      <c r="BS52" s="39">
        <f>($AF52^$BN$74)*($BO$74^$M52)*(IF($C52&gt;0,1,$BP$74))</f>
        <v>0.22500000000000001</v>
      </c>
      <c r="BT52" s="39">
        <f>($AF52^$BN$75)*($BO$75^$M52)*(IF($C52&gt;0,1,$BP$75))</f>
        <v>3.9E-2</v>
      </c>
      <c r="BU52" s="37">
        <f>BN52/BN$67</f>
        <v>5.4756861900235468E-3</v>
      </c>
      <c r="BV52" s="37">
        <f>BO52/BO$67</f>
        <v>2.6922014064653848E-3</v>
      </c>
      <c r="BW52" s="37">
        <f>BP52/BP$67</f>
        <v>3.0448125933681395E-6</v>
      </c>
      <c r="BX52" s="37">
        <f>BQ52/BQ$67</f>
        <v>4.1780155495716497E-3</v>
      </c>
      <c r="BY52" s="37">
        <f>BR52/BR$67</f>
        <v>1.1613689986494384E-2</v>
      </c>
      <c r="BZ52" s="37">
        <f>BS52/BS$67</f>
        <v>6.9661233710273244E-4</v>
      </c>
      <c r="CA52" s="37">
        <f>BT52/BT$67</f>
        <v>3.8962848760405169E-4</v>
      </c>
      <c r="CB52" s="2">
        <v>511</v>
      </c>
      <c r="CC52" s="17">
        <f>CB$67*BU52</f>
        <v>375.54993734276496</v>
      </c>
      <c r="CD52" s="1">
        <f>CC52-CB52</f>
        <v>-135.45006265723504</v>
      </c>
      <c r="CE52" s="2">
        <v>367</v>
      </c>
      <c r="CF52" s="17">
        <f>CE$67*BV52</f>
        <v>177.53722174935979</v>
      </c>
      <c r="CG52" s="1">
        <f>CF52-CE52</f>
        <v>-189.46277825064021</v>
      </c>
      <c r="CH52" s="2">
        <v>438</v>
      </c>
      <c r="CI52" s="17">
        <f>CH$67*BW52</f>
        <v>0.22190898661726338</v>
      </c>
      <c r="CJ52" s="1">
        <f>CI52-CH52</f>
        <v>-437.77809101338272</v>
      </c>
      <c r="CK52" s="2">
        <v>433</v>
      </c>
      <c r="CL52" s="17">
        <f>CK$67*BX52</f>
        <v>277.825499999866</v>
      </c>
      <c r="CM52" s="1">
        <f>CL52-CK52</f>
        <v>-155.174500000134</v>
      </c>
      <c r="CN52" s="2">
        <v>441</v>
      </c>
      <c r="CO52" s="17">
        <f>CN$67*BY52</f>
        <v>807.39534155107606</v>
      </c>
      <c r="CP52" s="1">
        <f>CO52-CN52</f>
        <v>366.39534155107606</v>
      </c>
      <c r="CQ52" s="2">
        <v>471</v>
      </c>
      <c r="CR52" s="17">
        <f>CQ$67*BZ52</f>
        <v>51.486617835262955</v>
      </c>
      <c r="CS52" s="1">
        <f>CR52-CQ52</f>
        <v>-419.51338216473704</v>
      </c>
      <c r="CT52" s="2">
        <v>500</v>
      </c>
      <c r="CU52" s="17">
        <f>CT$67*CA52</f>
        <v>27.507381596358446</v>
      </c>
      <c r="CV52" s="1">
        <f>CU52-CT52</f>
        <v>-472.49261840364153</v>
      </c>
      <c r="CW52" s="9"/>
      <c r="DA52" s="37"/>
      <c r="DC52" s="17"/>
      <c r="DD52" s="1"/>
    </row>
    <row r="53" spans="1:108" x14ac:dyDescent="0.2">
      <c r="A53" s="32" t="s">
        <v>47</v>
      </c>
      <c r="B53">
        <v>0</v>
      </c>
      <c r="C53">
        <v>0</v>
      </c>
      <c r="D53">
        <v>0.15341365461847301</v>
      </c>
      <c r="E53">
        <v>0.846586345381526</v>
      </c>
      <c r="F53">
        <v>4.2096902303415402E-2</v>
      </c>
      <c r="G53">
        <v>4.2096902303415402E-2</v>
      </c>
      <c r="H53">
        <v>6.1674008810572598E-2</v>
      </c>
      <c r="I53">
        <v>0.25110132158590298</v>
      </c>
      <c r="J53">
        <v>0.12444446600727301</v>
      </c>
      <c r="K53">
        <v>7.2379047573927699E-2</v>
      </c>
      <c r="L53">
        <v>0.36544839345964802</v>
      </c>
      <c r="M53" s="28">
        <v>0</v>
      </c>
      <c r="N53">
        <v>1.00604487869476</v>
      </c>
      <c r="O53">
        <v>0.99334594624975703</v>
      </c>
      <c r="P53">
        <v>1.01115136168063</v>
      </c>
      <c r="Q53">
        <v>0.99196069141832499</v>
      </c>
      <c r="R53">
        <v>32.900001525878899</v>
      </c>
      <c r="S53" s="40">
        <f>IF(C53,O53,Q53)</f>
        <v>0.99196069141832499</v>
      </c>
      <c r="T53" s="40">
        <f>IF(D53 = 0,N53,P53)</f>
        <v>1.01115136168063</v>
      </c>
      <c r="U53" s="59">
        <f>R53*S53^(1-M53)</f>
        <v>32.635508261274779</v>
      </c>
      <c r="V53" s="58">
        <f>R53*T53^(M53+1)</f>
        <v>33.266881342187254</v>
      </c>
      <c r="W53" s="66">
        <f>0.5 * (D53-MAX($D$3:$D$66))/(MIN($D$3:$D$66)-MAX($D$3:$D$66)) + 0.75</f>
        <v>1.1894607572302536</v>
      </c>
      <c r="X53" s="66">
        <f>AVERAGE(D53, F53, G53, H53, I53, J53, K53)</f>
        <v>0.10674375760042573</v>
      </c>
      <c r="Y53" s="29">
        <f>1.2^M53</f>
        <v>1</v>
      </c>
      <c r="Z53" s="29">
        <f>1.6^M53</f>
        <v>1</v>
      </c>
      <c r="AA53" s="29">
        <f>IF(C53&gt;0, 1, 0.3)</f>
        <v>0.3</v>
      </c>
      <c r="AB53" s="29">
        <f>IF(C53&gt;0, 1, 0.2)</f>
        <v>0.2</v>
      </c>
      <c r="AC53" s="29">
        <f>PERCENTILE($L$2:$L$66, 0.05)</f>
        <v>-5.4727940322364554E-2</v>
      </c>
      <c r="AD53" s="29">
        <f>PERCENTILE($L$2:$L$66, 0.95)</f>
        <v>1.05284659974838</v>
      </c>
      <c r="AE53" s="29">
        <f>MIN(MAX(L53,AC53), AD53)</f>
        <v>0.36544839345964802</v>
      </c>
      <c r="AF53" s="29">
        <f>AE53-$AE$67+1</f>
        <v>1.4201763337820126</v>
      </c>
      <c r="AG53" s="74">
        <v>1</v>
      </c>
      <c r="AH53" s="74">
        <v>0</v>
      </c>
      <c r="AI53" s="28">
        <v>1</v>
      </c>
      <c r="AJ53" s="21">
        <f>(AF53^4) *Y53*AA53*AG53</f>
        <v>1.2203666741466337</v>
      </c>
      <c r="AK53" s="21">
        <f>(AF53^5)*Z53*AB53*AH53*AI53</f>
        <v>0</v>
      </c>
      <c r="AL53" s="15">
        <f>AJ53/$AJ$67</f>
        <v>3.106831362688038E-3</v>
      </c>
      <c r="AM53" s="15">
        <f>AK53/$AK$67</f>
        <v>0</v>
      </c>
      <c r="AN53" s="2">
        <v>33</v>
      </c>
      <c r="AO53" s="16">
        <f>$D$73*AL53</f>
        <v>355.69186435669269</v>
      </c>
      <c r="AP53" s="24">
        <f>AO53-AN53</f>
        <v>322.69186435669269</v>
      </c>
      <c r="AQ53" s="2">
        <v>526</v>
      </c>
      <c r="AR53" s="2">
        <v>987</v>
      </c>
      <c r="AS53" s="2">
        <v>33</v>
      </c>
      <c r="AT53" s="10">
        <f>SUM(AQ53:AS53)</f>
        <v>1546</v>
      </c>
      <c r="AU53" s="16">
        <f>AL53*$D$72</f>
        <v>544.53504750954585</v>
      </c>
      <c r="AV53" s="9">
        <f>AU53-AT53</f>
        <v>-1001.4649524904542</v>
      </c>
      <c r="AW53" s="9">
        <f>AV53+AP53</f>
        <v>-678.77308813376146</v>
      </c>
      <c r="AX53" s="18">
        <f>AN53+AT53</f>
        <v>1579</v>
      </c>
      <c r="AY53" s="27">
        <f>AO53+AU53</f>
        <v>900.22691186623854</v>
      </c>
      <c r="AZ53" s="67">
        <f>AW53*(AW53&gt;0)</f>
        <v>0</v>
      </c>
      <c r="BA53">
        <f>AZ53/$AZ$67</f>
        <v>0</v>
      </c>
      <c r="BB53" s="57">
        <f>BA53*$AW$67</f>
        <v>0</v>
      </c>
      <c r="BC53" s="70">
        <f>IF(BB53&gt;0,U53,V53)</f>
        <v>33.266881342187254</v>
      </c>
      <c r="BD53" s="17">
        <f>BB53/BC53</f>
        <v>0</v>
      </c>
      <c r="BE53" s="35">
        <f>AX53/AY53</f>
        <v>1.754002217870396</v>
      </c>
      <c r="BF53" s="2">
        <v>0</v>
      </c>
      <c r="BG53" s="16">
        <f>AM53*$D$75</f>
        <v>0</v>
      </c>
      <c r="BH53" s="54">
        <f>BG53-BF53</f>
        <v>0</v>
      </c>
      <c r="BI53" s="75">
        <f>BH53*(BH53&lt;0)</f>
        <v>0</v>
      </c>
      <c r="BJ53" s="35">
        <f>BI53/$BI$67</f>
        <v>0</v>
      </c>
      <c r="BK53" s="76">
        <f>BJ53 * $BH$67</f>
        <v>0</v>
      </c>
      <c r="BL53" s="77">
        <f>IF(BK53&gt;0, U53, V53)</f>
        <v>33.266881342187254</v>
      </c>
      <c r="BM53" s="17">
        <f>BK53/BL53</f>
        <v>0</v>
      </c>
      <c r="BN53" s="39">
        <f>($AF53^$BN$69)*($BO$69^$M53)*(IF($C53&gt;0,1,$BP$69))</f>
        <v>0.68153020734246472</v>
      </c>
      <c r="BO53" s="39">
        <f>($AF53^$BN$70)*($BO$70^$M53)*(IF($C53&gt;0,1,$BP$70))</f>
        <v>0.8329033876734564</v>
      </c>
      <c r="BP53" s="39">
        <f>($AF53^$BN$71)*($BO$71^$M53)*(IF($C53&gt;0,1,$BP$71))</f>
        <v>1.1012107957298563E-2</v>
      </c>
      <c r="BQ53" s="39">
        <f>($AF53^$BN$72)*($BO$72^$M53)*(IF($C53&gt;0,1,$BP$72))</f>
        <v>1.5363947311396138</v>
      </c>
      <c r="BR53" s="39">
        <f>($AF53^$BN$73)*($BO$73^$M53)*(IF($C53&gt;0,1,$BP$73))</f>
        <v>0.67473961726477527</v>
      </c>
      <c r="BS53" s="39">
        <f>($AF53^$BN$74)*($BO$74^$M53)*(IF($C53&gt;0,1,$BP$74))</f>
        <v>0.79155646899413368</v>
      </c>
      <c r="BT53" s="39">
        <f>($AF53^$BN$75)*($BO$75^$M53)*(IF($C53&gt;0,1,$BP$75))</f>
        <v>7.4994704890175637E-2</v>
      </c>
      <c r="BU53" s="37">
        <f>BN53/BN$67</f>
        <v>8.0427705698901258E-3</v>
      </c>
      <c r="BV53" s="37">
        <f>BO53/BO$67</f>
        <v>5.6912275932595501E-3</v>
      </c>
      <c r="BW53" s="37">
        <f>BP53/BP$67</f>
        <v>1.6764902493956084E-5</v>
      </c>
      <c r="BX53" s="37">
        <f>BQ53/BQ$67</f>
        <v>8.8539049337672555E-3</v>
      </c>
      <c r="BY53" s="37">
        <f>BR53/BR$67</f>
        <v>1.1981982777551949E-2</v>
      </c>
      <c r="BZ53" s="37">
        <f>BS53/BS$67</f>
        <v>2.4507022302879557E-3</v>
      </c>
      <c r="CA53" s="37">
        <f>BT53/BT$67</f>
        <v>7.4923265242746965E-4</v>
      </c>
      <c r="CB53" s="2">
        <v>941</v>
      </c>
      <c r="CC53" s="17">
        <f>CB$67*BU53</f>
        <v>551.61341953591432</v>
      </c>
      <c r="CD53" s="1">
        <f>CC53-CB53</f>
        <v>-389.38658046408568</v>
      </c>
      <c r="CE53" s="2">
        <v>355</v>
      </c>
      <c r="CF53" s="17">
        <f>CE$67*BV53</f>
        <v>375.30800363750103</v>
      </c>
      <c r="CG53" s="1">
        <f>CF53-CE53</f>
        <v>20.308003637501031</v>
      </c>
      <c r="CH53" s="2">
        <v>360</v>
      </c>
      <c r="CI53" s="17">
        <f>CH$67*BW53</f>
        <v>1.2218428586620134</v>
      </c>
      <c r="CJ53" s="1">
        <f>CI53-CH53</f>
        <v>-358.778157141338</v>
      </c>
      <c r="CK53" s="2">
        <v>526</v>
      </c>
      <c r="CL53" s="17">
        <f>CK$67*BX53</f>
        <v>588.75811638072116</v>
      </c>
      <c r="CM53" s="1">
        <f>CL53-CK53</f>
        <v>62.758116380721162</v>
      </c>
      <c r="CN53" s="2">
        <v>921</v>
      </c>
      <c r="CO53" s="17">
        <f>CN$67*BY53</f>
        <v>832.99942467818903</v>
      </c>
      <c r="CP53" s="1">
        <f>CO53-CN53</f>
        <v>-88.00057532181097</v>
      </c>
      <c r="CQ53" s="2">
        <v>822</v>
      </c>
      <c r="CR53" s="17">
        <f>CQ$67*BZ53</f>
        <v>181.13140184058281</v>
      </c>
      <c r="CS53" s="1">
        <f>CR53-CQ53</f>
        <v>-640.86859815941716</v>
      </c>
      <c r="CT53" s="2">
        <v>888</v>
      </c>
      <c r="CU53" s="17">
        <f>CT$67*CA53</f>
        <v>52.895076028726926</v>
      </c>
      <c r="CV53" s="1">
        <f>CU53-CT53</f>
        <v>-835.10492397127302</v>
      </c>
      <c r="CW53" s="9"/>
      <c r="DA53" s="37"/>
      <c r="DC53" s="17"/>
      <c r="DD53" s="1"/>
    </row>
    <row r="54" spans="1:108" x14ac:dyDescent="0.2">
      <c r="A54" s="32" t="s">
        <v>11</v>
      </c>
      <c r="B54">
        <v>1</v>
      </c>
      <c r="C54">
        <v>1</v>
      </c>
      <c r="D54">
        <v>0.69638554216867399</v>
      </c>
      <c r="E54">
        <v>0.30361445783132501</v>
      </c>
      <c r="F54">
        <v>0.67196187450357403</v>
      </c>
      <c r="G54">
        <v>0.67196187450357403</v>
      </c>
      <c r="H54">
        <v>0.26607929515418499</v>
      </c>
      <c r="I54">
        <v>0.85638766519823695</v>
      </c>
      <c r="J54">
        <v>0.47735419379605798</v>
      </c>
      <c r="K54">
        <v>0.56636014943262203</v>
      </c>
      <c r="L54">
        <v>1.0534372510305201</v>
      </c>
      <c r="M54" s="28">
        <v>0</v>
      </c>
      <c r="N54">
        <v>1.0054960782754401</v>
      </c>
      <c r="O54">
        <v>0.99361439644024396</v>
      </c>
      <c r="P54">
        <v>1.00856135292108</v>
      </c>
      <c r="Q54">
        <v>0.99372185318974404</v>
      </c>
      <c r="R54">
        <v>269.33999633789</v>
      </c>
      <c r="S54" s="40">
        <f>IF(C54,O54,Q54)</f>
        <v>0.99361439644024396</v>
      </c>
      <c r="T54" s="40">
        <f>IF(D54 = 0,N54,P54)</f>
        <v>1.00856135292108</v>
      </c>
      <c r="U54" s="59">
        <f>R54*S54^(1-M54)</f>
        <v>267.62009789849009</v>
      </c>
      <c r="V54" s="58">
        <f>R54*T54^(M54+1)</f>
        <v>271.64591110230106</v>
      </c>
      <c r="W54" s="66">
        <f>0.5 * (D54-MAX($D$3:$D$66))/(MIN($D$3:$D$66)-MAX($D$3:$D$66)) + 0.75</f>
        <v>0.86010879283152708</v>
      </c>
      <c r="X54" s="66">
        <f>AVERAGE(D54, F54, G54, H54, I54, J54, K54)</f>
        <v>0.60092722782241759</v>
      </c>
      <c r="Y54" s="29">
        <f>1.2^M54</f>
        <v>1</v>
      </c>
      <c r="Z54" s="29">
        <f>1.6^M54</f>
        <v>1</v>
      </c>
      <c r="AA54" s="29">
        <f>IF(C54&gt;0, 1, 0.3)</f>
        <v>1</v>
      </c>
      <c r="AB54" s="29">
        <f>IF(C54&gt;0, 1, 0.2)</f>
        <v>1</v>
      </c>
      <c r="AC54" s="29">
        <f>PERCENTILE($L$2:$L$66, 0.05)</f>
        <v>-5.4727940322364554E-2</v>
      </c>
      <c r="AD54" s="29">
        <f>PERCENTILE($L$2:$L$66, 0.95)</f>
        <v>1.05284659974838</v>
      </c>
      <c r="AE54" s="29">
        <f>MIN(MAX(L54,AC54), AD54)</f>
        <v>1.05284659974838</v>
      </c>
      <c r="AF54" s="29">
        <f>AE54-$AE$67+1</f>
        <v>2.1075745400707446</v>
      </c>
      <c r="AG54" s="74">
        <v>1</v>
      </c>
      <c r="AH54" s="74">
        <v>1</v>
      </c>
      <c r="AI54" s="28">
        <v>2</v>
      </c>
      <c r="AJ54" s="21">
        <f>(AF54^4) *Y54*AA54*AG54</f>
        <v>19.73021302310827</v>
      </c>
      <c r="AK54" s="21">
        <f>(AF54^5)*Z54*AB54*AH54*AI54</f>
        <v>83.165789275350463</v>
      </c>
      <c r="AL54" s="15">
        <f>AJ54/$AJ$67</f>
        <v>5.0229530116899443E-2</v>
      </c>
      <c r="AM54" s="15">
        <f>AK54/$AK$67</f>
        <v>0.19280062687404925</v>
      </c>
      <c r="AN54" s="2">
        <v>6195</v>
      </c>
      <c r="AO54" s="16">
        <f>$D$73*AL54</f>
        <v>5750.6292190840695</v>
      </c>
      <c r="AP54" s="24">
        <f>AO54-AN54</f>
        <v>-444.37078091593048</v>
      </c>
      <c r="AQ54" s="2">
        <v>269</v>
      </c>
      <c r="AR54" s="2">
        <v>6195</v>
      </c>
      <c r="AS54" s="2">
        <v>0</v>
      </c>
      <c r="AT54" s="10">
        <f>SUM(AQ54:AS54)</f>
        <v>6464</v>
      </c>
      <c r="AU54" s="16">
        <f>AL54*$D$72</f>
        <v>8803.7412963808929</v>
      </c>
      <c r="AV54" s="9">
        <f>AU54-AT54</f>
        <v>2339.7412963808929</v>
      </c>
      <c r="AW54" s="9">
        <f>AV54+AP54</f>
        <v>1895.3705154649624</v>
      </c>
      <c r="AX54" s="18">
        <f>AN54+AT54</f>
        <v>12659</v>
      </c>
      <c r="AY54" s="27">
        <f>AO54+AU54</f>
        <v>14554.370515464961</v>
      </c>
      <c r="AZ54" s="67">
        <f>AW54*(AW54&gt;0)</f>
        <v>1895.3705154649624</v>
      </c>
      <c r="BA54">
        <f>AZ54/$AZ$67</f>
        <v>2.7999947413533385E-2</v>
      </c>
      <c r="BB54" s="57">
        <f>BA54*$AW$67</f>
        <v>116.7107808064643</v>
      </c>
      <c r="BC54" s="60">
        <f>IF(BB54&gt;0,U54,V54)</f>
        <v>267.62009789849009</v>
      </c>
      <c r="BD54" s="17">
        <f>BB54/BC54</f>
        <v>0.43610618829806047</v>
      </c>
      <c r="BE54" s="35">
        <f>AX54/AY54</f>
        <v>0.86977310262570218</v>
      </c>
      <c r="BF54" s="2">
        <v>807</v>
      </c>
      <c r="BG54" s="16">
        <f>AM54*$D$75</f>
        <v>807.07884814492013</v>
      </c>
      <c r="BH54" s="54">
        <f>BG54-BF54</f>
        <v>7.8848144920129926E-2</v>
      </c>
      <c r="BI54" s="75">
        <f>BH54*(BH54&lt;0)</f>
        <v>0</v>
      </c>
      <c r="BJ54" s="35">
        <f>BI54/$BI$67</f>
        <v>0</v>
      </c>
      <c r="BK54" s="76">
        <f>BJ54 * $BH$67</f>
        <v>0</v>
      </c>
      <c r="BL54" s="77">
        <f>IF(BK54&gt;0, U54, V54)</f>
        <v>271.64591110230106</v>
      </c>
      <c r="BM54" s="17">
        <f>BK54/BL54</f>
        <v>0</v>
      </c>
      <c r="BN54" s="39">
        <f>($AF54^$BN$69)*($BO$69^$M54)*(IF($C54&gt;0,1,$BP$69))</f>
        <v>2.2639462208739327</v>
      </c>
      <c r="BO54" s="39">
        <f>($AF54^$BN$70)*($BO$70^$M54)*(IF($C54&gt;0,1,$BP$70))</f>
        <v>4.908545279699692</v>
      </c>
      <c r="BP54" s="39">
        <f>($AF54^$BN$71)*($BO$71^$M54)*(IF($C54&gt;0,1,$BP$71))</f>
        <v>37.545375707454447</v>
      </c>
      <c r="BQ54" s="39">
        <f>($AF54^$BN$72)*($BO$72^$M54)*(IF($C54&gt;0,1,$BP$72))</f>
        <v>4.9342287811091916</v>
      </c>
      <c r="BR54" s="39">
        <f>($AF54^$BN$73)*($BO$73^$M54)*(IF($C54&gt;0,1,$BP$73))</f>
        <v>1.0686037206678614</v>
      </c>
      <c r="BS54" s="39">
        <f>($AF54^$BN$74)*($BO$74^$M54)*(IF($C54&gt;0,1,$BP$74))</f>
        <v>14.49057555364041</v>
      </c>
      <c r="BT54" s="39">
        <f>($AF54^$BN$75)*($BO$75^$M54)*(IF($C54&gt;0,1,$BP$75))</f>
        <v>4.0135752212452465</v>
      </c>
      <c r="BU54" s="37">
        <f>BN54/BN$67</f>
        <v>2.6716937621972824E-2</v>
      </c>
      <c r="BV54" s="37">
        <f>BO54/BO$67</f>
        <v>3.3540082501793238E-2</v>
      </c>
      <c r="BW54" s="37">
        <f>BP54/BP$67</f>
        <v>5.715931638839776E-2</v>
      </c>
      <c r="BX54" s="37">
        <f>BQ54/BQ$67</f>
        <v>2.8434875272576786E-2</v>
      </c>
      <c r="BY54" s="37">
        <f>BR54/BR$67</f>
        <v>1.8976196223625359E-2</v>
      </c>
      <c r="BZ54" s="37">
        <f>BS54/BS$67</f>
        <v>4.4863616455045191E-2</v>
      </c>
      <c r="CA54" s="37">
        <f>BT54/BT$67</f>
        <v>4.0097519059971352E-2</v>
      </c>
      <c r="CB54" s="2">
        <v>2019</v>
      </c>
      <c r="CC54" s="17">
        <f>CB$67*BU54</f>
        <v>1832.3811668030062</v>
      </c>
      <c r="CD54" s="1">
        <f>CC54-CB54</f>
        <v>-186.61883319699382</v>
      </c>
      <c r="CE54" s="2">
        <v>2315</v>
      </c>
      <c r="CF54" s="17">
        <f>CE$67*BV54</f>
        <v>2211.8007405807552</v>
      </c>
      <c r="CG54" s="1">
        <f>CF54-CE54</f>
        <v>-103.19925941924475</v>
      </c>
      <c r="CH54" s="2">
        <v>5401</v>
      </c>
      <c r="CI54" s="17">
        <f>CH$67*BW54</f>
        <v>4165.828137702817</v>
      </c>
      <c r="CJ54" s="1">
        <f>CI54-CH54</f>
        <v>-1235.171862297183</v>
      </c>
      <c r="CK54" s="2">
        <v>1984</v>
      </c>
      <c r="CL54" s="17">
        <f>CK$67*BX54</f>
        <v>1890.8339010005386</v>
      </c>
      <c r="CM54" s="1">
        <f>CL54-CK54</f>
        <v>-93.166098999461383</v>
      </c>
      <c r="CN54" s="2">
        <v>808</v>
      </c>
      <c r="CO54" s="17">
        <f>CN$67*BY54</f>
        <v>1319.2441376626587</v>
      </c>
      <c r="CP54" s="1">
        <f>CO54-CN54</f>
        <v>511.24413766265866</v>
      </c>
      <c r="CQ54" s="2">
        <v>2155</v>
      </c>
      <c r="CR54" s="17">
        <f>CQ$67*BZ54</f>
        <v>3315.8698921923901</v>
      </c>
      <c r="CS54" s="1">
        <f>CR54-CQ54</f>
        <v>1160.8698921923901</v>
      </c>
      <c r="CT54" s="2">
        <v>1616</v>
      </c>
      <c r="CU54" s="17">
        <f>CT$67*CA54</f>
        <v>2830.8447481149174</v>
      </c>
      <c r="CV54" s="1">
        <f>CU54-CT54</f>
        <v>1214.8447481149174</v>
      </c>
      <c r="CW54" s="9"/>
      <c r="DA54" s="37"/>
      <c r="DC54" s="17"/>
      <c r="DD54" s="1"/>
    </row>
    <row r="55" spans="1:108" x14ac:dyDescent="0.2">
      <c r="A55" s="32" t="s">
        <v>8</v>
      </c>
      <c r="B55">
        <v>0</v>
      </c>
      <c r="C55">
        <v>0</v>
      </c>
      <c r="D55">
        <v>8.7550200803212797E-2</v>
      </c>
      <c r="E55">
        <v>0.91244979919678704</v>
      </c>
      <c r="F55">
        <v>3.97140587768069E-2</v>
      </c>
      <c r="G55">
        <v>3.97140587768069E-2</v>
      </c>
      <c r="H55">
        <v>8.2819383259911894E-2</v>
      </c>
      <c r="I55">
        <v>6.5198237885462501E-2</v>
      </c>
      <c r="J55">
        <v>7.3482500306583404E-2</v>
      </c>
      <c r="K55">
        <v>5.4021184143281997E-2</v>
      </c>
      <c r="L55">
        <v>0.66140375105712201</v>
      </c>
      <c r="M55" s="28">
        <v>0</v>
      </c>
      <c r="N55">
        <v>1.00515005255769</v>
      </c>
      <c r="O55">
        <v>0.99634703544877601</v>
      </c>
      <c r="P55">
        <v>1.0067644226552901</v>
      </c>
      <c r="Q55">
        <v>0.99579734513072804</v>
      </c>
      <c r="R55">
        <v>51.840000152587798</v>
      </c>
      <c r="S55" s="40">
        <f>IF(C55,O55,Q55)</f>
        <v>0.99579734513072804</v>
      </c>
      <c r="T55" s="40">
        <f>IF(D55 = 0,N55,P55)</f>
        <v>1.0067644226552901</v>
      </c>
      <c r="U55" s="59">
        <f>R55*S55^(1-M55)</f>
        <v>51.622134523523464</v>
      </c>
      <c r="V55" s="58">
        <f>R55*T55^(M55+1)</f>
        <v>52.190667824070204</v>
      </c>
      <c r="W55" s="66">
        <f>0.5 * (D55-MAX($D$3:$D$66))/(MIN($D$3:$D$66)-MAX($D$3:$D$66)) + 0.75</f>
        <v>1.229411735160276</v>
      </c>
      <c r="X55" s="66">
        <f>AVERAGE(D55, F55, G55, H55, I55, J55, K55)</f>
        <v>6.3214231993152334E-2</v>
      </c>
      <c r="Y55" s="29">
        <f>1.2^M55</f>
        <v>1</v>
      </c>
      <c r="Z55" s="29">
        <f>1.6^M55</f>
        <v>1</v>
      </c>
      <c r="AA55" s="29">
        <f>IF(C55&gt;0, 1, 0.3)</f>
        <v>0.3</v>
      </c>
      <c r="AB55" s="29">
        <f>IF(C55&gt;0, 1, 0.2)</f>
        <v>0.2</v>
      </c>
      <c r="AC55" s="29">
        <f>PERCENTILE($L$2:$L$66, 0.05)</f>
        <v>-5.4727940322364554E-2</v>
      </c>
      <c r="AD55" s="29">
        <f>PERCENTILE($L$2:$L$66, 0.95)</f>
        <v>1.05284659974838</v>
      </c>
      <c r="AE55" s="29">
        <f>MIN(MAX(L55,AC55), AD55)</f>
        <v>0.66140375105712201</v>
      </c>
      <c r="AF55" s="29">
        <f>AE55-$AE$67+1</f>
        <v>1.7161316913794866</v>
      </c>
      <c r="AG55" s="74">
        <v>1</v>
      </c>
      <c r="AH55" s="74">
        <v>0</v>
      </c>
      <c r="AI55" s="28">
        <v>1</v>
      </c>
      <c r="AJ55" s="21">
        <f>(AF55^4) *Y55*AA55*AG55</f>
        <v>2.6020983079694942</v>
      </c>
      <c r="AK55" s="21">
        <f>(AF55^5)*Z55*AB55*AH55*AI55</f>
        <v>0</v>
      </c>
      <c r="AL55" s="15">
        <f>AJ55/$AJ$67</f>
        <v>6.6244685333202826E-3</v>
      </c>
      <c r="AM55" s="15">
        <f>AK55/$AK$67</f>
        <v>0</v>
      </c>
      <c r="AN55" s="2">
        <v>2125</v>
      </c>
      <c r="AO55" s="16">
        <f>$D$73*AL55</f>
        <v>758.41566146360992</v>
      </c>
      <c r="AP55" s="24">
        <f>AO55-AN55</f>
        <v>-1366.5843385363901</v>
      </c>
      <c r="AQ55" s="2">
        <v>518</v>
      </c>
      <c r="AR55" s="2">
        <v>2696</v>
      </c>
      <c r="AS55" s="2">
        <v>0</v>
      </c>
      <c r="AT55" s="10">
        <f>SUM(AQ55:AS55)</f>
        <v>3214</v>
      </c>
      <c r="AU55" s="16">
        <f>AL55*$D$72</f>
        <v>1161.0721234628086</v>
      </c>
      <c r="AV55" s="9">
        <f>AU55-AT55</f>
        <v>-2052.9278765371914</v>
      </c>
      <c r="AW55" s="9">
        <f>AV55+AP55</f>
        <v>-3419.5122150735815</v>
      </c>
      <c r="AX55" s="18">
        <f>AN55+AT55</f>
        <v>5339</v>
      </c>
      <c r="AY55" s="27">
        <f>AO55+AU55</f>
        <v>1919.4877849264185</v>
      </c>
      <c r="AZ55" s="67">
        <f>AW55*(AW55&gt;0)</f>
        <v>0</v>
      </c>
      <c r="BA55">
        <f>AZ55/$AZ$67</f>
        <v>0</v>
      </c>
      <c r="BB55" s="57">
        <f>BA55*$AW$67</f>
        <v>0</v>
      </c>
      <c r="BC55" s="70">
        <f>IF(BB55&gt;0,U55,V55)</f>
        <v>52.190667824070204</v>
      </c>
      <c r="BD55" s="17">
        <f>BB55/BC55</f>
        <v>0</v>
      </c>
      <c r="BE55" s="35">
        <f>AX55/AY55</f>
        <v>2.7814712038944625</v>
      </c>
      <c r="BF55" s="2">
        <v>0</v>
      </c>
      <c r="BG55" s="16">
        <f>AM55*$D$75</f>
        <v>0</v>
      </c>
      <c r="BH55" s="54">
        <f>BG55-BF55</f>
        <v>0</v>
      </c>
      <c r="BI55" s="75">
        <f>BH55*(BH55&lt;0)</f>
        <v>0</v>
      </c>
      <c r="BJ55" s="35">
        <f>BI55/$BI$67</f>
        <v>0</v>
      </c>
      <c r="BK55" s="76">
        <f>BJ55 * $BH$67</f>
        <v>0</v>
      </c>
      <c r="BL55" s="77">
        <f>IF(BK55&gt;0, U55, V55)</f>
        <v>52.190667824070204</v>
      </c>
      <c r="BM55" s="17">
        <f>BK55/BL55</f>
        <v>0</v>
      </c>
      <c r="BN55" s="39">
        <f>($AF55^$BN$69)*($BO$69^$M55)*(IF($C55&gt;0,1,$BP$69))</f>
        <v>0.83865907474891244</v>
      </c>
      <c r="BO55" s="39">
        <f>($AF55^$BN$70)*($BO$70^$M55)*(IF($C55&gt;0,1,$BP$70))</f>
        <v>1.247461716947724</v>
      </c>
      <c r="BP55" s="39">
        <f>($AF55^$BN$71)*($BO$71^$M55)*(IF($C55&gt;0,1,$BP$71))</f>
        <v>2.7647102259683396E-2</v>
      </c>
      <c r="BQ55" s="39">
        <f>($AF55^$BN$72)*($BO$72^$M55)*(IF($C55&gt;0,1,$BP$72))</f>
        <v>2.3041506226280943</v>
      </c>
      <c r="BR55" s="39">
        <f>($AF55^$BN$73)*($BO$73^$M55)*(IF($C55&gt;0,1,$BP$73))</f>
        <v>0.68620322172544035</v>
      </c>
      <c r="BS55" s="39">
        <f>($AF55^$BN$74)*($BO$74^$M55)*(IF($C55&gt;0,1,$BP$74))</f>
        <v>1.5605619389912746</v>
      </c>
      <c r="BT55" s="39">
        <f>($AF55^$BN$75)*($BO$75^$M55)*(IF($C55&gt;0,1,$BP$75))</f>
        <v>0.10672519246384569</v>
      </c>
      <c r="BU55" s="37">
        <f>BN55/BN$67</f>
        <v>9.8970558485787612E-3</v>
      </c>
      <c r="BV55" s="37">
        <f>BO55/BO$67</f>
        <v>8.5239040326862588E-3</v>
      </c>
      <c r="BW55" s="37">
        <f>BP55/BP$67</f>
        <v>4.2090122565210373E-5</v>
      </c>
      <c r="BX55" s="37">
        <f>BQ55/BQ$67</f>
        <v>1.3278313282614312E-2</v>
      </c>
      <c r="BY55" s="37">
        <f>BR55/BR$67</f>
        <v>1.2185552729132925E-2</v>
      </c>
      <c r="BZ55" s="37">
        <f>BS55/BS$67</f>
        <v>4.831585331174594E-3</v>
      </c>
      <c r="CA55" s="37">
        <f>BT55/BT$67</f>
        <v>1.0662352648446035E-3</v>
      </c>
      <c r="CB55" s="2">
        <v>288</v>
      </c>
      <c r="CC55" s="17">
        <f>CB$67*BU55</f>
        <v>678.78957537477436</v>
      </c>
      <c r="CD55" s="1">
        <f>CC55-CB55</f>
        <v>390.78957537477436</v>
      </c>
      <c r="CE55" s="2">
        <v>1592</v>
      </c>
      <c r="CF55" s="17">
        <f>CE$67*BV55</f>
        <v>562.10885143549535</v>
      </c>
      <c r="CG55" s="1">
        <f>CF55-CE55</f>
        <v>-1029.8911485645046</v>
      </c>
      <c r="CH55" s="2">
        <v>322</v>
      </c>
      <c r="CI55" s="17">
        <f>CH$67*BW55</f>
        <v>3.0675702226750974</v>
      </c>
      <c r="CJ55" s="1">
        <f>CI55-CH55</f>
        <v>-318.9324297773249</v>
      </c>
      <c r="CK55" s="2">
        <v>816</v>
      </c>
      <c r="CL55" s="17">
        <f>CK$67*BX55</f>
        <v>882.96799835400395</v>
      </c>
      <c r="CM55" s="1">
        <f>CL55-CK55</f>
        <v>66.967998354003953</v>
      </c>
      <c r="CN55" s="2">
        <v>933</v>
      </c>
      <c r="CO55" s="17">
        <f>CN$67*BY55</f>
        <v>847.15181128205006</v>
      </c>
      <c r="CP55" s="1">
        <f>CO55-CN55</f>
        <v>-85.848188717949938</v>
      </c>
      <c r="CQ55" s="2">
        <v>1244</v>
      </c>
      <c r="CR55" s="17">
        <f>CQ$67*BZ55</f>
        <v>357.10247182711424</v>
      </c>
      <c r="CS55" s="1">
        <f>CR55-CQ55</f>
        <v>-886.89752817288581</v>
      </c>
      <c r="CT55" s="2">
        <v>985</v>
      </c>
      <c r="CU55" s="17">
        <f>CT$67*CA55</f>
        <v>75.275143462764163</v>
      </c>
      <c r="CV55" s="1">
        <f>CU55-CT55</f>
        <v>-909.72485653723584</v>
      </c>
      <c r="CW55" s="9"/>
      <c r="DA55" s="37"/>
      <c r="DC55" s="17"/>
      <c r="DD55" s="1"/>
    </row>
    <row r="56" spans="1:108" x14ac:dyDescent="0.2">
      <c r="A56" s="44" t="s">
        <v>5</v>
      </c>
      <c r="B56">
        <v>1</v>
      </c>
      <c r="C56">
        <v>1</v>
      </c>
      <c r="D56">
        <v>0.66265060240963802</v>
      </c>
      <c r="E56">
        <v>0.33734939759036098</v>
      </c>
      <c r="F56">
        <v>0.56155679110404999</v>
      </c>
      <c r="G56">
        <v>0.56155679110404999</v>
      </c>
      <c r="H56">
        <v>0.30308370044052801</v>
      </c>
      <c r="I56">
        <v>0.49251101321585899</v>
      </c>
      <c r="J56">
        <v>0.38635742569954101</v>
      </c>
      <c r="K56">
        <v>0.46579140845989803</v>
      </c>
      <c r="L56">
        <v>1.0504839946198199</v>
      </c>
      <c r="M56" s="28">
        <v>0</v>
      </c>
      <c r="N56">
        <v>1.0089681501407</v>
      </c>
      <c r="O56">
        <v>0.99161448506519501</v>
      </c>
      <c r="P56">
        <v>1.00977629380044</v>
      </c>
      <c r="Q56">
        <v>0.991754081923643</v>
      </c>
      <c r="R56">
        <v>65.690002441406193</v>
      </c>
      <c r="S56" s="40">
        <f>IF(C56,O56,Q56)</f>
        <v>0.99161448506519501</v>
      </c>
      <c r="T56" s="40">
        <f>IF(D56 = 0,N56,P56)</f>
        <v>1.00977629380044</v>
      </c>
      <c r="U56" s="59">
        <f>R56*S56^(1-M56)</f>
        <v>65.139157944866412</v>
      </c>
      <c r="V56" s="58">
        <f>R56*T56^(M56+1)</f>
        <v>66.332207205025</v>
      </c>
      <c r="W56" s="66">
        <f>0.5 * (D56-MAX($D$3:$D$66))/(MIN($D$3:$D$66)-MAX($D$3:$D$66)) + 0.75</f>
        <v>0.88057148884446557</v>
      </c>
      <c r="X56" s="66">
        <f>AVERAGE(D56, F56, G56, H56, I56, J56, K56)</f>
        <v>0.49050110463336632</v>
      </c>
      <c r="Y56" s="29">
        <f>1.2^M56</f>
        <v>1</v>
      </c>
      <c r="Z56" s="29">
        <f>1.6^M56</f>
        <v>1</v>
      </c>
      <c r="AA56" s="29">
        <f>IF(C56&gt;0, 1, 0.3)</f>
        <v>1</v>
      </c>
      <c r="AB56" s="29">
        <f>IF(C56&gt;0, 1, 0.2)</f>
        <v>1</v>
      </c>
      <c r="AC56" s="29">
        <f>PERCENTILE($L$2:$L$66, 0.05)</f>
        <v>-5.4727940322364554E-2</v>
      </c>
      <c r="AD56" s="29">
        <f>PERCENTILE($L$2:$L$66, 0.95)</f>
        <v>1.05284659974838</v>
      </c>
      <c r="AE56" s="29">
        <f>MIN(MAX(L56,AC56), AD56)</f>
        <v>1.0504839946198199</v>
      </c>
      <c r="AF56" s="29">
        <f>AE56-$AE$67+1</f>
        <v>2.1052119349421847</v>
      </c>
      <c r="AG56" s="74">
        <v>1</v>
      </c>
      <c r="AH56" s="74">
        <v>1</v>
      </c>
      <c r="AI56" s="28">
        <v>2</v>
      </c>
      <c r="AJ56" s="21">
        <f>(AF56^4) *Y56*AA56*AG56</f>
        <v>19.641890874468803</v>
      </c>
      <c r="AK56" s="21">
        <f>(AF56^5)*Z56*AB56*AH56*AI56</f>
        <v>82.700686187527424</v>
      </c>
      <c r="AL56" s="15">
        <f>AJ56/$AJ$67</f>
        <v>5.0004678007098124E-2</v>
      </c>
      <c r="AM56" s="15">
        <f>AK56/$AK$67</f>
        <v>0.19172239305128777</v>
      </c>
      <c r="AN56" s="2">
        <v>6306</v>
      </c>
      <c r="AO56" s="16">
        <f>$D$73*AL56</f>
        <v>5724.8865710922037</v>
      </c>
      <c r="AP56" s="24">
        <f>AO56-AN56</f>
        <v>-581.11342890779633</v>
      </c>
      <c r="AQ56" s="2">
        <v>854</v>
      </c>
      <c r="AR56" s="2">
        <v>6109</v>
      </c>
      <c r="AS56" s="2">
        <v>0</v>
      </c>
      <c r="AT56" s="10">
        <f>SUM(AQ56:AS56)</f>
        <v>6963</v>
      </c>
      <c r="AU56" s="16">
        <f>AL56*$D$72</f>
        <v>8764.3314153800311</v>
      </c>
      <c r="AV56" s="9">
        <f>AU56-AT56</f>
        <v>1801.3314153800311</v>
      </c>
      <c r="AW56" s="9">
        <f>AV56+AP56</f>
        <v>1220.2179864722348</v>
      </c>
      <c r="AX56" s="18">
        <f>AN56+AT56</f>
        <v>13269</v>
      </c>
      <c r="AY56" s="27">
        <f>AO56+AU56</f>
        <v>14489.217986472235</v>
      </c>
      <c r="AZ56" s="67">
        <f>AW56*(AW56&gt;0)</f>
        <v>1220.2179864722348</v>
      </c>
      <c r="BA56">
        <f>AZ56/$AZ$67</f>
        <v>1.8026047770342536E-2</v>
      </c>
      <c r="BB56" s="57">
        <f>BA56*$AW$67</f>
        <v>75.1370736187327</v>
      </c>
      <c r="BC56" s="60">
        <f>IF(BB56&gt;0,U56,V56)</f>
        <v>65.139157944866412</v>
      </c>
      <c r="BD56" s="17">
        <f>BB56/BC56</f>
        <v>1.1534854915123174</v>
      </c>
      <c r="BE56" s="35">
        <f>AX56/AY56</f>
        <v>0.91578441378882669</v>
      </c>
      <c r="BF56" s="2">
        <v>458</v>
      </c>
      <c r="BG56" s="16">
        <f>AM56*$D$75</f>
        <v>802.56527510413468</v>
      </c>
      <c r="BH56" s="54">
        <f>BG56-BF56</f>
        <v>344.56527510413468</v>
      </c>
      <c r="BI56" s="75">
        <f>BH56*(BH56&lt;0)</f>
        <v>0</v>
      </c>
      <c r="BJ56" s="35">
        <f>BI56/$BI$67</f>
        <v>0</v>
      </c>
      <c r="BK56" s="76">
        <f>BJ56 * $BH$67</f>
        <v>0</v>
      </c>
      <c r="BL56" s="77">
        <f>IF(BK56&gt;0, U56, V56)</f>
        <v>66.332207205025</v>
      </c>
      <c r="BM56" s="17">
        <f>BK56/BL56</f>
        <v>0</v>
      </c>
      <c r="BN56" s="39">
        <f>($AF56^$BN$69)*($BO$69^$M56)*(IF($C56&gt;0,1,$BP$69))</f>
        <v>2.2611648334804029</v>
      </c>
      <c r="BO56" s="39">
        <f>($AF56^$BN$70)*($BO$70^$M56)*(IF($C56&gt;0,1,$BP$70))</f>
        <v>4.8968103822343378</v>
      </c>
      <c r="BP56" s="39">
        <f>($AF56^$BN$71)*($BO$71^$M56)*(IF($C56&gt;0,1,$BP$71))</f>
        <v>37.341141461590283</v>
      </c>
      <c r="BQ56" s="39">
        <f>($AF56^$BN$72)*($BO$72^$M56)*(IF($C56&gt;0,1,$BP$72))</f>
        <v>4.9223938338243078</v>
      </c>
      <c r="BR56" s="39">
        <f>($AF56^$BN$73)*($BO$73^$M56)*(IF($C56&gt;0,1,$BP$73))</f>
        <v>1.0684970520303023</v>
      </c>
      <c r="BS56" s="39">
        <f>($AF56^$BN$74)*($BO$74^$M56)*(IF($C56&gt;0,1,$BP$74))</f>
        <v>14.432408837850204</v>
      </c>
      <c r="BT56" s="39">
        <f>($AF56^$BN$75)*($BO$75^$M56)*(IF($C56&gt;0,1,$BP$75))</f>
        <v>4.0051926909039155</v>
      </c>
      <c r="BU56" s="37">
        <f>BN56/BN$67</f>
        <v>2.668411433632658E-2</v>
      </c>
      <c r="BV56" s="37">
        <f>BO56/BO$67</f>
        <v>3.3459897965090309E-2</v>
      </c>
      <c r="BW56" s="37">
        <f>BP56/BP$67</f>
        <v>5.6848388886495634E-2</v>
      </c>
      <c r="BX56" s="37">
        <f>BQ56/BQ$67</f>
        <v>2.8366673074253192E-2</v>
      </c>
      <c r="BY56" s="37">
        <f>BR56/BR$67</f>
        <v>1.8974302008812068E-2</v>
      </c>
      <c r="BZ56" s="37">
        <f>BS56/BS$67</f>
        <v>4.4683529113586494E-2</v>
      </c>
      <c r="CA56" s="37">
        <f>BT56/BT$67</f>
        <v>4.0013773608197301E-2</v>
      </c>
      <c r="CB56" s="2">
        <v>1810</v>
      </c>
      <c r="CC56" s="17">
        <f>CB$67*BU56</f>
        <v>1830.1299817569584</v>
      </c>
      <c r="CD56" s="1">
        <f>CC56-CB56</f>
        <v>20.129981756958387</v>
      </c>
      <c r="CE56" s="2">
        <v>959</v>
      </c>
      <c r="CF56" s="17">
        <f>CE$67*BV56</f>
        <v>2206.5129713078804</v>
      </c>
      <c r="CG56" s="1">
        <f>CF56-CE56</f>
        <v>1247.5129713078804</v>
      </c>
      <c r="CH56" s="2">
        <v>4210</v>
      </c>
      <c r="CI56" s="17">
        <f>CH$67*BW56</f>
        <v>4143.1674304366879</v>
      </c>
      <c r="CJ56" s="1">
        <f>CI56-CH56</f>
        <v>-66.832569563312063</v>
      </c>
      <c r="CK56" s="2">
        <v>760</v>
      </c>
      <c r="CL56" s="17">
        <f>CK$67*BX56</f>
        <v>1886.2986594186145</v>
      </c>
      <c r="CM56" s="1">
        <f>CL56-CK56</f>
        <v>1126.2986594186145</v>
      </c>
      <c r="CN56" s="2">
        <v>657</v>
      </c>
      <c r="CO56" s="17">
        <f>CN$67*BY56</f>
        <v>1319.1124499546238</v>
      </c>
      <c r="CP56" s="1">
        <f>CO56-CN56</f>
        <v>662.1124499546238</v>
      </c>
      <c r="CQ56" s="2">
        <v>1182</v>
      </c>
      <c r="CR56" s="17">
        <f>CQ$67*BZ56</f>
        <v>3302.5596367851776</v>
      </c>
      <c r="CS56" s="1">
        <f>CR56-CQ56</f>
        <v>2120.5596367851776</v>
      </c>
      <c r="CT56" s="2">
        <v>5912</v>
      </c>
      <c r="CU56" s="17">
        <f>CT$67*CA56</f>
        <v>2824.9324029651211</v>
      </c>
      <c r="CV56" s="1">
        <f>CU56-CT56</f>
        <v>-3087.0675970348789</v>
      </c>
      <c r="CW56" s="9"/>
      <c r="DA56" s="37"/>
      <c r="DC56" s="17"/>
      <c r="DD56" s="1"/>
    </row>
    <row r="57" spans="1:108" x14ac:dyDescent="0.2">
      <c r="A57" s="44" t="s">
        <v>7</v>
      </c>
      <c r="B57">
        <v>1</v>
      </c>
      <c r="C57">
        <v>1</v>
      </c>
      <c r="D57">
        <v>0.45381526104417602</v>
      </c>
      <c r="E57">
        <v>0.54618473895582298</v>
      </c>
      <c r="F57">
        <v>0.44559173947577402</v>
      </c>
      <c r="G57">
        <v>0.44559173947577402</v>
      </c>
      <c r="H57">
        <v>0.19030837004405199</v>
      </c>
      <c r="I57">
        <v>0.60176211453744399</v>
      </c>
      <c r="J57">
        <v>0.33840858022793002</v>
      </c>
      <c r="K57">
        <v>0.38831954356855403</v>
      </c>
      <c r="L57">
        <v>0.347411591070726</v>
      </c>
      <c r="M57" s="28">
        <v>0</v>
      </c>
      <c r="N57">
        <v>1.0039067025456101</v>
      </c>
      <c r="O57">
        <v>0.99658316400315405</v>
      </c>
      <c r="P57">
        <v>1.0064141888507101</v>
      </c>
      <c r="Q57">
        <v>0.99774991353348796</v>
      </c>
      <c r="R57">
        <v>127.73999786376901</v>
      </c>
      <c r="S57" s="40">
        <f>IF(C57,O57,Q57)</f>
        <v>0.99658316400315405</v>
      </c>
      <c r="T57" s="40">
        <f>IF(D57 = 0,N57,P57)</f>
        <v>1.0064141888507101</v>
      </c>
      <c r="U57" s="59">
        <f>R57*S57^(1-M57)</f>
        <v>127.30353124083105</v>
      </c>
      <c r="V57" s="58">
        <f>R57*T57^(M57+1)</f>
        <v>128.55934633385652</v>
      </c>
      <c r="W57" s="66">
        <f>0.5 * (D57-MAX($D$3:$D$66))/(MIN($D$3:$D$66)-MAX($D$3:$D$66)) + 0.75</f>
        <v>1.0072453213055144</v>
      </c>
      <c r="X57" s="66">
        <f>AVERAGE(D57, F57, G57, H57, I57, J57, K57)</f>
        <v>0.40911390691052912</v>
      </c>
      <c r="Y57" s="29">
        <f>1.2^M57</f>
        <v>1</v>
      </c>
      <c r="Z57" s="29">
        <f>1.6^M57</f>
        <v>1</v>
      </c>
      <c r="AA57" s="29">
        <f>IF(C57&gt;0, 1, 0.3)</f>
        <v>1</v>
      </c>
      <c r="AB57" s="29">
        <f>IF(C57&gt;0, 1, 0.2)</f>
        <v>1</v>
      </c>
      <c r="AC57" s="29">
        <f>PERCENTILE($L$2:$L$66, 0.05)</f>
        <v>-5.4727940322364554E-2</v>
      </c>
      <c r="AD57" s="29">
        <f>PERCENTILE($L$2:$L$66, 0.95)</f>
        <v>1.05284659974838</v>
      </c>
      <c r="AE57" s="29">
        <f>MIN(MAX(L57,AC57), AD57)</f>
        <v>0.347411591070726</v>
      </c>
      <c r="AF57" s="29">
        <f>AE57-$AE$67+1</f>
        <v>1.4021395313930904</v>
      </c>
      <c r="AG57" s="74">
        <v>1</v>
      </c>
      <c r="AH57" s="74">
        <v>0</v>
      </c>
      <c r="AI57" s="28">
        <v>1</v>
      </c>
      <c r="AJ57" s="21">
        <f>(AF57^4) *Y57*AA57*AG57</f>
        <v>3.8651373839496808</v>
      </c>
      <c r="AK57" s="21">
        <f>(AF57^5)*Z57*AB57*AH57*AI57</f>
        <v>0</v>
      </c>
      <c r="AL57" s="15">
        <f>AJ57/$AJ$67</f>
        <v>9.8399360617987507E-3</v>
      </c>
      <c r="AM57" s="15">
        <f>AK57/$AK$67</f>
        <v>0</v>
      </c>
      <c r="AN57" s="2">
        <v>128</v>
      </c>
      <c r="AO57" s="16">
        <f>$D$73*AL57</f>
        <v>1126.5449567058749</v>
      </c>
      <c r="AP57" s="24">
        <f>AO57-AN57</f>
        <v>998.54495670587494</v>
      </c>
      <c r="AQ57" s="2">
        <v>1661</v>
      </c>
      <c r="AR57" s="2">
        <v>1277</v>
      </c>
      <c r="AS57" s="2">
        <v>128</v>
      </c>
      <c r="AT57" s="10">
        <f>SUM(AQ57:AS57)</f>
        <v>3066</v>
      </c>
      <c r="AU57" s="16">
        <f>AL57*$D$72</f>
        <v>1724.6478567367612</v>
      </c>
      <c r="AV57" s="9">
        <f>AU57-AT57</f>
        <v>-1341.3521432632388</v>
      </c>
      <c r="AW57" s="9">
        <f>AV57+AP57</f>
        <v>-342.80718655736382</v>
      </c>
      <c r="AX57" s="18">
        <f>AN57+AT57</f>
        <v>3194</v>
      </c>
      <c r="AY57" s="27">
        <f>AO57+AU57</f>
        <v>2851.1928134426362</v>
      </c>
      <c r="AZ57" s="67">
        <f>AW57*(AW57&gt;0)</f>
        <v>0</v>
      </c>
      <c r="BA57">
        <f>AZ57/$AZ$67</f>
        <v>0</v>
      </c>
      <c r="BB57" s="57">
        <f>BA57*$AW$67</f>
        <v>0</v>
      </c>
      <c r="BC57" s="70">
        <f>IF(BB57&gt;0,U57,V57)</f>
        <v>128.55934633385652</v>
      </c>
      <c r="BD57" s="17">
        <f>BB57/BC57</f>
        <v>0</v>
      </c>
      <c r="BE57" s="35">
        <f>AX57/AY57</f>
        <v>1.1202329021527822</v>
      </c>
      <c r="BF57" s="2">
        <v>0</v>
      </c>
      <c r="BG57" s="16">
        <f>AM57*$D$75</f>
        <v>0</v>
      </c>
      <c r="BH57" s="54">
        <f>BG57-BF57</f>
        <v>0</v>
      </c>
      <c r="BI57" s="75">
        <f>BH57*(BH57&lt;0)</f>
        <v>0</v>
      </c>
      <c r="BJ57" s="35">
        <f>BI57/$BI$67</f>
        <v>0</v>
      </c>
      <c r="BK57" s="76">
        <f>BJ57 * $BH$67</f>
        <v>0</v>
      </c>
      <c r="BL57" s="77">
        <f>IF(BK57&gt;0, U57, V57)</f>
        <v>128.55934633385652</v>
      </c>
      <c r="BM57" s="17">
        <f>BK57/BL57</f>
        <v>0</v>
      </c>
      <c r="BN57" s="39">
        <f>($AF57^$BN$69)*($BO$69^$M57)*(IF($C57&gt;0,1,$BP$69))</f>
        <v>1.4483822446154679</v>
      </c>
      <c r="BO57" s="39">
        <f>($AF57^$BN$70)*($BO$70^$M57)*(IF($C57&gt;0,1,$BP$70))</f>
        <v>2.0570862106069074</v>
      </c>
      <c r="BP57" s="39">
        <f>($AF57^$BN$71)*($BO$71^$M57)*(IF($C57&gt;0,1,$BP$71))</f>
        <v>5.1742304811465951</v>
      </c>
      <c r="BQ57" s="39">
        <f>($AF57^$BN$72)*($BO$72^$M57)*(IF($C57&gt;0,1,$BP$72))</f>
        <v>2.0619590288579235</v>
      </c>
      <c r="BR57" s="39">
        <f>($AF57^$BN$73)*($BO$73^$M57)*(IF($C57&gt;0,1,$BP$73))</f>
        <v>1.030538971107696</v>
      </c>
      <c r="BS57" s="39">
        <f>($AF57^$BN$74)*($BO$74^$M57)*(IF($C57&gt;0,1,$BP$74))</f>
        <v>3.3604184807437281</v>
      </c>
      <c r="BT57" s="39">
        <f>($AF57^$BN$75)*($BO$75^$M57)*(IF($C57&gt;0,1,$BP$75))</f>
        <v>1.8776682374592251</v>
      </c>
      <c r="BU57" s="37">
        <f>BN57/BN$67</f>
        <v>1.7092428135164275E-2</v>
      </c>
      <c r="BV57" s="37">
        <f>BO57/BO$67</f>
        <v>1.4056066978214378E-2</v>
      </c>
      <c r="BW57" s="37">
        <f>BP57/BP$67</f>
        <v>7.8772810649922198E-3</v>
      </c>
      <c r="BX57" s="37">
        <f>BQ57/BQ$67</f>
        <v>1.1882616393307672E-2</v>
      </c>
      <c r="BY57" s="37">
        <f>BR57/BR$67</f>
        <v>1.8300244846247208E-2</v>
      </c>
      <c r="BZ57" s="37">
        <f>BS57/BS$67</f>
        <v>1.0404039873396009E-2</v>
      </c>
      <c r="CA57" s="37">
        <f>BT57/BT$67</f>
        <v>1.8758795784189829E-2</v>
      </c>
      <c r="CB57" s="2">
        <v>764</v>
      </c>
      <c r="CC57" s="17">
        <f>CB$67*BU57</f>
        <v>1172.2841836502419</v>
      </c>
      <c r="CD57" s="1">
        <f>CC57-CB57</f>
        <v>408.28418365024186</v>
      </c>
      <c r="CE57" s="2">
        <v>1366</v>
      </c>
      <c r="CF57" s="17">
        <f>CE$67*BV57</f>
        <v>926.92733687834721</v>
      </c>
      <c r="CG57" s="1">
        <f>CF57-CE57</f>
        <v>-439.07266312165279</v>
      </c>
      <c r="CH57" s="2">
        <v>0</v>
      </c>
      <c r="CI57" s="17">
        <f>CH$67*BW57</f>
        <v>574.10412129769793</v>
      </c>
      <c r="CJ57" s="1">
        <f>CI57-CH57</f>
        <v>574.10412129769793</v>
      </c>
      <c r="CK57" s="2">
        <v>1435</v>
      </c>
      <c r="CL57" s="17">
        <f>CK$67*BX57</f>
        <v>790.15834230578025</v>
      </c>
      <c r="CM57" s="1">
        <f>CL57-CK57</f>
        <v>-644.84165769421975</v>
      </c>
      <c r="CN57" s="2">
        <v>894</v>
      </c>
      <c r="CO57" s="17">
        <f>CN$67*BY57</f>
        <v>1272.2513219559521</v>
      </c>
      <c r="CP57" s="1">
        <f>CO57-CN57</f>
        <v>378.25132195595211</v>
      </c>
      <c r="CQ57" s="2">
        <v>511</v>
      </c>
      <c r="CR57" s="17">
        <f>CQ$67*BZ57</f>
        <v>768.96258704269894</v>
      </c>
      <c r="CS57" s="1">
        <f>CR57-CQ57</f>
        <v>257.96258704269894</v>
      </c>
      <c r="CT57" s="2">
        <v>766</v>
      </c>
      <c r="CU57" s="17">
        <f>CT$67*CA57</f>
        <v>1324.3522235680177</v>
      </c>
      <c r="CV57" s="1">
        <f>CU57-CT57</f>
        <v>558.35222356801773</v>
      </c>
      <c r="CW57" s="9"/>
      <c r="DA57" s="37"/>
      <c r="DC57" s="17"/>
      <c r="DD57" s="1"/>
    </row>
    <row r="58" spans="1:108" x14ac:dyDescent="0.2">
      <c r="A58" s="44" t="s">
        <v>63</v>
      </c>
      <c r="B58">
        <v>1</v>
      </c>
      <c r="C58">
        <v>0</v>
      </c>
      <c r="D58">
        <v>0.15100401606425701</v>
      </c>
      <c r="E58">
        <v>0.84899598393574205</v>
      </c>
      <c r="F58">
        <v>5.7188244638601997E-2</v>
      </c>
      <c r="G58">
        <v>5.7188244638601997E-2</v>
      </c>
      <c r="H58">
        <v>8.8105726872246701E-2</v>
      </c>
      <c r="I58">
        <v>2.59911894273127E-2</v>
      </c>
      <c r="J58">
        <v>4.7853658551542798E-2</v>
      </c>
      <c r="K58">
        <v>5.23131602189904E-2</v>
      </c>
      <c r="L58">
        <v>0.61238246254746198</v>
      </c>
      <c r="M58" s="28">
        <v>0</v>
      </c>
      <c r="N58">
        <v>1.00836248430791</v>
      </c>
      <c r="O58">
        <v>0.99168024972276403</v>
      </c>
      <c r="P58">
        <v>1.01011399827616</v>
      </c>
      <c r="Q58">
        <v>0.99436589793156305</v>
      </c>
      <c r="R58">
        <v>76.040000915527301</v>
      </c>
      <c r="S58" s="40">
        <f>IF(C58,O58,Q58)</f>
        <v>0.99436589793156305</v>
      </c>
      <c r="T58" s="40">
        <f>IF(D58 = 0,N58,P58)</f>
        <v>1.01011399827616</v>
      </c>
      <c r="U58" s="59">
        <f>R58*S58^(1-M58)</f>
        <v>75.611583789085188</v>
      </c>
      <c r="V58" s="58">
        <f>R58*T58^(M58+1)</f>
        <v>76.80906935370615</v>
      </c>
      <c r="W58" s="66">
        <f>0.5 * (D58-MAX($D$3:$D$66))/(MIN($D$3:$D$66)-MAX($D$3:$D$66)) + 0.75</f>
        <v>1.1909223783740344</v>
      </c>
      <c r="X58" s="66">
        <f>AVERAGE(D58, F58, G58, H58, I58, J58, K58)</f>
        <v>6.8520605773079085E-2</v>
      </c>
      <c r="Y58" s="29">
        <f>1.2^M58</f>
        <v>1</v>
      </c>
      <c r="Z58" s="29">
        <f>1.6^M58</f>
        <v>1</v>
      </c>
      <c r="AA58" s="29">
        <f>IF(C58&gt;0, 1, 0.3)</f>
        <v>0.3</v>
      </c>
      <c r="AB58" s="29">
        <f>IF(C58&gt;0, 1, 0.2)</f>
        <v>0.2</v>
      </c>
      <c r="AC58" s="29">
        <f>PERCENTILE($L$2:$L$66, 0.05)</f>
        <v>-5.4727940322364554E-2</v>
      </c>
      <c r="AD58" s="29">
        <f>PERCENTILE($L$2:$L$66, 0.95)</f>
        <v>1.05284659974838</v>
      </c>
      <c r="AE58" s="29">
        <f>MIN(MAX(L58,AC58), AD58)</f>
        <v>0.61238246254746198</v>
      </c>
      <c r="AF58" s="29">
        <f>AE58-$AE$67+1</f>
        <v>1.6671104028698265</v>
      </c>
      <c r="AG58" s="74">
        <v>1</v>
      </c>
      <c r="AH58" s="74">
        <v>0</v>
      </c>
      <c r="AI58" s="28">
        <v>1</v>
      </c>
      <c r="AJ58" s="21">
        <f>(AF58^4) *Y58*AA58*AG58</f>
        <v>2.317281000627327</v>
      </c>
      <c r="AK58" s="21">
        <f>(AF58^5)*Z58*AB58*AH58*AI58</f>
        <v>0</v>
      </c>
      <c r="AL58" s="15">
        <f>AJ58/$AJ$67</f>
        <v>5.8993755249375579E-3</v>
      </c>
      <c r="AM58" s="15">
        <f>AK58/$AK$67</f>
        <v>0</v>
      </c>
      <c r="AN58" s="2">
        <v>2585</v>
      </c>
      <c r="AO58" s="16">
        <f>$D$73*AL58</f>
        <v>675.40192371103672</v>
      </c>
      <c r="AP58" s="24">
        <f>AO58-AN58</f>
        <v>-1909.5980762889633</v>
      </c>
      <c r="AQ58" s="2">
        <v>0</v>
      </c>
      <c r="AR58" s="2">
        <v>2129</v>
      </c>
      <c r="AS58" s="2">
        <v>76</v>
      </c>
      <c r="AT58" s="10">
        <f>SUM(AQ58:AS58)</f>
        <v>2205</v>
      </c>
      <c r="AU58" s="16">
        <f>AL58*$D$72</f>
        <v>1033.9849051121766</v>
      </c>
      <c r="AV58" s="9">
        <f>AU58-AT58</f>
        <v>-1171.0150948878234</v>
      </c>
      <c r="AW58" s="9">
        <f>AV58+AP58</f>
        <v>-3080.6131711767866</v>
      </c>
      <c r="AX58" s="18">
        <f>AN58+AT58</f>
        <v>4790</v>
      </c>
      <c r="AY58" s="27">
        <f>AO58+AU58</f>
        <v>1709.3868288232134</v>
      </c>
      <c r="AZ58" s="67">
        <f>AW58*(AW58&gt;0)</f>
        <v>0</v>
      </c>
      <c r="BA58">
        <f>AZ58/$AZ$67</f>
        <v>0</v>
      </c>
      <c r="BB58" s="57">
        <f>BA58*$AW$67</f>
        <v>0</v>
      </c>
      <c r="BC58" s="60">
        <f>IF(BB58&gt;0,U58,V58)</f>
        <v>76.80906935370615</v>
      </c>
      <c r="BD58" s="17">
        <f>BB58/BC58</f>
        <v>0</v>
      </c>
      <c r="BE58" s="35">
        <f>AX58/AY58</f>
        <v>2.8021743933159713</v>
      </c>
      <c r="BF58" s="2">
        <v>0</v>
      </c>
      <c r="BG58" s="16">
        <f>AM58*$D$75</f>
        <v>0</v>
      </c>
      <c r="BH58" s="54">
        <f>BG58-BF58</f>
        <v>0</v>
      </c>
      <c r="BI58" s="75">
        <f>BH58*(BH58&lt;0)</f>
        <v>0</v>
      </c>
      <c r="BJ58" s="35">
        <f>BI58/$BI$67</f>
        <v>0</v>
      </c>
      <c r="BK58" s="76">
        <f>BJ58 * $BH$67</f>
        <v>0</v>
      </c>
      <c r="BL58" s="77">
        <f>IF(BK58&gt;0, U58, V58)</f>
        <v>76.80906935370615</v>
      </c>
      <c r="BM58" s="17">
        <f>BK58/BL58</f>
        <v>0</v>
      </c>
      <c r="BN58" s="39">
        <f>($AF58^$BN$69)*($BO$69^$M58)*(IF($C58&gt;0,1,$BP$69))</f>
        <v>0.81243929532218206</v>
      </c>
      <c r="BO58" s="39">
        <f>($AF58^$BN$70)*($BO$70^$M58)*(IF($C58&gt;0,1,$BP$70))</f>
        <v>1.1726493558881494</v>
      </c>
      <c r="BP58" s="39">
        <f>($AF58^$BN$71)*($BO$71^$M58)*(IF($C58&gt;0,1,$BP$71))</f>
        <v>2.4012793482746441E-2</v>
      </c>
      <c r="BQ58" s="39">
        <f>($AF58^$BN$72)*($BO$72^$M58)*(IF($C58&gt;0,1,$BP$72))</f>
        <v>2.1655275070941413</v>
      </c>
      <c r="BR58" s="39">
        <f>($AF58^$BN$73)*($BO$73^$M58)*(IF($C58&gt;0,1,$BP$73))</f>
        <v>0.68443557762024299</v>
      </c>
      <c r="BS58" s="39">
        <f>($AF58^$BN$74)*($BO$74^$M58)*(IF($C58&gt;0,1,$BP$74))</f>
        <v>1.4065226122578434</v>
      </c>
      <c r="BT58" s="39">
        <f>($AF58^$BN$75)*($BO$75^$M58)*(IF($C58&gt;0,1,$BP$75))</f>
        <v>0.10111280930383523</v>
      </c>
      <c r="BU58" s="37">
        <f>BN58/BN$67</f>
        <v>9.5876349776468396E-3</v>
      </c>
      <c r="BV58" s="37">
        <f>BO58/BO$67</f>
        <v>8.0127112822659993E-3</v>
      </c>
      <c r="BW58" s="37">
        <f>BP58/BP$67</f>
        <v>3.6557227999107376E-5</v>
      </c>
      <c r="BX58" s="37">
        <f>BQ58/BQ$67</f>
        <v>1.2479458755399245E-2</v>
      </c>
      <c r="BY58" s="37">
        <f>BR58/BR$67</f>
        <v>1.2154163018667761E-2</v>
      </c>
      <c r="BZ58" s="37">
        <f>BS58/BS$67</f>
        <v>4.3546711293901185E-3</v>
      </c>
      <c r="CA58" s="37">
        <f>BT58/BT$67</f>
        <v>1.0101648965756464E-3</v>
      </c>
      <c r="CB58" s="2">
        <v>262</v>
      </c>
      <c r="CC58" s="17">
        <f>CB$67*BU58</f>
        <v>657.56794494190854</v>
      </c>
      <c r="CD58" s="1">
        <f>CC58-CB58</f>
        <v>395.56794494190854</v>
      </c>
      <c r="CE58" s="2">
        <v>781</v>
      </c>
      <c r="CF58" s="17">
        <f>CE$67*BV58</f>
        <v>528.39824550903131</v>
      </c>
      <c r="CG58" s="1">
        <f>CF58-CE58</f>
        <v>-252.60175449096869</v>
      </c>
      <c r="CH58" s="2">
        <v>0</v>
      </c>
      <c r="CI58" s="17">
        <f>CH$67*BW58</f>
        <v>2.6643273338029445</v>
      </c>
      <c r="CJ58" s="1">
        <f>CI58-CH58</f>
        <v>2.6643273338029445</v>
      </c>
      <c r="CK58" s="2">
        <v>403</v>
      </c>
      <c r="CL58" s="17">
        <f>CK$67*BX58</f>
        <v>829.84656885778361</v>
      </c>
      <c r="CM58" s="1">
        <f>CL58-CK58</f>
        <v>426.84656885778361</v>
      </c>
      <c r="CN58" s="2">
        <v>912</v>
      </c>
      <c r="CO58" s="17">
        <f>CN$67*BY58</f>
        <v>844.96956722080142</v>
      </c>
      <c r="CP58" s="1">
        <f>CO58-CN58</f>
        <v>-67.030432779198577</v>
      </c>
      <c r="CQ58" s="2">
        <v>1065</v>
      </c>
      <c r="CR58" s="17">
        <f>CQ$67*BZ58</f>
        <v>321.85374317322368</v>
      </c>
      <c r="CS58" s="1">
        <f>CR58-CQ58</f>
        <v>-743.14625682677638</v>
      </c>
      <c r="CT58" s="2">
        <v>760</v>
      </c>
      <c r="CU58" s="17">
        <f>CT$67*CA58</f>
        <v>71.316631533344065</v>
      </c>
      <c r="CV58" s="1">
        <f>CU58-CT58</f>
        <v>-688.68336846665591</v>
      </c>
      <c r="CW58" s="9"/>
      <c r="DA58" s="37"/>
      <c r="DC58" s="17"/>
      <c r="DD58" s="1"/>
    </row>
    <row r="59" spans="1:108" x14ac:dyDescent="0.2">
      <c r="A59" s="44" t="s">
        <v>64</v>
      </c>
      <c r="B59">
        <v>1</v>
      </c>
      <c r="C59">
        <v>1</v>
      </c>
      <c r="D59">
        <v>0.83453815261044095</v>
      </c>
      <c r="E59">
        <v>0.16546184738955799</v>
      </c>
      <c r="F59">
        <v>0.82287529785544</v>
      </c>
      <c r="G59">
        <v>0.82287529785544</v>
      </c>
      <c r="H59">
        <v>0.53436123348017595</v>
      </c>
      <c r="I59">
        <v>0.57841409691629897</v>
      </c>
      <c r="J59">
        <v>0.55595149994447901</v>
      </c>
      <c r="K59">
        <v>0.67637175880575595</v>
      </c>
      <c r="L59">
        <v>0.63500811306056804</v>
      </c>
      <c r="M59" s="28">
        <v>0</v>
      </c>
      <c r="N59">
        <v>1.0116580431812701</v>
      </c>
      <c r="O59">
        <v>0.99283650338018203</v>
      </c>
      <c r="P59">
        <v>1.0086443570055299</v>
      </c>
      <c r="Q59">
        <v>0.992230657474095</v>
      </c>
      <c r="R59">
        <v>43.990001678466797</v>
      </c>
      <c r="S59" s="40">
        <f>IF(C59,O59,Q59)</f>
        <v>0.99283650338018203</v>
      </c>
      <c r="T59" s="40">
        <f>IF(D59 = 0,N59,P59)</f>
        <v>1.0086443570055299</v>
      </c>
      <c r="U59" s="59">
        <f>R59*S59^(1-M59)</f>
        <v>43.674879450137311</v>
      </c>
      <c r="V59" s="58">
        <f>R59*T59^(M59+1)</f>
        <v>44.370266957649321</v>
      </c>
      <c r="W59" s="66">
        <f>0.5 * (D59-MAX($D$3:$D$66))/(MIN($D$3:$D$66)-MAX($D$3:$D$66)) + 0.75</f>
        <v>0.7763091805880642</v>
      </c>
      <c r="X59" s="66">
        <f>AVERAGE(D59, F59, G59, H59, I59, J59, K59)</f>
        <v>0.68934104820971875</v>
      </c>
      <c r="Y59" s="29">
        <f>1.2^M59</f>
        <v>1</v>
      </c>
      <c r="Z59" s="29">
        <f>1.6^M59</f>
        <v>1</v>
      </c>
      <c r="AA59" s="29">
        <f>IF(C59&gt;0, 1, 0.3)</f>
        <v>1</v>
      </c>
      <c r="AB59" s="29">
        <f>IF(C59&gt;0, 1, 0.2)</f>
        <v>1</v>
      </c>
      <c r="AC59" s="29">
        <f>PERCENTILE($L$2:$L$66, 0.05)</f>
        <v>-5.4727940322364554E-2</v>
      </c>
      <c r="AD59" s="29">
        <f>PERCENTILE($L$2:$L$66, 0.95)</f>
        <v>1.05284659974838</v>
      </c>
      <c r="AE59" s="29">
        <f>MIN(MAX(L59,AC59), AD59)</f>
        <v>0.63500811306056804</v>
      </c>
      <c r="AF59" s="29">
        <f>AE59-$AE$67+1</f>
        <v>1.6897360533829326</v>
      </c>
      <c r="AG59" s="74">
        <v>1</v>
      </c>
      <c r="AH59" s="74">
        <v>0</v>
      </c>
      <c r="AI59" s="28">
        <v>1</v>
      </c>
      <c r="AJ59" s="21">
        <f>(AF59^4) *Y59*AA59*AG59</f>
        <v>8.1522123241180839</v>
      </c>
      <c r="AK59" s="21">
        <f>(AF59^5)*Z59*AB59*AH59*AI59</f>
        <v>0</v>
      </c>
      <c r="AL59" s="15">
        <f>AJ59/$AJ$67</f>
        <v>2.075404832041387E-2</v>
      </c>
      <c r="AM59" s="15">
        <f>AK59/$AK$67</f>
        <v>0</v>
      </c>
      <c r="AN59" s="2">
        <v>308</v>
      </c>
      <c r="AO59" s="16">
        <f>$D$73*AL59</f>
        <v>2376.069145140189</v>
      </c>
      <c r="AP59" s="24">
        <f>AO59-AN59</f>
        <v>2068.069145140189</v>
      </c>
      <c r="AQ59" s="2">
        <v>132</v>
      </c>
      <c r="AR59" s="2">
        <v>1628</v>
      </c>
      <c r="AS59" s="2">
        <v>0</v>
      </c>
      <c r="AT59" s="10">
        <f>SUM(AQ59:AS59)</f>
        <v>1760</v>
      </c>
      <c r="AU59" s="16">
        <f>AL59*$D$72</f>
        <v>3637.5668225500531</v>
      </c>
      <c r="AV59" s="9">
        <f>AU59-AT59</f>
        <v>1877.5668225500531</v>
      </c>
      <c r="AW59" s="9">
        <f>AV59+AP59</f>
        <v>3945.6359676902421</v>
      </c>
      <c r="AX59" s="18">
        <f>AN59+AT59</f>
        <v>2068</v>
      </c>
      <c r="AY59" s="27">
        <f>AO59+AU59</f>
        <v>6013.6359676902421</v>
      </c>
      <c r="AZ59" s="67">
        <f>AW59*(AW59&gt;0)</f>
        <v>3945.6359676902421</v>
      </c>
      <c r="BA59">
        <f>AZ59/$AZ$67</f>
        <v>5.8288128208626742E-2</v>
      </c>
      <c r="BB59" s="57">
        <f>BA59*$AW$67</f>
        <v>242.95949040561626</v>
      </c>
      <c r="BC59" s="60">
        <f>IF(BB59&gt;0,U59,V59)</f>
        <v>43.674879450137311</v>
      </c>
      <c r="BD59" s="17">
        <f>BB59/BC59</f>
        <v>5.5629115286511093</v>
      </c>
      <c r="BE59" s="35">
        <f>AX59/AY59</f>
        <v>0.34388513224126727</v>
      </c>
      <c r="BF59" s="2">
        <v>0</v>
      </c>
      <c r="BG59" s="16">
        <f>AM59*$D$75</f>
        <v>0</v>
      </c>
      <c r="BH59" s="54">
        <f>BG59-BF59</f>
        <v>0</v>
      </c>
      <c r="BI59" s="75">
        <f>BH59*(BH59&lt;0)</f>
        <v>0</v>
      </c>
      <c r="BJ59" s="35">
        <f>BI59/$BI$67</f>
        <v>0</v>
      </c>
      <c r="BK59" s="76">
        <f>BJ59 * $BH$67</f>
        <v>0</v>
      </c>
      <c r="BL59" s="77">
        <f>IF(BK59&gt;0, U59, V59)</f>
        <v>44.370266957649321</v>
      </c>
      <c r="BM59" s="17">
        <f>BK59/BL59</f>
        <v>0</v>
      </c>
      <c r="BN59" s="39">
        <f>($AF59^$BN$69)*($BO$69^$M59)*(IF($C59&gt;0,1,$BP$69))</f>
        <v>1.777008405805895</v>
      </c>
      <c r="BO59" s="39">
        <f>($AF59^$BN$70)*($BO$70^$M59)*(IF($C59&gt;0,1,$BP$70))</f>
        <v>3.0631302896043575</v>
      </c>
      <c r="BP59" s="39">
        <f>($AF59^$BN$71)*($BO$71^$M59)*(IF($C59&gt;0,1,$BP$71))</f>
        <v>12.819856610464271</v>
      </c>
      <c r="BQ59" s="39">
        <f>($AF59^$BN$72)*($BO$72^$M59)*(IF($C59&gt;0,1,$BP$72))</f>
        <v>3.0743987998287667</v>
      </c>
      <c r="BR59" s="39">
        <f>($AF59^$BN$73)*($BO$73^$M59)*(IF($C59&gt;0,1,$BP$73))</f>
        <v>1.0477939330987676</v>
      </c>
      <c r="BS59" s="39">
        <f>($AF59^$BN$74)*($BO$74^$M59)*(IF($C59&gt;0,1,$BP$74))</f>
        <v>6.5608252438515171</v>
      </c>
      <c r="BT59" s="39">
        <f>($AF59^$BN$75)*($BO$75^$M59)*(IF($C59&gt;0,1,$BP$75))</f>
        <v>2.6586084133157524</v>
      </c>
      <c r="BU59" s="37">
        <f>BN59/BN$67</f>
        <v>2.0970561179368744E-2</v>
      </c>
      <c r="BV59" s="37">
        <f>BO59/BO$67</f>
        <v>2.0930364654465919E-2</v>
      </c>
      <c r="BW59" s="37">
        <f>BP59/BP$67</f>
        <v>1.95170304263577E-2</v>
      </c>
      <c r="BX59" s="37">
        <f>BQ59/BQ$67</f>
        <v>1.7717084125888283E-2</v>
      </c>
      <c r="BY59" s="37">
        <f>BR59/BR$67</f>
        <v>1.8606657352811504E-2</v>
      </c>
      <c r="BZ59" s="37">
        <f>BS59/BS$67</f>
        <v>2.0312674695297822E-2</v>
      </c>
      <c r="CA59" s="37">
        <f>BT59/BT$67</f>
        <v>2.6560758338759597E-2</v>
      </c>
      <c r="CB59" s="2">
        <v>445</v>
      </c>
      <c r="CC59" s="17">
        <f>CB$67*BU59</f>
        <v>1438.2659384870053</v>
      </c>
      <c r="CD59" s="1">
        <f>CC59-CB59</f>
        <v>993.26593848700531</v>
      </c>
      <c r="CE59" s="2">
        <v>355</v>
      </c>
      <c r="CF59" s="17">
        <f>CE$67*BV59</f>
        <v>1380.2528971387551</v>
      </c>
      <c r="CG59" s="1">
        <f>CF59-CE59</f>
        <v>1025.2528971387551</v>
      </c>
      <c r="CH59" s="2">
        <v>0</v>
      </c>
      <c r="CI59" s="17">
        <f>CH$67*BW59</f>
        <v>1422.4206945033757</v>
      </c>
      <c r="CJ59" s="1">
        <f>CI59-CH59</f>
        <v>1422.4206945033757</v>
      </c>
      <c r="CK59" s="2">
        <v>1184</v>
      </c>
      <c r="CL59" s="17">
        <f>CK$67*BX59</f>
        <v>1178.1329431191932</v>
      </c>
      <c r="CM59" s="1">
        <f>CL59-CK59</f>
        <v>-5.8670568808067856</v>
      </c>
      <c r="CN59" s="2">
        <v>1320</v>
      </c>
      <c r="CO59" s="17">
        <f>CN$67*BY59</f>
        <v>1293.5534258248085</v>
      </c>
      <c r="CP59" s="1">
        <f>CO59-CN59</f>
        <v>-26.446574175191472</v>
      </c>
      <c r="CQ59" s="2">
        <v>220</v>
      </c>
      <c r="CR59" s="17">
        <f>CQ$67*BZ59</f>
        <v>1501.3097867294621</v>
      </c>
      <c r="CS59" s="1">
        <f>CR59-CQ59</f>
        <v>1281.3097867294621</v>
      </c>
      <c r="CT59" s="2">
        <v>88</v>
      </c>
      <c r="CU59" s="17">
        <f>CT$67*CA59</f>
        <v>1875.1629779580887</v>
      </c>
      <c r="CV59" s="1">
        <f>CU59-CT59</f>
        <v>1787.1629779580887</v>
      </c>
      <c r="CW59" s="9"/>
      <c r="DA59" s="37"/>
      <c r="DC59" s="17"/>
      <c r="DD59" s="1"/>
    </row>
    <row r="60" spans="1:108" x14ac:dyDescent="0.2">
      <c r="A60" s="44" t="s">
        <v>225</v>
      </c>
      <c r="B60">
        <v>1</v>
      </c>
      <c r="C60">
        <v>1</v>
      </c>
      <c r="D60">
        <v>0.4714859437751</v>
      </c>
      <c r="E60">
        <v>0.528514056224899</v>
      </c>
      <c r="F60">
        <v>0.40428911834789499</v>
      </c>
      <c r="G60">
        <v>0.40428911834789499</v>
      </c>
      <c r="H60">
        <v>0.30308370044052801</v>
      </c>
      <c r="I60">
        <v>0.77621145374449296</v>
      </c>
      <c r="J60">
        <v>0.485033029519849</v>
      </c>
      <c r="K60">
        <v>0.44282454298987101</v>
      </c>
      <c r="L60">
        <v>0.71910444910850702</v>
      </c>
      <c r="M60" s="28">
        <v>0</v>
      </c>
      <c r="N60">
        <v>1.00348415308196</v>
      </c>
      <c r="O60">
        <v>0.99689736638224202</v>
      </c>
      <c r="P60">
        <v>1.00435528475542</v>
      </c>
      <c r="Q60">
        <v>0.99720347678759402</v>
      </c>
      <c r="R60">
        <v>397.29998779296801</v>
      </c>
      <c r="S60" s="40">
        <f>IF(C60,O60,Q60)</f>
        <v>0.99689736638224202</v>
      </c>
      <c r="T60" s="40">
        <f>IF(D60 = 0,N60,P60)</f>
        <v>1.00435528475542</v>
      </c>
      <c r="U60" s="59">
        <f>R60*S60^(1-M60)</f>
        <v>396.06731149450673</v>
      </c>
      <c r="V60" s="58">
        <f>R60*T60^(M60+1)</f>
        <v>399.0303423731313</v>
      </c>
      <c r="W60" s="66">
        <f>0.5 * (D60-MAX($D$3:$D$66))/(MIN($D$3:$D$66)-MAX($D$3:$D$66)) + 0.75</f>
        <v>0.99652676625111769</v>
      </c>
      <c r="X60" s="66">
        <f>AVERAGE(D60, F60, G60, H60, I60, J60, K60)</f>
        <v>0.46960241530937585</v>
      </c>
      <c r="Y60" s="29">
        <f>1.2^M60</f>
        <v>1</v>
      </c>
      <c r="Z60" s="29">
        <f>1.6^M60</f>
        <v>1</v>
      </c>
      <c r="AA60" s="29">
        <f>IF(C60&gt;0, 1, 0.3)</f>
        <v>1</v>
      </c>
      <c r="AB60" s="29">
        <f>IF(C60&gt;0, 1, 0.2)</f>
        <v>1</v>
      </c>
      <c r="AC60" s="29">
        <f>PERCENTILE($L$2:$L$66, 0.05)</f>
        <v>-5.4727940322364554E-2</v>
      </c>
      <c r="AD60" s="29">
        <f>PERCENTILE($L$2:$L$66, 0.95)</f>
        <v>1.05284659974838</v>
      </c>
      <c r="AE60" s="29">
        <f>MIN(MAX(L60,AC60), AD60)</f>
        <v>0.71910444910850702</v>
      </c>
      <c r="AF60" s="29">
        <f>AE60-$AE$67+1</f>
        <v>1.7738323894308716</v>
      </c>
      <c r="AG60" s="74">
        <v>1</v>
      </c>
      <c r="AH60" s="74">
        <v>1</v>
      </c>
      <c r="AI60" s="28">
        <v>2</v>
      </c>
      <c r="AJ60" s="21">
        <f>(AF60^4) *Y60*AA60*AG60</f>
        <v>9.9003448594298433</v>
      </c>
      <c r="AK60" s="21">
        <f>(AF60^5)*Z60*AB60*AH60*AI60</f>
        <v>35.123104756384173</v>
      </c>
      <c r="AL60" s="15">
        <f>AJ60/$AJ$67</f>
        <v>2.5204475476366627E-2</v>
      </c>
      <c r="AM60" s="15">
        <f>AK60/$AK$67</f>
        <v>8.1424786246823394E-2</v>
      </c>
      <c r="AN60" s="2">
        <v>0</v>
      </c>
      <c r="AO60" s="16">
        <f>$D$73*AL60</f>
        <v>2885.5852879522959</v>
      </c>
      <c r="AP60" s="24">
        <f>AO60-AN60</f>
        <v>2885.5852879522959</v>
      </c>
      <c r="AQ60" s="2">
        <v>397</v>
      </c>
      <c r="AR60" s="2">
        <v>0</v>
      </c>
      <c r="AS60" s="2">
        <v>0</v>
      </c>
      <c r="AT60" s="10">
        <f>SUM(AQ60:AS60)</f>
        <v>397</v>
      </c>
      <c r="AU60" s="16">
        <f>AL60*$D$72</f>
        <v>4417.5942137721386</v>
      </c>
      <c r="AV60" s="9">
        <f>AU60-AT60</f>
        <v>4020.5942137721386</v>
      </c>
      <c r="AW60" s="9">
        <f>AV60+AP60</f>
        <v>6906.1795017244349</v>
      </c>
      <c r="AX60" s="18">
        <f>AN60+AT60</f>
        <v>397</v>
      </c>
      <c r="AY60" s="27">
        <f>AO60+AU60</f>
        <v>7303.1795017244349</v>
      </c>
      <c r="AZ60" s="67">
        <f>AW60*(AW60&gt;0)</f>
        <v>6906.1795017244349</v>
      </c>
      <c r="BA60">
        <f>AZ60/$AZ$67</f>
        <v>0.10202367362946406</v>
      </c>
      <c r="BB60" s="57">
        <f>BA60*$AW$67</f>
        <v>425.2601776060273</v>
      </c>
      <c r="BC60" s="60">
        <f>IF(BB60&gt;0,U60,V60)</f>
        <v>396.06731149450673</v>
      </c>
      <c r="BD60" s="17">
        <f>BB60/BC60</f>
        <v>1.0737068302894406</v>
      </c>
      <c r="BE60" s="35">
        <f>AX60/AY60</f>
        <v>5.435988529465282E-2</v>
      </c>
      <c r="BF60" s="2">
        <v>0</v>
      </c>
      <c r="BG60" s="16">
        <f>AM60*$D$75</f>
        <v>340.85066921210245</v>
      </c>
      <c r="BH60" s="54">
        <f>BG60-BF60</f>
        <v>340.85066921210245</v>
      </c>
      <c r="BI60" s="75">
        <f>BH60*(BH60&lt;0)</f>
        <v>0</v>
      </c>
      <c r="BJ60" s="35">
        <f>BI60/$BI$67</f>
        <v>0</v>
      </c>
      <c r="BK60" s="76">
        <f>BJ60 * $BH$67</f>
        <v>0</v>
      </c>
      <c r="BL60" s="77">
        <f>IF(BK60&gt;0, U60, V60)</f>
        <v>399.0303423731313</v>
      </c>
      <c r="BM60" s="17">
        <f>BK60/BL60</f>
        <v>0</v>
      </c>
      <c r="BN60" s="39">
        <f>($AF60^$BN$69)*($BO$69^$M60)*(IF($C60&gt;0,1,$BP$69))</f>
        <v>1.874166576146987</v>
      </c>
      <c r="BO60" s="39">
        <f>($AF60^$BN$70)*($BO$70^$M60)*(IF($C60&gt;0,1,$BP$70))</f>
        <v>3.3976563214130531</v>
      </c>
      <c r="BP60" s="39">
        <f>($AF60^$BN$71)*($BO$71^$M60)*(IF($C60&gt;0,1,$BP$71))</f>
        <v>16.235358383206954</v>
      </c>
      <c r="BQ60" s="39">
        <f>($AF60^$BN$72)*($BO$72^$M60)*(IF($C60&gt;0,1,$BP$72))</f>
        <v>3.4113150887917851</v>
      </c>
      <c r="BR60" s="39">
        <f>($AF60^$BN$73)*($BO$73^$M60)*(IF($C60&gt;0,1,$BP$73))</f>
        <v>1.0523330728682303</v>
      </c>
      <c r="BS60" s="39">
        <f>($AF60^$BN$74)*($BO$74^$M60)*(IF($C60&gt;0,1,$BP$74))</f>
        <v>7.8090915492646698</v>
      </c>
      <c r="BT60" s="39">
        <f>($AF60^$BN$75)*($BO$75^$M60)*(IF($C60&gt;0,1,$BP$75))</f>
        <v>2.9105365025333501</v>
      </c>
      <c r="BU60" s="37">
        <f>BN60/BN$67</f>
        <v>2.2117129393990884E-2</v>
      </c>
      <c r="BV60" s="37">
        <f>BO60/BO$67</f>
        <v>2.321618052587367E-2</v>
      </c>
      <c r="BW60" s="37">
        <f>BP60/BP$67</f>
        <v>2.4716811831516767E-2</v>
      </c>
      <c r="BX60" s="37">
        <f>BQ60/BQ$67</f>
        <v>1.9658658600635131E-2</v>
      </c>
      <c r="BY60" s="37">
        <f>BR60/BR$67</f>
        <v>1.8687263105239497E-2</v>
      </c>
      <c r="BZ60" s="37">
        <f>BS60/BS$67</f>
        <v>2.4177375621255374E-2</v>
      </c>
      <c r="CA60" s="37">
        <f>BT60/BT$67</f>
        <v>2.907763937431937E-2</v>
      </c>
      <c r="CB60" s="2">
        <v>445</v>
      </c>
      <c r="CC60" s="17">
        <f>CB$67*BU60</f>
        <v>1516.9033194868648</v>
      </c>
      <c r="CD60" s="1">
        <f>CC60-CB60</f>
        <v>1071.9033194868648</v>
      </c>
      <c r="CE60" s="2">
        <v>355</v>
      </c>
      <c r="CF60" s="17">
        <f>CE$67*BV60</f>
        <v>1530.9910247787393</v>
      </c>
      <c r="CG60" s="1">
        <f>CF60-CE60</f>
        <v>1175.9910247787393</v>
      </c>
      <c r="CH60" s="2">
        <v>0</v>
      </c>
      <c r="CI60" s="17">
        <f>CH$67*BW60</f>
        <v>1801.3859630927734</v>
      </c>
      <c r="CJ60" s="1">
        <f>CI60-CH60</f>
        <v>1801.3859630927734</v>
      </c>
      <c r="CK60" s="2">
        <v>0</v>
      </c>
      <c r="CL60" s="17">
        <f>CK$67*BX60</f>
        <v>1307.2418209664343</v>
      </c>
      <c r="CM60" s="1">
        <f>CL60-CK60</f>
        <v>1307.2418209664343</v>
      </c>
      <c r="CN60" s="2">
        <v>0</v>
      </c>
      <c r="CO60" s="17">
        <f>CN$67*BY60</f>
        <v>1299.157218339355</v>
      </c>
      <c r="CP60" s="1">
        <f>CO60-CN60</f>
        <v>1299.157218339355</v>
      </c>
      <c r="CQ60" s="2">
        <v>0</v>
      </c>
      <c r="CR60" s="17">
        <f>CQ$67*BZ60</f>
        <v>1786.9498321669848</v>
      </c>
      <c r="CS60" s="1">
        <f>CR60-CQ60</f>
        <v>1786.9498321669848</v>
      </c>
      <c r="CT60" s="2">
        <v>0</v>
      </c>
      <c r="CU60" s="17">
        <f>CT$67*CA60</f>
        <v>2052.8522621875732</v>
      </c>
      <c r="CV60" s="1">
        <f>CU60-CT60</f>
        <v>2052.8522621875732</v>
      </c>
      <c r="CW60" s="9"/>
      <c r="DA60" s="37"/>
      <c r="DC60" s="17"/>
      <c r="DD60" s="1"/>
    </row>
    <row r="61" spans="1:108" x14ac:dyDescent="0.2">
      <c r="A61" s="44" t="s">
        <v>68</v>
      </c>
      <c r="B61">
        <v>1</v>
      </c>
      <c r="C61">
        <v>1</v>
      </c>
      <c r="D61">
        <v>0.480392156862745</v>
      </c>
      <c r="E61">
        <v>0.51960784313725406</v>
      </c>
      <c r="F61">
        <v>0.35781990521327001</v>
      </c>
      <c r="G61">
        <v>0.35781990521327001</v>
      </c>
      <c r="H61">
        <v>8.7248322147651006E-2</v>
      </c>
      <c r="I61">
        <v>0.33892617449664397</v>
      </c>
      <c r="J61">
        <v>0.17196144933314</v>
      </c>
      <c r="K61">
        <v>0.24805489211205001</v>
      </c>
      <c r="L61">
        <v>0.60955269895813602</v>
      </c>
      <c r="M61" s="28">
        <v>0</v>
      </c>
      <c r="N61">
        <v>1.01691019825408</v>
      </c>
      <c r="O61">
        <v>0.98251588552878499</v>
      </c>
      <c r="P61">
        <v>1.0202151550280101</v>
      </c>
      <c r="Q61">
        <v>0.98666988425276803</v>
      </c>
      <c r="R61">
        <v>28.459999084472599</v>
      </c>
      <c r="S61" s="40">
        <f>IF(C61,O61,Q61)</f>
        <v>0.98251588552878499</v>
      </c>
      <c r="T61" s="40">
        <f>IF(D61 = 0,N61,P61)</f>
        <v>1.0202151550280101</v>
      </c>
      <c r="U61" s="59">
        <f>R61*S61^(1-M61)</f>
        <v>27.962401202629007</v>
      </c>
      <c r="V61" s="58">
        <f>R61*T61^(M61+1)</f>
        <v>29.035322378062236</v>
      </c>
      <c r="W61" s="66">
        <f>0.5 * (D61-MAX($D$3:$D$66))/(MIN($D$3:$D$66)-MAX($D$3:$D$66)) + 0.75</f>
        <v>0.99112449986674922</v>
      </c>
      <c r="X61" s="66">
        <f>AVERAGE(D61, F61, G61, H61, I61, J61, K61)</f>
        <v>0.29174611505410997</v>
      </c>
      <c r="Y61" s="29">
        <f>1.2^M61</f>
        <v>1</v>
      </c>
      <c r="Z61" s="29">
        <f>1.6^M61</f>
        <v>1</v>
      </c>
      <c r="AA61" s="29">
        <f>IF(C61&gt;0, 1, 0.3)</f>
        <v>1</v>
      </c>
      <c r="AB61" s="29">
        <f>IF(C61&gt;0, 1, 0.2)</f>
        <v>1</v>
      </c>
      <c r="AC61" s="29">
        <f>PERCENTILE($L$2:$L$66, 0.05)</f>
        <v>-5.4727940322364554E-2</v>
      </c>
      <c r="AD61" s="29">
        <f>PERCENTILE($L$2:$L$66, 0.95)</f>
        <v>1.05284659974838</v>
      </c>
      <c r="AE61" s="29">
        <f>MIN(MAX(L61,AC61), AD61)</f>
        <v>0.60955269895813602</v>
      </c>
      <c r="AF61" s="29">
        <f>AE61-$AE$67+1</f>
        <v>1.6642806392805005</v>
      </c>
      <c r="AG61" s="74">
        <v>1</v>
      </c>
      <c r="AH61" s="74">
        <v>0</v>
      </c>
      <c r="AI61" s="28">
        <v>1</v>
      </c>
      <c r="AJ61" s="21">
        <f>(AF61^4) *Y61*AA61*AG61</f>
        <v>7.6719584852971359</v>
      </c>
      <c r="AK61" s="21">
        <f>(AF61^5)*Z61*AB61*AH61*AI61</f>
        <v>0</v>
      </c>
      <c r="AL61" s="15">
        <f>AJ61/$AJ$67</f>
        <v>1.9531409485619725E-2</v>
      </c>
      <c r="AM61" s="15">
        <f>AK61/$AK$67</f>
        <v>0</v>
      </c>
      <c r="AN61" s="2">
        <v>1793</v>
      </c>
      <c r="AO61" s="16">
        <f>$D$73*AL61</f>
        <v>2236.0928684083351</v>
      </c>
      <c r="AP61" s="24">
        <f>AO61-AN61</f>
        <v>443.09286840833511</v>
      </c>
      <c r="AQ61" s="2">
        <v>0</v>
      </c>
      <c r="AR61" s="2">
        <v>2931</v>
      </c>
      <c r="AS61" s="2">
        <v>0</v>
      </c>
      <c r="AT61" s="10">
        <f>SUM(AQ61:AS61)</f>
        <v>2931</v>
      </c>
      <c r="AU61" s="16">
        <f>AL61*$D$72</f>
        <v>3423.274632768751</v>
      </c>
      <c r="AV61" s="9">
        <f>AU61-AT61</f>
        <v>492.27463276875096</v>
      </c>
      <c r="AW61" s="9">
        <f>AV61+AP61</f>
        <v>935.36750117708607</v>
      </c>
      <c r="AX61" s="18">
        <f>AN61+AT61</f>
        <v>4724</v>
      </c>
      <c r="AY61" s="27">
        <f>AO61+AU61</f>
        <v>5659.3675011770865</v>
      </c>
      <c r="AZ61" s="67">
        <f>AW61*(AW61&gt;0)</f>
        <v>935.36750117708607</v>
      </c>
      <c r="BA61">
        <f>AZ61/$AZ$67</f>
        <v>1.3818005836638059E-2</v>
      </c>
      <c r="BB61" s="57">
        <f>BA61*$AW$67</f>
        <v>57.596902828568446</v>
      </c>
      <c r="BC61" s="60">
        <f>IF(BB61&gt;0,U61,V61)</f>
        <v>27.962401202629007</v>
      </c>
      <c r="BD61" s="17">
        <f>BB61/BC61</f>
        <v>2.0597981700925319</v>
      </c>
      <c r="BE61" s="35">
        <f>AX61/AY61</f>
        <v>0.83472225456598459</v>
      </c>
      <c r="BF61" s="2">
        <v>0</v>
      </c>
      <c r="BG61" s="16">
        <f>AM61*$D$75</f>
        <v>0</v>
      </c>
      <c r="BH61" s="54">
        <f>BG61-BF61</f>
        <v>0</v>
      </c>
      <c r="BI61" s="75">
        <f>BH61*(BH61&lt;0)</f>
        <v>0</v>
      </c>
      <c r="BJ61" s="35">
        <f>BI61/$BI$67</f>
        <v>0</v>
      </c>
      <c r="BK61" s="76">
        <f>BJ61 * $BH$67</f>
        <v>0</v>
      </c>
      <c r="BL61" s="77">
        <f>IF(BK61&gt;0, U61, V61)</f>
        <v>29.035322378062236</v>
      </c>
      <c r="BM61" s="17">
        <f>BK61/BL61</f>
        <v>0</v>
      </c>
      <c r="BN61" s="39">
        <f>($AF61^$BN$69)*($BO$69^$M61)*(IF($C61&gt;0,1,$BP$69))</f>
        <v>1.7476896362310417</v>
      </c>
      <c r="BO61" s="39">
        <f>($AF61^$BN$70)*($BO$70^$M61)*(IF($C61&gt;0,1,$BP$70))</f>
        <v>2.9654969467865842</v>
      </c>
      <c r="BP61" s="39">
        <f>($AF61^$BN$71)*($BO$71^$M61)*(IF($C61&gt;0,1,$BP$71))</f>
        <v>11.907614500580882</v>
      </c>
      <c r="BQ61" s="39">
        <f>($AF61^$BN$72)*($BO$72^$M61)*(IF($C61&gt;0,1,$BP$72))</f>
        <v>2.9760900450587711</v>
      </c>
      <c r="BR61" s="39">
        <f>($AF61^$BN$73)*($BO$73^$M61)*(IF($C61&gt;0,1,$BP$73))</f>
        <v>1.0463793585414556</v>
      </c>
      <c r="BS61" s="39">
        <f>($AF61^$BN$74)*($BO$74^$M61)*(IF($C61&gt;0,1,$BP$74))</f>
        <v>6.213244554139016</v>
      </c>
      <c r="BT61" s="39">
        <f>($AF61^$BN$75)*($BO$75^$M61)*(IF($C61&gt;0,1,$BP$75))</f>
        <v>2.584439140999101</v>
      </c>
      <c r="BU61" s="37">
        <f>BN61/BN$67</f>
        <v>2.0624568977494807E-2</v>
      </c>
      <c r="BV61" s="37">
        <f>BO61/BO$67</f>
        <v>2.0263236170070167E-2</v>
      </c>
      <c r="BW61" s="37">
        <f>BP61/BP$67</f>
        <v>1.8128227294170868E-2</v>
      </c>
      <c r="BX61" s="37">
        <f>BQ61/BQ$67</f>
        <v>1.7150552393353016E-2</v>
      </c>
      <c r="BY61" s="37">
        <f>BR61/BR$67</f>
        <v>1.8581537428696209E-2</v>
      </c>
      <c r="BZ61" s="37">
        <f>BS61/BS$67</f>
        <v>1.9236545821553798E-2</v>
      </c>
      <c r="CA61" s="37">
        <f>BT61/BT$67</f>
        <v>2.5819772149030622E-2</v>
      </c>
      <c r="CB61" s="2">
        <v>959</v>
      </c>
      <c r="CC61" s="17">
        <f>CB$67*BU61</f>
        <v>1414.5360633214814</v>
      </c>
      <c r="CD61" s="1">
        <f>CC61-CB61</f>
        <v>455.53606332148138</v>
      </c>
      <c r="CE61" s="2">
        <v>1052</v>
      </c>
      <c r="CF61" s="17">
        <f>CE$67*BV61</f>
        <v>1336.259109235277</v>
      </c>
      <c r="CG61" s="1">
        <f>CF61-CE61</f>
        <v>284.25910923527704</v>
      </c>
      <c r="CH61" s="2">
        <v>0</v>
      </c>
      <c r="CI61" s="17">
        <f>CH$67*BW61</f>
        <v>1321.203333426467</v>
      </c>
      <c r="CJ61" s="1">
        <f>CI61-CH61</f>
        <v>1321.203333426467</v>
      </c>
      <c r="CK61" s="2">
        <v>1743</v>
      </c>
      <c r="CL61" s="17">
        <f>CK$67*BX61</f>
        <v>1140.4602825007955</v>
      </c>
      <c r="CM61" s="1">
        <f>CL61-CK61</f>
        <v>-602.53971749920447</v>
      </c>
      <c r="CN61" s="2">
        <v>1081</v>
      </c>
      <c r="CO61" s="17">
        <f>CN$67*BY61</f>
        <v>1291.8070635803892</v>
      </c>
      <c r="CP61" s="1">
        <f>CO61-CN61</f>
        <v>210.80706358038924</v>
      </c>
      <c r="CQ61" s="2">
        <v>825</v>
      </c>
      <c r="CR61" s="17">
        <f>CQ$67*BZ61</f>
        <v>1421.7731016710411</v>
      </c>
      <c r="CS61" s="1">
        <f>CR61-CQ61</f>
        <v>596.7731016710411</v>
      </c>
      <c r="CT61" s="2">
        <v>740</v>
      </c>
      <c r="CU61" s="17">
        <f>CT$67*CA61</f>
        <v>1822.8500939494129</v>
      </c>
      <c r="CV61" s="1">
        <f>CU61-CT61</f>
        <v>1082.8500939494129</v>
      </c>
      <c r="CW61" s="9"/>
      <c r="DA61" s="37"/>
      <c r="DC61" s="17"/>
      <c r="DD61" s="1"/>
    </row>
    <row r="62" spans="1:108" x14ac:dyDescent="0.2">
      <c r="A62" s="44" t="s">
        <v>57</v>
      </c>
      <c r="B62">
        <v>0</v>
      </c>
      <c r="C62">
        <v>0</v>
      </c>
      <c r="D62">
        <v>0.419277108433734</v>
      </c>
      <c r="E62">
        <v>0.580722891566265</v>
      </c>
      <c r="F62">
        <v>0.32565528196981702</v>
      </c>
      <c r="G62">
        <v>0.32565528196981702</v>
      </c>
      <c r="H62">
        <v>0.616740088105726</v>
      </c>
      <c r="I62">
        <v>0.67400881057268702</v>
      </c>
      <c r="J62">
        <v>0.64473890313570703</v>
      </c>
      <c r="K62">
        <v>0.45821679290219097</v>
      </c>
      <c r="L62">
        <v>0.79641990949113595</v>
      </c>
      <c r="M62" s="28">
        <v>0</v>
      </c>
      <c r="N62">
        <v>1.0058469439091899</v>
      </c>
      <c r="O62">
        <v>0.99541794245162896</v>
      </c>
      <c r="P62">
        <v>1.00678740753014</v>
      </c>
      <c r="Q62">
        <v>0.99557594052468301</v>
      </c>
      <c r="R62">
        <v>219.21000671386699</v>
      </c>
      <c r="S62" s="40">
        <f>IF(C62,O62,Q62)</f>
        <v>0.99557594052468301</v>
      </c>
      <c r="T62" s="40">
        <f>IF(D62 = 0,N62,P62)</f>
        <v>1.00678740753014</v>
      </c>
      <c r="U62" s="59">
        <f>R62*S62^(1-M62)</f>
        <v>218.24020860658021</v>
      </c>
      <c r="V62" s="58">
        <f>R62*T62^(M62+1)</f>
        <v>220.69787436411872</v>
      </c>
      <c r="W62" s="66">
        <f>0.5 * (D62-MAX($D$3:$D$66))/(MIN($D$3:$D$66)-MAX($D$3:$D$66)) + 0.75</f>
        <v>1.0281952243663801</v>
      </c>
      <c r="X62" s="66">
        <f>AVERAGE(D62, F62, G62, H62, I62, J62, K62)</f>
        <v>0.49489889529852554</v>
      </c>
      <c r="Y62" s="29">
        <f>1.2^M62</f>
        <v>1</v>
      </c>
      <c r="Z62" s="29">
        <f>1.6^M62</f>
        <v>1</v>
      </c>
      <c r="AA62" s="29">
        <f>IF(C62&gt;0, 1, 0.3)</f>
        <v>0.3</v>
      </c>
      <c r="AB62" s="29">
        <f>IF(C62&gt;0, 1, 0.2)</f>
        <v>0.2</v>
      </c>
      <c r="AC62" s="29">
        <f>PERCENTILE($L$2:$L$66, 0.05)</f>
        <v>-5.4727940322364554E-2</v>
      </c>
      <c r="AD62" s="29">
        <f>PERCENTILE($L$2:$L$66, 0.95)</f>
        <v>1.05284659974838</v>
      </c>
      <c r="AE62" s="29">
        <f>MIN(MAX(L62,AC62), AD62)</f>
        <v>0.79641990949113595</v>
      </c>
      <c r="AF62" s="29">
        <f>AE62-$AE$67+1</f>
        <v>1.8511478498135006</v>
      </c>
      <c r="AG62" s="74">
        <v>1</v>
      </c>
      <c r="AH62" s="74">
        <v>1</v>
      </c>
      <c r="AI62" s="28">
        <v>2</v>
      </c>
      <c r="AJ62" s="21">
        <f>(AF62^4) *Y62*AA62*AG62</f>
        <v>3.522781300671864</v>
      </c>
      <c r="AK62" s="21">
        <f>(AF62^5)*Z62*AB62*AH62*AI62</f>
        <v>8.6949187068025715</v>
      </c>
      <c r="AL62" s="15">
        <f>AJ62/$AJ$67</f>
        <v>8.9683598058522881E-3</v>
      </c>
      <c r="AM62" s="15">
        <f>AK62/$AK$67</f>
        <v>2.015715586778298E-2</v>
      </c>
      <c r="AN62" s="2">
        <v>3288</v>
      </c>
      <c r="AO62" s="16">
        <f>$D$73*AL62</f>
        <v>1026.7607884598071</v>
      </c>
      <c r="AP62" s="24">
        <f>AO62-AN62</f>
        <v>-2261.2392115401926</v>
      </c>
      <c r="AQ62" s="2">
        <v>0</v>
      </c>
      <c r="AR62" s="2">
        <v>4603</v>
      </c>
      <c r="AS62" s="2">
        <v>0</v>
      </c>
      <c r="AT62" s="10">
        <f>SUM(AQ62:AS62)</f>
        <v>4603</v>
      </c>
      <c r="AU62" s="16">
        <f>AL62*$D$72</f>
        <v>1571.886485894486</v>
      </c>
      <c r="AV62" s="9">
        <f>AU62-AT62</f>
        <v>-3031.1135141055138</v>
      </c>
      <c r="AW62" s="9">
        <f>AV62+AP62</f>
        <v>-5292.3527256457064</v>
      </c>
      <c r="AX62" s="18">
        <f>AN62+AT62</f>
        <v>7891</v>
      </c>
      <c r="AY62" s="27">
        <f>AO62+AU62</f>
        <v>2598.6472743542931</v>
      </c>
      <c r="AZ62" s="67">
        <f>AW62*(AW62&gt;0)</f>
        <v>0</v>
      </c>
      <c r="BA62">
        <f>AZ62/$AZ$67</f>
        <v>0</v>
      </c>
      <c r="BB62" s="57">
        <f>BA62*$AW$67</f>
        <v>0</v>
      </c>
      <c r="BC62" s="70">
        <f>IF(BB62&gt;0,U62,V62)</f>
        <v>220.69787436411872</v>
      </c>
      <c r="BD62" s="17">
        <f>BB62/BC62</f>
        <v>0</v>
      </c>
      <c r="BE62" s="35">
        <f>AX62/AY62</f>
        <v>3.0365798690246413</v>
      </c>
      <c r="BF62" s="2">
        <v>438</v>
      </c>
      <c r="BG62" s="16">
        <f>AM62*$D$75</f>
        <v>84.379467035008972</v>
      </c>
      <c r="BH62" s="54">
        <f>BG62-BF62</f>
        <v>-353.62053296499101</v>
      </c>
      <c r="BI62" s="75">
        <f>BH62*(BH62&lt;0)</f>
        <v>-353.62053296499101</v>
      </c>
      <c r="BJ62" s="35">
        <f>BI62/$BI$67</f>
        <v>0.43438960620808986</v>
      </c>
      <c r="BK62" s="76">
        <f>BJ62 * $BH$67</f>
        <v>21.319841872692891</v>
      </c>
      <c r="BL62" s="77">
        <f>IF(BK62&gt;0, U62, V62)</f>
        <v>218.24020860658021</v>
      </c>
      <c r="BM62" s="17">
        <f>BK62/BL62</f>
        <v>9.7689797901201567E-2</v>
      </c>
      <c r="BN62" s="39">
        <f>($AF62^$BN$69)*($BO$69^$M62)*(IF($C62&gt;0,1,$BP$69))</f>
        <v>0.91124138137185129</v>
      </c>
      <c r="BO62" s="39">
        <f>($AF62^$BN$70)*($BO$70^$M62)*(IF($C62&gt;0,1,$BP$70))</f>
        <v>1.4662753851526242</v>
      </c>
      <c r="BP62" s="39">
        <f>($AF62^$BN$71)*($BO$71^$M62)*(IF($C62&gt;0,1,$BP$71))</f>
        <v>3.995729671230424E-2</v>
      </c>
      <c r="BQ62" s="39">
        <f>($AF62^$BN$72)*($BO$72^$M62)*(IF($C62&gt;0,1,$BP$72))</f>
        <v>2.7097511949947859</v>
      </c>
      <c r="BR62" s="39">
        <f>($AF62^$BN$73)*($BO$73^$M62)*(IF($C62&gt;0,1,$BP$73))</f>
        <v>0.69084402665513134</v>
      </c>
      <c r="BS62" s="39">
        <f>($AF62^$BN$74)*($BO$74^$M62)*(IF($C62&gt;0,1,$BP$74))</f>
        <v>2.0475113954940882</v>
      </c>
      <c r="BT62" s="39">
        <f>($AF62^$BN$75)*($BO$75^$M62)*(IF($C62&gt;0,1,$BP$75))</f>
        <v>0.12290649401373317</v>
      </c>
      <c r="BU62" s="37">
        <f>BN62/BN$67</f>
        <v>1.0753603120163418E-2</v>
      </c>
      <c r="BV62" s="37">
        <f>BO62/BO$67</f>
        <v>1.0019057497902205E-2</v>
      </c>
      <c r="BW62" s="37">
        <f>BP62/BP$67</f>
        <v>6.0831240113285653E-5</v>
      </c>
      <c r="BX62" s="37">
        <f>BQ62/BQ$67</f>
        <v>1.5615700176770447E-2</v>
      </c>
      <c r="BY62" s="37">
        <f>BR62/BR$67</f>
        <v>1.2267963844945197E-2</v>
      </c>
      <c r="BZ62" s="37">
        <f>BS62/BS$67</f>
        <v>6.3392075487093951E-3</v>
      </c>
      <c r="CA62" s="37">
        <f>BT62/BT$67</f>
        <v>1.2278941379304433E-3</v>
      </c>
      <c r="CB62" s="2">
        <v>1603</v>
      </c>
      <c r="CC62" s="17">
        <f>CB$67*BU62</f>
        <v>737.535869996408</v>
      </c>
      <c r="CD62" s="1">
        <f>CC62-CB62</f>
        <v>-865.464130003592</v>
      </c>
      <c r="CE62" s="2">
        <v>2296</v>
      </c>
      <c r="CF62" s="17">
        <f>CE$67*BV62</f>
        <v>660.70674669916093</v>
      </c>
      <c r="CG62" s="1">
        <f>CF62-CE62</f>
        <v>-1635.2932533008391</v>
      </c>
      <c r="CH62" s="2">
        <v>2701</v>
      </c>
      <c r="CI62" s="17">
        <f>CH$67*BW62</f>
        <v>4.4334416106963719</v>
      </c>
      <c r="CJ62" s="1">
        <f>CI62-CH62</f>
        <v>-2696.5665583893037</v>
      </c>
      <c r="CK62" s="2">
        <v>1346</v>
      </c>
      <c r="CL62" s="17">
        <f>CK$67*BX62</f>
        <v>1038.3972146547044</v>
      </c>
      <c r="CM62" s="1">
        <f>CL62-CK62</f>
        <v>-307.60278534529562</v>
      </c>
      <c r="CN62" s="2">
        <v>1315</v>
      </c>
      <c r="CO62" s="17">
        <f>CN$67*BY62</f>
        <v>852.88111446443509</v>
      </c>
      <c r="CP62" s="1">
        <f>CO62-CN62</f>
        <v>-462.11888553556491</v>
      </c>
      <c r="CQ62" s="2">
        <v>1754</v>
      </c>
      <c r="CR62" s="17">
        <f>CQ$67*BZ62</f>
        <v>468.53082992511139</v>
      </c>
      <c r="CS62" s="1">
        <f>CR62-CQ62</f>
        <v>-1285.4691700748886</v>
      </c>
      <c r="CT62" s="2">
        <v>1973</v>
      </c>
      <c r="CU62" s="17">
        <f>CT$67*CA62</f>
        <v>86.688098243751369</v>
      </c>
      <c r="CV62" s="1">
        <f>CU62-CT62</f>
        <v>-1886.3119017562485</v>
      </c>
      <c r="CW62" s="9"/>
      <c r="DA62" s="37"/>
      <c r="DC62" s="17"/>
      <c r="DD62" s="1"/>
    </row>
    <row r="63" spans="1:108" x14ac:dyDescent="0.2">
      <c r="A63" s="44" t="s">
        <v>205</v>
      </c>
      <c r="B63">
        <v>1</v>
      </c>
      <c r="C63">
        <v>1</v>
      </c>
      <c r="D63">
        <v>0.76501305483028703</v>
      </c>
      <c r="E63">
        <v>0.234986945169712</v>
      </c>
      <c r="F63">
        <v>0.72795969773299696</v>
      </c>
      <c r="G63">
        <v>0.72795969773299696</v>
      </c>
      <c r="H63">
        <v>0.29670329670329598</v>
      </c>
      <c r="I63">
        <v>0.97435897435897401</v>
      </c>
      <c r="J63">
        <v>0.53767603616373905</v>
      </c>
      <c r="K63">
        <v>0.62562487543577705</v>
      </c>
      <c r="L63">
        <v>-0.27787567636643301</v>
      </c>
      <c r="M63" s="28">
        <v>0</v>
      </c>
      <c r="N63">
        <v>1.00944380198503</v>
      </c>
      <c r="O63">
        <v>0.99599601090469503</v>
      </c>
      <c r="P63">
        <v>1.0077942427076401</v>
      </c>
      <c r="Q63">
        <v>0.99434824230243102</v>
      </c>
      <c r="R63">
        <v>4.3200001716613698</v>
      </c>
      <c r="S63" s="40">
        <f>IF(C63,O63,Q63)</f>
        <v>0.99599601090469503</v>
      </c>
      <c r="T63" s="40">
        <f>IF(D63 = 0,N63,P63)</f>
        <v>1.0077942427076401</v>
      </c>
      <c r="U63" s="59">
        <f>R63*S63^(1-M63)</f>
        <v>4.3027029380823221</v>
      </c>
      <c r="V63" s="58">
        <f>R63*T63^(M63+1)</f>
        <v>4.3536713014963455</v>
      </c>
      <c r="W63" s="66">
        <f>0.5 * (D63-MAX($D$3:$D$66))/(MIN($D$3:$D$66)-MAX($D$3:$D$66)) + 0.75</f>
        <v>0.81848121205772317</v>
      </c>
      <c r="X63" s="66">
        <f>AVERAGE(D63, F63, G63, H63, I63, J63, K63)</f>
        <v>0.665042233279724</v>
      </c>
      <c r="Y63" s="29">
        <f>1.2^M63</f>
        <v>1</v>
      </c>
      <c r="Z63" s="29">
        <f>1.6^M63</f>
        <v>1</v>
      </c>
      <c r="AA63" s="29">
        <f>IF(C63&gt;0, 1, 0.3)</f>
        <v>1</v>
      </c>
      <c r="AB63" s="29">
        <f>IF(C63&gt;0, 1, 0.2)</f>
        <v>1</v>
      </c>
      <c r="AC63" s="29">
        <f>PERCENTILE($L$2:$L$66, 0.05)</f>
        <v>-5.4727940322364554E-2</v>
      </c>
      <c r="AD63" s="29">
        <f>PERCENTILE($L$2:$L$66, 0.95)</f>
        <v>1.05284659974838</v>
      </c>
      <c r="AE63" s="29">
        <f>MIN(MAX(L63,AC63), AD63)</f>
        <v>-5.4727940322364554E-2</v>
      </c>
      <c r="AF63" s="29">
        <f>AE63-$AE$67+1</f>
        <v>1</v>
      </c>
      <c r="AG63" s="74">
        <v>1</v>
      </c>
      <c r="AH63" s="74">
        <v>0</v>
      </c>
      <c r="AI63" s="28">
        <v>1</v>
      </c>
      <c r="AJ63" s="21">
        <f>(AF63^4) *Y63*AA63*AG63</f>
        <v>1</v>
      </c>
      <c r="AK63" s="21">
        <f>(AF63^5)*Z63*AB63*AH63*AI63</f>
        <v>0</v>
      </c>
      <c r="AL63" s="15">
        <f>AJ63/$AJ$67</f>
        <v>2.5458179320248593E-3</v>
      </c>
      <c r="AM63" s="15">
        <f>AK63/$AK$67</f>
        <v>0</v>
      </c>
      <c r="AN63" s="2">
        <v>22</v>
      </c>
      <c r="AO63" s="16">
        <f>$D$73*AL63</f>
        <v>291.46310850008871</v>
      </c>
      <c r="AP63" s="24">
        <f>AO63-AN63</f>
        <v>269.46310850008871</v>
      </c>
      <c r="AQ63" s="2">
        <v>43</v>
      </c>
      <c r="AR63" s="2">
        <v>328</v>
      </c>
      <c r="AS63" s="2">
        <v>4</v>
      </c>
      <c r="AT63" s="10">
        <f>SUM(AQ63:AS63)</f>
        <v>375</v>
      </c>
      <c r="AU63" s="16">
        <f>AL63*$D$72</f>
        <v>446.20609448412148</v>
      </c>
      <c r="AV63" s="9">
        <f>AU63-AT63</f>
        <v>71.206094484121479</v>
      </c>
      <c r="AW63" s="9">
        <f>AV63+AP63</f>
        <v>340.66920298421019</v>
      </c>
      <c r="AX63" s="18">
        <f>AN63+AT63</f>
        <v>397</v>
      </c>
      <c r="AY63" s="27">
        <f>AO63+AU63</f>
        <v>737.66920298421019</v>
      </c>
      <c r="AZ63" s="67">
        <f>AW63*(AW63&gt;0)</f>
        <v>340.66920298421019</v>
      </c>
      <c r="BA63">
        <f>AZ63/$AZ$67</f>
        <v>5.0326412124376786E-3</v>
      </c>
      <c r="BB63" s="57">
        <f>BA63*$AW$67</f>
        <v>20.97730673374403</v>
      </c>
      <c r="BC63" s="70">
        <f>IF(BB63&gt;0,U63,V63)</f>
        <v>4.3027029380823221</v>
      </c>
      <c r="BD63" s="17">
        <f>BB63/BC63</f>
        <v>4.8753788108582361</v>
      </c>
      <c r="BE63" s="35">
        <f>AX63/AY63</f>
        <v>0.53818161093611194</v>
      </c>
      <c r="BF63" s="2">
        <v>0</v>
      </c>
      <c r="BG63" s="16">
        <f>AM63*$D$75</f>
        <v>0</v>
      </c>
      <c r="BH63" s="54">
        <f>BG63-BF63</f>
        <v>0</v>
      </c>
      <c r="BI63" s="75">
        <f>BH63*(BH63&lt;0)</f>
        <v>0</v>
      </c>
      <c r="BJ63" s="35">
        <f>BI63/$BI$67</f>
        <v>0</v>
      </c>
      <c r="BK63" s="76">
        <f>BJ63 * $BH$67</f>
        <v>0</v>
      </c>
      <c r="BL63" s="77">
        <f>IF(BK63&gt;0, U63, V63)</f>
        <v>4.3536713014963455</v>
      </c>
      <c r="BM63" s="17">
        <f>BK63/BL63</f>
        <v>0</v>
      </c>
      <c r="BN63" s="39">
        <f>($AF63^$BN$69)*($BO$69^$M63)*(IF($C63&gt;0,1,$BP$69))</f>
        <v>1</v>
      </c>
      <c r="BO63" s="39">
        <f>($AF63^$BN$70)*($BO$70^$M63)*(IF($C63&gt;0,1,$BP$70))</f>
        <v>1</v>
      </c>
      <c r="BP63" s="39">
        <f>($AF63^$BN$71)*($BO$71^$M63)*(IF($C63&gt;0,1,$BP$71))</f>
        <v>1</v>
      </c>
      <c r="BQ63" s="39">
        <f>($AF63^$BN$72)*($BO$72^$M63)*(IF($C63&gt;0,1,$BP$72))</f>
        <v>1</v>
      </c>
      <c r="BR63" s="39">
        <f>($AF63^$BN$73)*($BO$73^$M63)*(IF($C63&gt;0,1,$BP$73))</f>
        <v>1</v>
      </c>
      <c r="BS63" s="39">
        <f>($AF63^$BN$74)*($BO$74^$M63)*(IF($C63&gt;0,1,$BP$74))</f>
        <v>1</v>
      </c>
      <c r="BT63" s="39">
        <f>($AF63^$BN$75)*($BO$75^$M63)*(IF($C63&gt;0,1,$BP$75))</f>
        <v>1</v>
      </c>
      <c r="BU63" s="37">
        <f>BN63/BN$67</f>
        <v>1.1801047823326609E-2</v>
      </c>
      <c r="BV63" s="37">
        <f>BO63/BO$67</f>
        <v>6.8329984935669667E-3</v>
      </c>
      <c r="BW63" s="37">
        <f>BP63/BP$67</f>
        <v>1.5224062966840697E-3</v>
      </c>
      <c r="BX63" s="37">
        <f>BQ63/BQ$67</f>
        <v>5.7627800683746891E-3</v>
      </c>
      <c r="BY63" s="37">
        <f>BR63/BR$67</f>
        <v>1.7757935759165726E-2</v>
      </c>
      <c r="BZ63" s="37">
        <f>BS63/BS$67</f>
        <v>3.0960548315676997E-3</v>
      </c>
      <c r="CA63" s="37">
        <f>BT63/BT$67</f>
        <v>9.9904740411295313E-3</v>
      </c>
      <c r="CB63" s="2">
        <v>0</v>
      </c>
      <c r="CC63" s="17">
        <f>CB$67*BU63</f>
        <v>809.37486496285544</v>
      </c>
      <c r="CD63" s="1">
        <f>CC63-CB63</f>
        <v>809.37486496285544</v>
      </c>
      <c r="CE63" s="2">
        <v>0</v>
      </c>
      <c r="CF63" s="17">
        <f>CE$67*BV63</f>
        <v>450.60208565827361</v>
      </c>
      <c r="CG63" s="1">
        <f>CF63-CE63</f>
        <v>450.60208565827361</v>
      </c>
      <c r="CH63" s="2">
        <v>0</v>
      </c>
      <c r="CI63" s="17">
        <f>CH$67*BW63</f>
        <v>110.95449330863168</v>
      </c>
      <c r="CJ63" s="1">
        <f>CI63-CH63</f>
        <v>110.95449330863168</v>
      </c>
      <c r="CK63" s="2">
        <v>7193</v>
      </c>
      <c r="CL63" s="17">
        <f>CK$67*BX63</f>
        <v>383.20758620671171</v>
      </c>
      <c r="CM63" s="1">
        <f>CL63-CK63</f>
        <v>-6809.7924137932887</v>
      </c>
      <c r="CN63" s="2">
        <v>0</v>
      </c>
      <c r="CO63" s="17">
        <f>CN$67*BY63</f>
        <v>1234.5494519129604</v>
      </c>
      <c r="CP63" s="1">
        <f>CO63-CN63</f>
        <v>1234.5494519129604</v>
      </c>
      <c r="CQ63" s="2">
        <v>0</v>
      </c>
      <c r="CR63" s="17">
        <f>CQ$67*BZ63</f>
        <v>228.82941260116868</v>
      </c>
      <c r="CS63" s="1">
        <f>CR63-CQ63</f>
        <v>228.82941260116868</v>
      </c>
      <c r="CT63" s="2">
        <v>0</v>
      </c>
      <c r="CU63" s="17">
        <f>CT$67*CA63</f>
        <v>705.31747682970376</v>
      </c>
      <c r="CV63" s="1">
        <f>CU63-CT63</f>
        <v>705.31747682970376</v>
      </c>
      <c r="CW63" s="9"/>
      <c r="DA63" s="37"/>
      <c r="DC63" s="17"/>
      <c r="DD63" s="1"/>
    </row>
    <row r="64" spans="1:108" x14ac:dyDescent="0.2">
      <c r="A64" s="44" t="s">
        <v>120</v>
      </c>
      <c r="B64">
        <v>0</v>
      </c>
      <c r="C64">
        <v>0</v>
      </c>
      <c r="D64">
        <v>5.3608247422680402E-2</v>
      </c>
      <c r="E64">
        <v>0.946391752577319</v>
      </c>
      <c r="F64">
        <v>0.12825651302605201</v>
      </c>
      <c r="G64">
        <v>0.12825651302605201</v>
      </c>
      <c r="H64">
        <v>0.4</v>
      </c>
      <c r="I64">
        <v>7.4666666666666603E-2</v>
      </c>
      <c r="J64">
        <v>0.17281975195754201</v>
      </c>
      <c r="K64">
        <v>0.148880014669873</v>
      </c>
      <c r="L64">
        <v>0.40422241797391301</v>
      </c>
      <c r="M64" s="28">
        <v>0</v>
      </c>
      <c r="N64">
        <v>1.0265065644936999</v>
      </c>
      <c r="O64">
        <v>0.98036869318080599</v>
      </c>
      <c r="P64">
        <v>1.0305275293584</v>
      </c>
      <c r="Q64">
        <v>0.97729310462072505</v>
      </c>
      <c r="R64">
        <v>21.2399997711181</v>
      </c>
      <c r="S64" s="40">
        <f>IF(C64,O64,Q64)</f>
        <v>0.97729310462072505</v>
      </c>
      <c r="T64" s="40">
        <f>IF(D64 = 0,N64,P64)</f>
        <v>1.0305275293584</v>
      </c>
      <c r="U64" s="59">
        <f>R64*S64^(1-M64)</f>
        <v>20.757705318459497</v>
      </c>
      <c r="V64" s="58">
        <f>R64*T64^(M64+1)</f>
        <v>21.888404487703315</v>
      </c>
      <c r="W64" s="66">
        <f>0.5 * (D64-MAX($D$3:$D$66))/(MIN($D$3:$D$66)-MAX($D$3:$D$66)) + 0.75</f>
        <v>1.25</v>
      </c>
      <c r="X64" s="66">
        <f>AVERAGE(D64, F64, G64, H64, I64, J64, K64)</f>
        <v>0.15806967239555231</v>
      </c>
      <c r="Y64" s="29">
        <f>1.2^M64</f>
        <v>1</v>
      </c>
      <c r="Z64" s="29">
        <f>1.6^M64</f>
        <v>1</v>
      </c>
      <c r="AA64" s="29">
        <f>IF(C64&gt;0, 1, 0.3)</f>
        <v>0.3</v>
      </c>
      <c r="AB64" s="29">
        <f>IF(C64&gt;0, 1, 0.2)</f>
        <v>0.2</v>
      </c>
      <c r="AC64" s="29">
        <f>PERCENTILE($L$2:$L$66, 0.05)</f>
        <v>-5.4727940322364554E-2</v>
      </c>
      <c r="AD64" s="29">
        <f>PERCENTILE($L$2:$L$66, 0.95)</f>
        <v>1.05284659974838</v>
      </c>
      <c r="AE64" s="29">
        <f>MIN(MAX(L64,AC64), AD64)</f>
        <v>0.40422241797391301</v>
      </c>
      <c r="AF64" s="29">
        <f>AE64-$AE$67+1</f>
        <v>1.4589503582962775</v>
      </c>
      <c r="AG64" s="74">
        <v>1</v>
      </c>
      <c r="AH64" s="74">
        <v>0</v>
      </c>
      <c r="AI64" s="28">
        <v>1</v>
      </c>
      <c r="AJ64" s="21">
        <f>(AF64^4) *Y64*AA64*AG64</f>
        <v>1.3591998399681124</v>
      </c>
      <c r="AK64" s="21">
        <f>(AF64^5)*Z64*AB64*AH64*AI64</f>
        <v>0</v>
      </c>
      <c r="AL64" s="15">
        <f>AJ64/$AJ$67</f>
        <v>3.4602753257961397E-3</v>
      </c>
      <c r="AM64" s="15">
        <f>AK64/$AK$67</f>
        <v>0</v>
      </c>
      <c r="AN64" s="2">
        <v>1062</v>
      </c>
      <c r="AO64" s="16">
        <f>$D$73*AL64</f>
        <v>396.15661042992917</v>
      </c>
      <c r="AP64" s="24">
        <f>AO64-AN64</f>
        <v>-665.84338957007083</v>
      </c>
      <c r="AQ64" s="2">
        <v>340</v>
      </c>
      <c r="AR64" s="2">
        <v>425</v>
      </c>
      <c r="AS64" s="2">
        <v>170</v>
      </c>
      <c r="AT64" s="10">
        <f>SUM(AQ64:AS64)</f>
        <v>935</v>
      </c>
      <c r="AU64" s="16">
        <f>AL64*$D$72</f>
        <v>606.48325221561436</v>
      </c>
      <c r="AV64" s="9">
        <f>AU64-AT64</f>
        <v>-328.51674778438564</v>
      </c>
      <c r="AW64" s="9">
        <f>AV64+AP64</f>
        <v>-994.36013735445647</v>
      </c>
      <c r="AX64" s="18">
        <f>AN64+AT64</f>
        <v>1997</v>
      </c>
      <c r="AY64" s="27">
        <f>AO64+AU64</f>
        <v>1002.6398626455435</v>
      </c>
      <c r="AZ64" s="67">
        <f>AW64*(AW64&gt;0)</f>
        <v>0</v>
      </c>
      <c r="BA64">
        <f>AZ64/$AZ$67</f>
        <v>0</v>
      </c>
      <c r="BB64" s="57">
        <f>BA64*$AW$67</f>
        <v>0</v>
      </c>
      <c r="BC64" s="60">
        <f>IF(BB64&gt;0,U64,V64)</f>
        <v>21.888404487703315</v>
      </c>
      <c r="BD64" s="17">
        <f>BB64/BC64</f>
        <v>0</v>
      </c>
      <c r="BE64" s="35">
        <f>AX64/AY64</f>
        <v>1.9917420744979755</v>
      </c>
      <c r="BF64" s="2">
        <v>0</v>
      </c>
      <c r="BG64" s="16">
        <f>AM64*$D$75</f>
        <v>0</v>
      </c>
      <c r="BH64" s="54">
        <f>BG64-BF64</f>
        <v>0</v>
      </c>
      <c r="BI64" s="75">
        <f>BH64*(BH64&lt;0)</f>
        <v>0</v>
      </c>
      <c r="BJ64" s="35">
        <f>BI64/$BI$67</f>
        <v>0</v>
      </c>
      <c r="BK64" s="76">
        <f>BJ64 * $BH$67</f>
        <v>0</v>
      </c>
      <c r="BL64" s="77">
        <f>IF(BK64&gt;0, U64, V64)</f>
        <v>21.888404487703315</v>
      </c>
      <c r="BM64" s="17">
        <f>BK64/BL64</f>
        <v>0</v>
      </c>
      <c r="BN64" s="39">
        <f>($AF64^$BN$69)*($BO$69^$M64)*(IF($C64&gt;0,1,$BP$69))</f>
        <v>0.70195033396670081</v>
      </c>
      <c r="BO64" s="39">
        <f>($AF64^$BN$70)*($BO$70^$M64)*(IF($C64&gt;0,1,$BP$70))</f>
        <v>0.88218299255627941</v>
      </c>
      <c r="BP64" s="39">
        <f>($AF64^$BN$71)*($BO$71^$M64)*(IF($C64&gt;0,1,$BP$71))</f>
        <v>1.255333215276829E-2</v>
      </c>
      <c r="BQ64" s="39">
        <f>($AF64^$BN$72)*($BO$72^$M64)*(IF($C64&gt;0,1,$BP$72))</f>
        <v>1.6276040025681882</v>
      </c>
      <c r="BR64" s="39">
        <f>($AF64^$BN$73)*($BO$73^$M64)*(IF($C64&gt;0,1,$BP$73))</f>
        <v>0.67635912583679625</v>
      </c>
      <c r="BS64" s="39">
        <f>($AF64^$BN$74)*($BO$74^$M64)*(IF($C64&gt;0,1,$BP$74))</f>
        <v>0.87182999143219175</v>
      </c>
      <c r="BT64" s="39">
        <f>($AF64^$BN$75)*($BO$75^$M64)*(IF($C64&gt;0,1,$BP$75))</f>
        <v>7.885625119592661E-2</v>
      </c>
      <c r="BU64" s="37">
        <f>BN64/BN$67</f>
        <v>8.2837494607411206E-3</v>
      </c>
      <c r="BV64" s="37">
        <f>BO64/BO$67</f>
        <v>6.0279550591874551E-3</v>
      </c>
      <c r="BW64" s="37">
        <f>BP64/BP$67</f>
        <v>1.9111271913741032E-5</v>
      </c>
      <c r="BX64" s="37">
        <f>BQ64/BQ$67</f>
        <v>9.3795239052068199E-3</v>
      </c>
      <c r="BY64" s="37">
        <f>BR64/BR$67</f>
        <v>1.2010741906735315E-2</v>
      </c>
      <c r="BZ64" s="37">
        <f>BS64/BS$67</f>
        <v>2.6992334572792636E-3</v>
      </c>
      <c r="CA64" s="37">
        <f>BT64/BT$67</f>
        <v>7.8781133055369436E-4</v>
      </c>
      <c r="CB64" s="2">
        <v>1292</v>
      </c>
      <c r="CC64" s="17">
        <f>CB$67*BU64</f>
        <v>568.1409567649298</v>
      </c>
      <c r="CD64" s="1">
        <f>CC64-CB64</f>
        <v>-723.8590432350702</v>
      </c>
      <c r="CE64" s="2">
        <v>848</v>
      </c>
      <c r="CF64" s="17">
        <f>CE$67*BV64</f>
        <v>397.51349637811671</v>
      </c>
      <c r="CG64" s="1">
        <f>CF64-CE64</f>
        <v>-450.48650362188329</v>
      </c>
      <c r="CH64" s="2">
        <v>649</v>
      </c>
      <c r="CI64" s="17">
        <f>CH$67*BW64</f>
        <v>1.3928486083453602</v>
      </c>
      <c r="CJ64" s="1">
        <f>CI64-CH64</f>
        <v>-647.60715139165461</v>
      </c>
      <c r="CK64" s="2">
        <v>1125</v>
      </c>
      <c r="CL64" s="17">
        <f>CK$67*BX64</f>
        <v>623.71020112453789</v>
      </c>
      <c r="CM64" s="1">
        <f>CL64-CK64</f>
        <v>-501.28979887546211</v>
      </c>
      <c r="CN64" s="2">
        <v>616</v>
      </c>
      <c r="CO64" s="17">
        <f>CN$67*BY64</f>
        <v>834.99878809814584</v>
      </c>
      <c r="CP64" s="1">
        <f>CO64-CN64</f>
        <v>218.99878809814584</v>
      </c>
      <c r="CQ64" s="2">
        <v>701</v>
      </c>
      <c r="CR64" s="17">
        <f>CQ$67*BZ64</f>
        <v>199.50034482751036</v>
      </c>
      <c r="CS64" s="1">
        <f>CR64-CQ64</f>
        <v>-501.49965517248961</v>
      </c>
      <c r="CT64" s="2">
        <v>743</v>
      </c>
      <c r="CU64" s="17">
        <f>CT$67*CA64</f>
        <v>55.618692125760269</v>
      </c>
      <c r="CV64" s="1">
        <f>CU64-CT64</f>
        <v>-687.38130787423972</v>
      </c>
      <c r="CW64" s="9"/>
      <c r="DA64" s="37"/>
      <c r="DC64" s="17"/>
      <c r="DD64" s="1"/>
    </row>
    <row r="65" spans="1:108" x14ac:dyDescent="0.2">
      <c r="A65" s="44" t="s">
        <v>56</v>
      </c>
      <c r="B65">
        <v>1</v>
      </c>
      <c r="C65">
        <v>1</v>
      </c>
      <c r="D65">
        <v>0.53172690763052199</v>
      </c>
      <c r="E65">
        <v>0.46827309236947701</v>
      </c>
      <c r="F65">
        <v>0.44082605242255701</v>
      </c>
      <c r="G65">
        <v>0.44082605242255701</v>
      </c>
      <c r="H65">
        <v>4.1409691629955898E-2</v>
      </c>
      <c r="I65">
        <v>0.54977973568281902</v>
      </c>
      <c r="J65">
        <v>0.15088475509150701</v>
      </c>
      <c r="K65">
        <v>0.25790294871857</v>
      </c>
      <c r="L65">
        <v>0.68462652559892101</v>
      </c>
      <c r="M65" s="28">
        <v>0</v>
      </c>
      <c r="N65">
        <v>1.00635267365904</v>
      </c>
      <c r="O65">
        <v>0.99555283445218601</v>
      </c>
      <c r="P65">
        <v>1.00692105740335</v>
      </c>
      <c r="Q65">
        <v>0.99446064686272495</v>
      </c>
      <c r="R65">
        <v>76.550003051757798</v>
      </c>
      <c r="S65" s="40">
        <f>IF(C65,O65,Q65)</f>
        <v>0.99555283445218601</v>
      </c>
      <c r="T65" s="40">
        <f>IF(D65 = 0,N65,P65)</f>
        <v>1.00692105740335</v>
      </c>
      <c r="U65" s="59">
        <f>R65*S65^(1-M65)</f>
        <v>76.209572515500966</v>
      </c>
      <c r="V65" s="58">
        <f>R65*T65^(M65+1)</f>
        <v>77.079810017105629</v>
      </c>
      <c r="W65" s="66">
        <f>0.5 * (D65-MAX($D$3:$D$66))/(MIN($D$3:$D$66)-MAX($D$3:$D$66)) + 0.75</f>
        <v>0.9599862376565842</v>
      </c>
      <c r="X65" s="66">
        <f>AVERAGE(D65, F65, G65, H65, I65, J65, K65)</f>
        <v>0.3447651633712126</v>
      </c>
      <c r="Y65" s="29">
        <f>1.2^M65</f>
        <v>1</v>
      </c>
      <c r="Z65" s="29">
        <f>1.6^M65</f>
        <v>1</v>
      </c>
      <c r="AA65" s="29">
        <f>IF(C65&gt;0, 1, 0.3)</f>
        <v>1</v>
      </c>
      <c r="AB65" s="29">
        <f>IF(C65&gt;0, 1, 0.2)</f>
        <v>1</v>
      </c>
      <c r="AC65" s="29">
        <f>PERCENTILE($L$2:$L$66, 0.05)</f>
        <v>-5.4727940322364554E-2</v>
      </c>
      <c r="AD65" s="29">
        <f>PERCENTILE($L$2:$L$66, 0.95)</f>
        <v>1.05284659974838</v>
      </c>
      <c r="AE65" s="29">
        <f>MIN(MAX(L65,AC65), AD65)</f>
        <v>0.68462652559892101</v>
      </c>
      <c r="AF65" s="29">
        <f>AE65-$AE$67+1</f>
        <v>1.7393544659212856</v>
      </c>
      <c r="AG65" s="74">
        <v>1</v>
      </c>
      <c r="AH65" s="74">
        <v>0</v>
      </c>
      <c r="AI65" s="28">
        <v>1</v>
      </c>
      <c r="AJ65" s="21">
        <f>(AF65^4) *Y65*AA65*AG65</f>
        <v>9.1527665719142917</v>
      </c>
      <c r="AK65" s="21">
        <f>(AF65^5)*Z65*AB65*AH65*AI65</f>
        <v>0</v>
      </c>
      <c r="AL65" s="15">
        <f>AJ65/$AJ$67</f>
        <v>2.3301277266417102E-2</v>
      </c>
      <c r="AM65" s="15">
        <f>AK65/$AK$67</f>
        <v>0</v>
      </c>
      <c r="AN65" s="2">
        <v>1990</v>
      </c>
      <c r="AO65" s="16">
        <f>$D$73*AL65</f>
        <v>2667.6937964258404</v>
      </c>
      <c r="AP65" s="24">
        <f>AO65-AN65</f>
        <v>677.69379642584045</v>
      </c>
      <c r="AQ65" s="2">
        <v>1608</v>
      </c>
      <c r="AR65" s="2">
        <v>2679</v>
      </c>
      <c r="AS65" s="2">
        <v>0</v>
      </c>
      <c r="AT65" s="10">
        <f>SUM(AQ65:AS65)</f>
        <v>4287</v>
      </c>
      <c r="AU65" s="16">
        <f>AL65*$D$72</f>
        <v>4084.0202257786968</v>
      </c>
      <c r="AV65" s="9">
        <f>AU65-AT65</f>
        <v>-202.97977422130316</v>
      </c>
      <c r="AW65" s="9">
        <f>AV65+AP65</f>
        <v>474.71402220453729</v>
      </c>
      <c r="AX65" s="18">
        <f>AN65+AT65</f>
        <v>6277</v>
      </c>
      <c r="AY65" s="27">
        <f>AO65+AU65</f>
        <v>6751.7140222045373</v>
      </c>
      <c r="AZ65" s="67">
        <f>AW65*(AW65&gt;0)</f>
        <v>474.71402220453729</v>
      </c>
      <c r="BA65">
        <f>AZ65/$AZ$67</f>
        <v>7.0128597811036685E-3</v>
      </c>
      <c r="BB65" s="57">
        <f>BA65*$AW$67</f>
        <v>29.23135278258631</v>
      </c>
      <c r="BC65" s="70">
        <f>IF(BB65&gt;0,U65,V65)</f>
        <v>76.209572515500966</v>
      </c>
      <c r="BD65" s="17">
        <f>BB65/BC65</f>
        <v>0.38356536872898317</v>
      </c>
      <c r="BE65" s="35">
        <f>AX65/AY65</f>
        <v>0.9296898505115393</v>
      </c>
      <c r="BF65" s="2">
        <v>0</v>
      </c>
      <c r="BG65" s="16">
        <f>AM65*$D$75</f>
        <v>0</v>
      </c>
      <c r="BH65" s="54">
        <f>BG65-BF65</f>
        <v>0</v>
      </c>
      <c r="BI65" s="75">
        <f>BH65*(BH65&lt;0)</f>
        <v>0</v>
      </c>
      <c r="BJ65" s="35">
        <f>BI65/$BI$67</f>
        <v>0</v>
      </c>
      <c r="BK65" s="76">
        <f>BJ65 * $BH$67</f>
        <v>0</v>
      </c>
      <c r="BL65" s="77">
        <f>IF(BK65&gt;0, U65, V65)</f>
        <v>77.079810017105629</v>
      </c>
      <c r="BM65" s="17">
        <f>BK65/BL65</f>
        <v>0</v>
      </c>
      <c r="BN65" s="39">
        <f>($AF65^$BN$69)*($BO$69^$M65)*(IF($C65&gt;0,1,$BP$69))</f>
        <v>1.8342788305450861</v>
      </c>
      <c r="BO65" s="39">
        <f>($AF65^$BN$70)*($BO$70^$M65)*(IF($C65&gt;0,1,$BP$70))</f>
        <v>3.2582784660275563</v>
      </c>
      <c r="BP65" s="39">
        <f>($AF65^$BN$71)*($BO$71^$M65)*(IF($C65&gt;0,1,$BP$71))</f>
        <v>14.757313854284959</v>
      </c>
      <c r="BQ65" s="39">
        <f>($AF65^$BN$72)*($BO$72^$M65)*(IF($C65&gt;0,1,$BP$72))</f>
        <v>3.270927475436483</v>
      </c>
      <c r="BR65" s="39">
        <f>($AF65^$BN$73)*($BO$73^$M65)*(IF($C65&gt;0,1,$BP$73))</f>
        <v>1.0504963326590884</v>
      </c>
      <c r="BS65" s="39">
        <f>($AF65^$BN$74)*($BO$74^$M65)*(IF($C65&gt;0,1,$BP$74))</f>
        <v>7.2783295276178768</v>
      </c>
      <c r="BT65" s="39">
        <f>($AF65^$BN$75)*($BO$75^$M65)*(IF($C65&gt;0,1,$BP$75))</f>
        <v>2.8059725108926661</v>
      </c>
      <c r="BU65" s="37">
        <f>BN65/BN$67</f>
        <v>2.1646412200578165E-2</v>
      </c>
      <c r="BV65" s="37">
        <f>BO65/BO$67</f>
        <v>2.2263811849987977E-2</v>
      </c>
      <c r="BW65" s="37">
        <f>BP65/BP$67</f>
        <v>2.2466627533906481E-2</v>
      </c>
      <c r="BX65" s="37">
        <f>BQ65/BQ$67</f>
        <v>1.8849635660544505E-2</v>
      </c>
      <c r="BY65" s="37">
        <f>BR65/BR$67</f>
        <v>1.8654646390599279E-2</v>
      </c>
      <c r="BZ65" s="37">
        <f>BS65/BS$67</f>
        <v>2.2534107299723181E-2</v>
      </c>
      <c r="CA65" s="37">
        <f>BT65/BT$67</f>
        <v>2.8032995530196232E-2</v>
      </c>
      <c r="CB65" s="2">
        <v>459</v>
      </c>
      <c r="CC65" s="17">
        <f>CB$67*BU65</f>
        <v>1484.6191807766536</v>
      </c>
      <c r="CD65" s="1">
        <f>CC65-CB65</f>
        <v>1025.6191807766536</v>
      </c>
      <c r="CE65" s="2">
        <v>383</v>
      </c>
      <c r="CF65" s="17">
        <f>CE$67*BV65</f>
        <v>1468.1870724474572</v>
      </c>
      <c r="CG65" s="1">
        <f>CF65-CE65</f>
        <v>1085.1870724474572</v>
      </c>
      <c r="CH65" s="2">
        <v>0</v>
      </c>
      <c r="CI65" s="17">
        <f>CH$67*BW65</f>
        <v>1637.3902812986382</v>
      </c>
      <c r="CJ65" s="1">
        <f>CI65-CH65</f>
        <v>1637.3902812986382</v>
      </c>
      <c r="CK65" s="2">
        <v>0</v>
      </c>
      <c r="CL65" s="17">
        <f>CK$67*BX65</f>
        <v>1253.4442225192279</v>
      </c>
      <c r="CM65" s="1">
        <f>CL65-CK65</f>
        <v>1253.4442225192279</v>
      </c>
      <c r="CN65" s="2">
        <v>1301</v>
      </c>
      <c r="CO65" s="17">
        <f>CN$67*BY65</f>
        <v>1296.8896717208524</v>
      </c>
      <c r="CP65" s="1">
        <f>CO65-CN65</f>
        <v>-4.1103282791475522</v>
      </c>
      <c r="CQ65" s="2">
        <v>919</v>
      </c>
      <c r="CR65" s="17">
        <f>CQ$67*BZ65</f>
        <v>1665.4958705225404</v>
      </c>
      <c r="CS65" s="1">
        <f>CR65-CQ65</f>
        <v>746.49587052254037</v>
      </c>
      <c r="CT65" s="2">
        <v>77</v>
      </c>
      <c r="CU65" s="17">
        <f>CT$67*CA65</f>
        <v>1979.1014514363237</v>
      </c>
      <c r="CV65" s="1">
        <f>CU65-CT65</f>
        <v>1902.1014514363237</v>
      </c>
      <c r="CW65" s="9"/>
      <c r="DA65" s="37"/>
      <c r="DC65" s="17"/>
      <c r="DD65" s="1"/>
    </row>
    <row r="66" spans="1:108" ht="17" thickBot="1" x14ac:dyDescent="0.25">
      <c r="A66" s="44" t="s">
        <v>209</v>
      </c>
      <c r="B66">
        <v>0</v>
      </c>
      <c r="C66">
        <v>0</v>
      </c>
      <c r="D66">
        <v>0.27415458937198001</v>
      </c>
      <c r="E66">
        <v>0.72584541062801899</v>
      </c>
      <c r="F66">
        <v>0.181710213776722</v>
      </c>
      <c r="G66">
        <v>0.181710213776722</v>
      </c>
      <c r="H66">
        <v>0.60584958217270102</v>
      </c>
      <c r="I66">
        <v>0.41643454038997202</v>
      </c>
      <c r="J66">
        <v>0.50229144159297101</v>
      </c>
      <c r="K66">
        <v>0.30211170985262498</v>
      </c>
      <c r="L66">
        <v>0.51523011481830305</v>
      </c>
      <c r="M66" s="28">
        <v>0</v>
      </c>
      <c r="N66">
        <v>1.00902391445189</v>
      </c>
      <c r="O66">
        <v>0.98880092955029997</v>
      </c>
      <c r="P66">
        <v>1.0135310253963401</v>
      </c>
      <c r="Q66">
        <v>0.98735764363993295</v>
      </c>
      <c r="R66">
        <v>99.5</v>
      </c>
      <c r="S66" s="40">
        <f>IF(C66,O66,Q66)</f>
        <v>0.98735764363993295</v>
      </c>
      <c r="T66" s="40">
        <f>IF(D66 = 0,N66,P66)</f>
        <v>1.0135310253963401</v>
      </c>
      <c r="U66" s="59">
        <f>R66*S66^(1-M66)</f>
        <v>98.242085542173328</v>
      </c>
      <c r="V66" s="58">
        <f>R66*T66^(M66+1)</f>
        <v>100.84633702693584</v>
      </c>
      <c r="W66" s="66">
        <f>0.5 * (D66-MAX($D$3:$D$66))/(MIN($D$3:$D$66)-MAX($D$3:$D$66)) + 0.75</f>
        <v>1.1162225934206598</v>
      </c>
      <c r="X66" s="66">
        <f>AVERAGE(D66, F66, G66, H66, I66, J66, K66)</f>
        <v>0.35203747013338477</v>
      </c>
      <c r="Y66" s="29">
        <f>1.2^M66</f>
        <v>1</v>
      </c>
      <c r="Z66" s="29">
        <f>1.6^M66</f>
        <v>1</v>
      </c>
      <c r="AA66" s="29">
        <f>IF(C66&gt;0, 1, 0.3)</f>
        <v>0.3</v>
      </c>
      <c r="AB66" s="29">
        <f>IF(C66&gt;0, 1, 0.2)</f>
        <v>0.2</v>
      </c>
      <c r="AC66" s="29">
        <f>PERCENTILE($L$2:$L$66, 0.05)</f>
        <v>-5.4727940322364554E-2</v>
      </c>
      <c r="AD66" s="29">
        <f>PERCENTILE($L$2:$L$66, 0.95)</f>
        <v>1.05284659974838</v>
      </c>
      <c r="AE66" s="29">
        <f>MIN(MAX(L66,AC66), AD66)</f>
        <v>0.51523011481830305</v>
      </c>
      <c r="AF66" s="29">
        <f>AE66-$AE$67+1</f>
        <v>1.5699580551406676</v>
      </c>
      <c r="AG66" s="74">
        <v>0</v>
      </c>
      <c r="AH66" s="74">
        <v>1</v>
      </c>
      <c r="AI66" s="28">
        <v>2</v>
      </c>
      <c r="AJ66" s="21">
        <f>(AF66^4) *Y66*AA66*AG66</f>
        <v>0</v>
      </c>
      <c r="AK66" s="21">
        <f>(AF66^5)*Z66*AB66*AH66*AI66</f>
        <v>3.8150500380645838</v>
      </c>
      <c r="AL66" s="15">
        <f>AJ66/$AJ$67</f>
        <v>0</v>
      </c>
      <c r="AM66" s="15">
        <f>AK66/$AK$67</f>
        <v>8.8443102062006809E-3</v>
      </c>
      <c r="AN66" s="2">
        <v>0</v>
      </c>
      <c r="AO66" s="16">
        <f>$D$73*AL66</f>
        <v>0</v>
      </c>
      <c r="AP66" s="24">
        <f>AO66-AN66</f>
        <v>0</v>
      </c>
      <c r="AQ66" s="2">
        <v>0</v>
      </c>
      <c r="AR66" s="2">
        <v>0</v>
      </c>
      <c r="AS66" s="2">
        <v>0</v>
      </c>
      <c r="AT66" s="10">
        <f>SUM(AQ66:AS66)</f>
        <v>0</v>
      </c>
      <c r="AU66" s="16">
        <f>AL66*$D$72</f>
        <v>0</v>
      </c>
      <c r="AV66" s="9">
        <f>AU66-AT66</f>
        <v>0</v>
      </c>
      <c r="AW66" s="9">
        <f>AV66+AP66</f>
        <v>0</v>
      </c>
      <c r="AX66" s="18">
        <f>AN66+AT66</f>
        <v>0</v>
      </c>
      <c r="AY66" s="27">
        <f>AO66+AU66</f>
        <v>0</v>
      </c>
      <c r="AZ66" s="67">
        <f>AW66*(AW66&gt;0)</f>
        <v>0</v>
      </c>
      <c r="BA66">
        <f>AZ66/$AZ$67</f>
        <v>0</v>
      </c>
      <c r="BB66" s="57">
        <f>BA66*$AW$67</f>
        <v>0</v>
      </c>
      <c r="BC66" s="70">
        <f>IF(BB66&gt;0,U66,V66)</f>
        <v>100.84633702693584</v>
      </c>
      <c r="BD66" s="17">
        <f>BB66/BC66</f>
        <v>0</v>
      </c>
      <c r="BE66" s="35" t="e">
        <f>AX66/AY66</f>
        <v>#DIV/0!</v>
      </c>
      <c r="BF66" s="2">
        <v>100</v>
      </c>
      <c r="BG66" s="16">
        <f>AM66*$D$75</f>
        <v>37.022990067972543</v>
      </c>
      <c r="BH66" s="54">
        <f>BG66-BF66</f>
        <v>-62.977009932027457</v>
      </c>
      <c r="BI66" s="75">
        <f>BH66*(BH66&lt;0)</f>
        <v>-62.977009932027457</v>
      </c>
      <c r="BJ66" s="35">
        <f>BI66/$BI$67</f>
        <v>7.7361340743312301E-2</v>
      </c>
      <c r="BK66" s="76">
        <f>BJ66 * $BH$67</f>
        <v>3.7968946036817388</v>
      </c>
      <c r="BL66" s="77">
        <f>IF(BK66&gt;0, U66, V66)</f>
        <v>98.242085542173328</v>
      </c>
      <c r="BM66" s="17">
        <f>BK66/BL66</f>
        <v>3.8648350986521036E-2</v>
      </c>
      <c r="BN66" s="39">
        <f>($AF66^$BN$69)*($BO$69^$M66)*(IF($C66&gt;0,1,$BP$69))</f>
        <v>0.76069626299323689</v>
      </c>
      <c r="BO66" s="39">
        <f>($AF66^$BN$70)*($BO$70^$M66)*(IF($C66&gt;0,1,$BP$70))</f>
        <v>1.0316237201557339</v>
      </c>
      <c r="BP66" s="39">
        <f>($AF66^$BN$71)*($BO$71^$M66)*(IF($C66&gt;0,1,$BP$71))</f>
        <v>1.7932200252816759E-2</v>
      </c>
      <c r="BQ66" s="39">
        <f>($AF66^$BN$72)*($BO$72^$M66)*(IF($C66&gt;0,1,$BP$72))</f>
        <v>1.9042954091415647</v>
      </c>
      <c r="BR66" s="39">
        <f>($AF66^$BN$73)*($BO$73^$M66)*(IF($C66&gt;0,1,$BP$73))</f>
        <v>0.68078783184588765</v>
      </c>
      <c r="BS66" s="39">
        <f>($AF66^$BN$74)*($BO$74^$M66)*(IF($C66&gt;0,1,$BP$74))</f>
        <v>1.1340626919721473</v>
      </c>
      <c r="BT66" s="39">
        <f>($AF66^$BN$75)*($BO$75^$M66)*(IF($C66&gt;0,1,$BP$75))</f>
        <v>9.0406557225699721E-2</v>
      </c>
      <c r="BU66" s="37">
        <f>BN66/BN$67</f>
        <v>8.9770129786090232E-3</v>
      </c>
      <c r="BV66" s="37">
        <f>BO66/BO$67</f>
        <v>7.0490833257520792E-3</v>
      </c>
      <c r="BW66" s="37">
        <f>BP66/BP$67</f>
        <v>2.7300094578287902E-5</v>
      </c>
      <c r="BX66" s="37">
        <f>BQ66/BQ$67</f>
        <v>1.0974035628098433E-2</v>
      </c>
      <c r="BY66" s="37">
        <f>BR66/BR$67</f>
        <v>1.208938658354099E-2</v>
      </c>
      <c r="BZ66" s="37">
        <f>BS66/BS$67</f>
        <v>3.5111202767810386E-3</v>
      </c>
      <c r="CA66" s="37">
        <f>BT66/BT$67</f>
        <v>9.0320436311124453E-4</v>
      </c>
      <c r="CB66" s="2">
        <v>0</v>
      </c>
      <c r="CC66" s="17">
        <f>CB$67*BU66</f>
        <v>615.68843513789989</v>
      </c>
      <c r="CD66" s="1">
        <f>CC66-CB66</f>
        <v>615.68843513789989</v>
      </c>
      <c r="CE66" s="2">
        <v>0</v>
      </c>
      <c r="CF66" s="17">
        <f>CE$67*BV66</f>
        <v>464.85179991672084</v>
      </c>
      <c r="CG66" s="1">
        <f>CF66-CE66</f>
        <v>464.85179991672084</v>
      </c>
      <c r="CH66" s="2">
        <v>0</v>
      </c>
      <c r="CI66" s="17">
        <f>CH$67*BW66</f>
        <v>1.9896581929602006</v>
      </c>
      <c r="CJ66" s="1">
        <f>CI66-CH66</f>
        <v>1.9896581929602006</v>
      </c>
      <c r="CK66" s="2">
        <v>0</v>
      </c>
      <c r="CL66" s="17">
        <f>CK$67*BX66</f>
        <v>729.74044716166145</v>
      </c>
      <c r="CM66" s="1">
        <f>CL66-CK66</f>
        <v>729.74044716166145</v>
      </c>
      <c r="CN66" s="2">
        <v>995</v>
      </c>
      <c r="CO66" s="17">
        <f>CN$67*BY66</f>
        <v>840.46624467435322</v>
      </c>
      <c r="CP66" s="1">
        <f>CO66-CN66</f>
        <v>-154.53375532564678</v>
      </c>
      <c r="CQ66" s="2">
        <v>0</v>
      </c>
      <c r="CR66" s="17">
        <f>CQ$67*BZ66</f>
        <v>259.50689965688656</v>
      </c>
      <c r="CS66" s="1">
        <f>CR66-CQ66</f>
        <v>259.50689965688656</v>
      </c>
      <c r="CT66" s="2">
        <v>0</v>
      </c>
      <c r="CU66" s="17">
        <f>CT$67*CA66</f>
        <v>63.765324831290755</v>
      </c>
      <c r="CV66" s="1">
        <f>CU66-CT66</f>
        <v>63.765324831290755</v>
      </c>
      <c r="CW66" s="9"/>
      <c r="DA66" s="37"/>
      <c r="DC66" s="17"/>
      <c r="DD66" s="1"/>
    </row>
    <row r="67" spans="1:108" ht="17" thickBot="1" x14ac:dyDescent="0.25">
      <c r="A67" s="4" t="s">
        <v>27</v>
      </c>
      <c r="B67" s="13">
        <f>AVERAGE(B2:B66)</f>
        <v>0.64615384615384619</v>
      </c>
      <c r="C67" s="13">
        <f>AVERAGE(C2:C66)</f>
        <v>0.50769230769230766</v>
      </c>
      <c r="D67" s="6">
        <f>SUM(D2:D66)</f>
        <v>26.045725484880453</v>
      </c>
      <c r="E67" s="6">
        <f>SUM(E3:E66)</f>
        <v>38.765519495039158</v>
      </c>
      <c r="F67" s="4"/>
      <c r="G67" s="4"/>
      <c r="H67" s="4"/>
      <c r="I67" s="4"/>
      <c r="J67" s="4"/>
      <c r="K67" s="4"/>
      <c r="L67" s="4">
        <f>MIN(L2:L66)</f>
        <v>-1.1859199861251799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30">
        <f>SUM(W2:W66)</f>
        <v>67.564996744343901</v>
      </c>
      <c r="X67" s="30"/>
      <c r="Y67" s="13"/>
      <c r="Z67" s="13"/>
      <c r="AA67" s="13"/>
      <c r="AB67" s="13"/>
      <c r="AC67" s="13"/>
      <c r="AD67" s="13"/>
      <c r="AE67" s="30">
        <f>MIN(AE2:AE66)</f>
        <v>-5.4727940322364554E-2</v>
      </c>
      <c r="AF67" s="13"/>
      <c r="AG67" s="13"/>
      <c r="AH67" s="13"/>
      <c r="AI67" s="13"/>
      <c r="AJ67" s="22">
        <f t="shared" ref="AJ67:BB67" si="0">SUM(AJ2:AJ66)</f>
        <v>392.80106696578775</v>
      </c>
      <c r="AK67" s="22">
        <f t="shared" si="0"/>
        <v>431.35642567013088</v>
      </c>
      <c r="AL67" s="4">
        <f t="shared" si="0"/>
        <v>1.0000000000000007</v>
      </c>
      <c r="AM67" s="4">
        <f t="shared" si="0"/>
        <v>1</v>
      </c>
      <c r="AN67" s="6">
        <f t="shared" si="0"/>
        <v>115834</v>
      </c>
      <c r="AO67" s="6">
        <f t="shared" si="0"/>
        <v>114487.02000000006</v>
      </c>
      <c r="AP67" s="6">
        <f t="shared" si="0"/>
        <v>-1346.9799999999491</v>
      </c>
      <c r="AQ67" s="6">
        <f t="shared" si="0"/>
        <v>26089</v>
      </c>
      <c r="AR67" s="6">
        <f t="shared" si="0"/>
        <v>141110</v>
      </c>
      <c r="AS67" s="6">
        <f t="shared" si="0"/>
        <v>2556</v>
      </c>
      <c r="AT67" s="6">
        <f t="shared" si="0"/>
        <v>169755</v>
      </c>
      <c r="AU67" s="6">
        <f t="shared" si="0"/>
        <v>175270.2300000001</v>
      </c>
      <c r="AV67" s="6">
        <f t="shared" si="0"/>
        <v>5515.2300000000851</v>
      </c>
      <c r="AW67" s="69">
        <f t="shared" si="0"/>
        <v>4168.2500000001346</v>
      </c>
      <c r="AX67" s="6">
        <f t="shared" si="0"/>
        <v>285589</v>
      </c>
      <c r="AY67" s="6">
        <f t="shared" si="0"/>
        <v>289757.25000000012</v>
      </c>
      <c r="AZ67" s="6">
        <f t="shared" si="0"/>
        <v>67691.931255158765</v>
      </c>
      <c r="BA67" s="6">
        <f t="shared" si="0"/>
        <v>1</v>
      </c>
      <c r="BB67" s="6">
        <f t="shared" si="0"/>
        <v>4168.2500000001346</v>
      </c>
      <c r="BC67" s="6"/>
      <c r="BD67" s="6"/>
      <c r="BE67" s="6"/>
      <c r="BF67" s="6">
        <f>SUM(BF2:BF66)</f>
        <v>4137</v>
      </c>
      <c r="BG67" s="6">
        <f>SUM(BG2:BG66)</f>
        <v>4186.08</v>
      </c>
      <c r="BH67" s="6">
        <f>SUM(BH2:BH66)</f>
        <v>49.079999999999629</v>
      </c>
      <c r="BI67" s="6">
        <f>SUM(BI2:BI66)</f>
        <v>-814.06306207886735</v>
      </c>
      <c r="BJ67" s="6"/>
      <c r="BK67" s="6"/>
      <c r="BL67" s="6"/>
      <c r="BM67" s="6"/>
      <c r="BN67" s="55">
        <f t="shared" ref="BN67:BT67" si="1">SUM(BN2:BN66)</f>
        <v>84.738238076058323</v>
      </c>
      <c r="BO67" s="55">
        <f t="shared" si="1"/>
        <v>146.34863463550676</v>
      </c>
      <c r="BP67" s="55">
        <f t="shared" si="1"/>
        <v>656.85487650575601</v>
      </c>
      <c r="BQ67" s="55">
        <f t="shared" si="1"/>
        <v>173.52735799997933</v>
      </c>
      <c r="BR67" s="55">
        <f t="shared" si="1"/>
        <v>56.312851536465992</v>
      </c>
      <c r="BS67" s="55">
        <f t="shared" si="1"/>
        <v>322.99169569088218</v>
      </c>
      <c r="BT67" s="55">
        <f t="shared" si="1"/>
        <v>100.09535041912177</v>
      </c>
      <c r="BU67" s="56">
        <f t="shared" ref="BU67" si="2">BN67/BN$67</f>
        <v>1</v>
      </c>
      <c r="BV67" s="56">
        <f t="shared" ref="BV67" si="3">BO67/BO$67</f>
        <v>1</v>
      </c>
      <c r="BW67" s="56">
        <f t="shared" ref="BW67" si="4">BP67/BP$67</f>
        <v>1</v>
      </c>
      <c r="BX67" s="56">
        <f t="shared" ref="BX67" si="5">BQ67/BQ$67</f>
        <v>1</v>
      </c>
      <c r="BY67" s="56">
        <f t="shared" ref="BY67" si="6">BR67/BR$67</f>
        <v>1</v>
      </c>
      <c r="BZ67" s="56">
        <f t="shared" ref="BZ67" si="7">BS67/BS$67</f>
        <v>1</v>
      </c>
      <c r="CA67" s="56">
        <f t="shared" ref="CA67" si="8">BT67/BT$67</f>
        <v>1</v>
      </c>
      <c r="CB67" s="13">
        <v>68585</v>
      </c>
      <c r="CC67" s="56"/>
      <c r="CD67" s="4"/>
      <c r="CE67" s="13">
        <v>65945</v>
      </c>
      <c r="CF67" s="4"/>
      <c r="CG67" s="4"/>
      <c r="CH67" s="13">
        <v>72881</v>
      </c>
      <c r="CI67" s="4"/>
      <c r="CJ67" s="4"/>
      <c r="CK67" s="13">
        <v>66497</v>
      </c>
      <c r="CL67" s="4"/>
      <c r="CM67" s="4"/>
      <c r="CN67" s="13">
        <v>69521</v>
      </c>
      <c r="CO67" s="4"/>
      <c r="CP67" s="4"/>
      <c r="CQ67" s="13">
        <v>73910</v>
      </c>
      <c r="CR67" s="4"/>
      <c r="CS67" s="4"/>
      <c r="CT67" s="13">
        <v>70599</v>
      </c>
      <c r="CU67" s="4"/>
      <c r="CV67" s="4"/>
      <c r="CW67" s="9"/>
      <c r="DA67" s="23"/>
      <c r="DB67" s="23"/>
      <c r="DC67" s="17"/>
    </row>
    <row r="68" spans="1:108" x14ac:dyDescent="0.2">
      <c r="A68" s="11" t="s">
        <v>37</v>
      </c>
      <c r="B68" s="8"/>
      <c r="C68" s="8"/>
      <c r="D68" s="1"/>
      <c r="E68" s="1">
        <f>MEDIAN(E2:E66)</f>
        <v>0.61346633416458796</v>
      </c>
      <c r="L68">
        <f>PERCENTILE(L2:L66, 0.99)</f>
        <v>1.1065449415748785</v>
      </c>
      <c r="BF68">
        <f>BF67/BG67</f>
        <v>0.98827542712991634</v>
      </c>
      <c r="BN68" s="3" t="s">
        <v>121</v>
      </c>
      <c r="BO68" s="26" t="s">
        <v>122</v>
      </c>
      <c r="BP68" s="3" t="s">
        <v>123</v>
      </c>
      <c r="BQ68" s="3"/>
      <c r="BR68" s="3"/>
      <c r="BS68" s="3"/>
      <c r="BT68" s="38"/>
      <c r="BU68" s="37"/>
      <c r="BV68" s="38"/>
      <c r="BW68" s="3"/>
      <c r="BX68" s="37"/>
      <c r="CC68" s="37"/>
    </row>
    <row r="69" spans="1:108" x14ac:dyDescent="0.2">
      <c r="A69" s="12" t="s">
        <v>36</v>
      </c>
      <c r="B69" s="8"/>
      <c r="C69" s="8"/>
      <c r="D69" s="7"/>
      <c r="E69" s="7"/>
      <c r="F69" s="7"/>
      <c r="G69" s="7"/>
      <c r="H69" s="7"/>
      <c r="I69" s="50"/>
      <c r="J69" s="7"/>
      <c r="K69" s="7"/>
      <c r="M69" t="s">
        <v>191</v>
      </c>
      <c r="S69" s="7"/>
      <c r="T69" s="7"/>
      <c r="U69" s="7"/>
      <c r="X69" s="7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21"/>
      <c r="AK69" s="21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 t="s">
        <v>44</v>
      </c>
      <c r="BA69" s="7" t="s">
        <v>42</v>
      </c>
      <c r="BB69" t="s">
        <v>203</v>
      </c>
      <c r="BC69" s="7"/>
      <c r="BD69" s="7"/>
      <c r="BE69" s="7"/>
      <c r="BM69">
        <v>1</v>
      </c>
      <c r="BN69" s="3">
        <v>1.0960000000000001</v>
      </c>
      <c r="BO69" s="39">
        <v>0.73099999999999998</v>
      </c>
      <c r="BP69" s="3">
        <v>0.46400000000000002</v>
      </c>
      <c r="BQ69" s="3"/>
      <c r="BR69" s="3"/>
      <c r="BS69" s="3"/>
      <c r="BT69" s="3"/>
      <c r="BU69" s="37"/>
      <c r="BV69" s="37"/>
      <c r="BW69" s="37"/>
      <c r="BX69" s="37"/>
      <c r="BY69" s="37"/>
      <c r="BZ69" s="37"/>
      <c r="CA69" s="37"/>
      <c r="CC69" s="37"/>
    </row>
    <row r="70" spans="1:108" x14ac:dyDescent="0.2">
      <c r="A70" t="s">
        <v>55</v>
      </c>
      <c r="B70" s="3"/>
      <c r="C70" s="2" t="s">
        <v>65</v>
      </c>
      <c r="H70" s="7" t="s">
        <v>87</v>
      </c>
      <c r="I70">
        <v>0.99</v>
      </c>
      <c r="K70">
        <v>0.01</v>
      </c>
      <c r="M70" s="68">
        <v>0.81</v>
      </c>
      <c r="AT70" t="s">
        <v>110</v>
      </c>
      <c r="AZ70">
        <v>1411</v>
      </c>
      <c r="BA70">
        <v>307</v>
      </c>
      <c r="BB70">
        <v>601</v>
      </c>
      <c r="BM70">
        <v>2</v>
      </c>
      <c r="BN70">
        <v>2.1339999999999999</v>
      </c>
      <c r="BO70">
        <v>0.78900000000000003</v>
      </c>
      <c r="BP70">
        <v>0.39400000000000002</v>
      </c>
      <c r="BU70" s="23"/>
      <c r="BV70" s="23"/>
      <c r="BW70" s="23"/>
      <c r="BX70" s="23"/>
      <c r="BY70" s="23"/>
      <c r="BZ70" s="23"/>
      <c r="CA70" s="23"/>
      <c r="CC70" s="37"/>
    </row>
    <row r="71" spans="1:108" x14ac:dyDescent="0.2">
      <c r="A71" s="5" t="s">
        <v>22</v>
      </c>
      <c r="B71" s="3"/>
      <c r="C71" t="s">
        <v>24</v>
      </c>
      <c r="D71" t="s">
        <v>31</v>
      </c>
      <c r="F71" t="s">
        <v>43</v>
      </c>
      <c r="H71" t="s">
        <v>89</v>
      </c>
      <c r="I71">
        <v>0.99</v>
      </c>
      <c r="J71" t="s">
        <v>90</v>
      </c>
      <c r="K71">
        <v>0.01</v>
      </c>
      <c r="AT71" t="s">
        <v>111</v>
      </c>
      <c r="AZ71">
        <f>AZ70-90</f>
        <v>1321</v>
      </c>
      <c r="BA71">
        <f>BA70-57</f>
        <v>250</v>
      </c>
      <c r="BB71">
        <f>BB70-34</f>
        <v>567</v>
      </c>
      <c r="BM71">
        <v>3</v>
      </c>
      <c r="BN71">
        <v>4.8630000000000004</v>
      </c>
      <c r="BO71">
        <v>0.48099999999999998</v>
      </c>
      <c r="BP71">
        <v>2E-3</v>
      </c>
      <c r="BU71" s="23"/>
      <c r="BV71" s="23"/>
      <c r="BW71" s="23"/>
      <c r="BX71" s="23"/>
      <c r="CC71" s="37"/>
    </row>
    <row r="72" spans="1:108" x14ac:dyDescent="0.2">
      <c r="A72" s="5" t="s">
        <v>1</v>
      </c>
      <c r="B72" s="3"/>
      <c r="C72" s="3">
        <v>216383</v>
      </c>
      <c r="D72" s="1">
        <f>C72*$M$70</f>
        <v>175270.23</v>
      </c>
      <c r="F72">
        <f>D72/C72</f>
        <v>0.81</v>
      </c>
      <c r="H72" t="s">
        <v>91</v>
      </c>
      <c r="I72">
        <v>0.99</v>
      </c>
      <c r="J72" t="s">
        <v>92</v>
      </c>
      <c r="K72">
        <v>0.01</v>
      </c>
      <c r="AT72" t="s">
        <v>167</v>
      </c>
      <c r="AU72" t="s">
        <v>199</v>
      </c>
      <c r="AZ72">
        <f>AZ71-292</f>
        <v>1029</v>
      </c>
      <c r="BA72">
        <v>240</v>
      </c>
      <c r="BB72">
        <f>BB71-182</f>
        <v>385</v>
      </c>
      <c r="BM72">
        <v>4</v>
      </c>
      <c r="BN72">
        <v>2.141</v>
      </c>
      <c r="BO72">
        <v>0.35199999999999998</v>
      </c>
      <c r="BP72">
        <v>0.72499999999999998</v>
      </c>
      <c r="BU72" s="23"/>
      <c r="BV72" s="23"/>
      <c r="BW72" s="23"/>
      <c r="BX72" s="23"/>
      <c r="CC72" s="37"/>
    </row>
    <row r="73" spans="1:108" x14ac:dyDescent="0.2">
      <c r="A73" s="5" t="s">
        <v>23</v>
      </c>
      <c r="B73" s="3"/>
      <c r="C73" s="3">
        <v>141342</v>
      </c>
      <c r="D73" s="1">
        <f>C73*$M$70</f>
        <v>114487.02</v>
      </c>
      <c r="F73">
        <f>D73/C73</f>
        <v>0.81</v>
      </c>
      <c r="H73" t="s">
        <v>93</v>
      </c>
      <c r="I73">
        <v>0.98</v>
      </c>
      <c r="J73" t="s">
        <v>88</v>
      </c>
      <c r="K73">
        <v>0.02</v>
      </c>
      <c r="AT73" s="51" t="s">
        <v>168</v>
      </c>
      <c r="AU73" t="s">
        <v>200</v>
      </c>
      <c r="AZ73">
        <f>AZ72-306</f>
        <v>723</v>
      </c>
      <c r="BA73">
        <f>BA72-85</f>
        <v>155</v>
      </c>
      <c r="BB73">
        <f>BB72-203</f>
        <v>182</v>
      </c>
      <c r="BM73">
        <v>5</v>
      </c>
      <c r="BN73">
        <v>8.8999999999999996E-2</v>
      </c>
      <c r="BO73">
        <v>1.3540000000000001</v>
      </c>
      <c r="BP73">
        <v>0.65400000000000003</v>
      </c>
      <c r="BU73" s="23"/>
      <c r="BV73" s="23"/>
      <c r="BW73" s="23"/>
      <c r="BX73" s="23"/>
      <c r="CC73" s="37"/>
    </row>
    <row r="74" spans="1:108" x14ac:dyDescent="0.2">
      <c r="A74" s="5" t="s">
        <v>164</v>
      </c>
      <c r="B74" s="3"/>
      <c r="C74">
        <v>12656</v>
      </c>
      <c r="D74" s="1">
        <f>C74*$M$70</f>
        <v>10251.36</v>
      </c>
      <c r="F74">
        <f>D74/C74</f>
        <v>0.81</v>
      </c>
      <c r="H74" t="s">
        <v>94</v>
      </c>
      <c r="I74">
        <v>0.99</v>
      </c>
      <c r="J74" t="s">
        <v>88</v>
      </c>
      <c r="K74">
        <v>0.01</v>
      </c>
      <c r="AT74" t="s">
        <v>165</v>
      </c>
      <c r="AU74" t="s">
        <v>196</v>
      </c>
      <c r="AZ74">
        <f>AZ73-287</f>
        <v>436</v>
      </c>
      <c r="BB74">
        <f>BB73-111</f>
        <v>71</v>
      </c>
      <c r="BM74">
        <v>6</v>
      </c>
      <c r="BN74">
        <v>3.5859999999999999</v>
      </c>
      <c r="BO74">
        <v>1.5529999999999999</v>
      </c>
      <c r="BP74">
        <v>0.22500000000000001</v>
      </c>
      <c r="BU74" s="23"/>
      <c r="BV74" s="23"/>
      <c r="BW74" s="23"/>
      <c r="BX74" s="23"/>
      <c r="CC74" s="37"/>
    </row>
    <row r="75" spans="1:108" x14ac:dyDescent="0.2">
      <c r="A75" s="5" t="s">
        <v>216</v>
      </c>
      <c r="B75" s="3"/>
      <c r="C75">
        <v>5168</v>
      </c>
      <c r="D75" s="1">
        <f>C75*$M$70</f>
        <v>4186.08</v>
      </c>
      <c r="F75">
        <f>D75/C75</f>
        <v>0.80999999999999994</v>
      </c>
      <c r="H75" t="s">
        <v>95</v>
      </c>
      <c r="I75">
        <v>0.99</v>
      </c>
      <c r="J75" t="s">
        <v>88</v>
      </c>
      <c r="K75">
        <v>0.01</v>
      </c>
      <c r="AT75">
        <v>0</v>
      </c>
      <c r="AU75" s="52"/>
      <c r="BM75">
        <v>7</v>
      </c>
      <c r="BN75">
        <v>1.8640000000000001</v>
      </c>
      <c r="BO75">
        <v>0.432</v>
      </c>
      <c r="BP75">
        <v>3.9E-2</v>
      </c>
      <c r="BU75" s="23"/>
      <c r="BV75" s="23"/>
      <c r="BW75" s="23"/>
      <c r="BX75" s="23"/>
      <c r="CC75" s="37"/>
    </row>
    <row r="76" spans="1:108" x14ac:dyDescent="0.2">
      <c r="A76" s="5" t="s">
        <v>24</v>
      </c>
      <c r="B76" s="3"/>
      <c r="C76">
        <f>SUM(C72:C74)</f>
        <v>370381</v>
      </c>
      <c r="D76">
        <f>SUM(D72:D74)</f>
        <v>300008.61</v>
      </c>
      <c r="F76">
        <f>D76/C76</f>
        <v>0.80999999999999994</v>
      </c>
      <c r="AT76" s="52" t="s">
        <v>166</v>
      </c>
      <c r="AU76" t="s">
        <v>197</v>
      </c>
      <c r="AZ76">
        <f>AZ74-376</f>
        <v>60</v>
      </c>
      <c r="BB76">
        <f>BB74-34</f>
        <v>37</v>
      </c>
      <c r="BU76" s="23"/>
      <c r="BV76" s="23"/>
      <c r="BW76" s="23"/>
      <c r="BX76" s="23"/>
      <c r="CC76" s="37"/>
    </row>
    <row r="77" spans="1:108" x14ac:dyDescent="0.2">
      <c r="A77" s="3"/>
      <c r="B77" s="3"/>
      <c r="AT77" s="52" t="s">
        <v>170</v>
      </c>
      <c r="AU77" t="s">
        <v>201</v>
      </c>
      <c r="BU77" s="23"/>
      <c r="BV77" s="23"/>
      <c r="BW77" s="23"/>
      <c r="BX77" s="23"/>
      <c r="CC77" s="37"/>
    </row>
    <row r="78" spans="1:108" x14ac:dyDescent="0.2">
      <c r="AT78" s="52" t="s">
        <v>169</v>
      </c>
      <c r="AU78" t="s">
        <v>198</v>
      </c>
      <c r="BU78" s="23"/>
      <c r="BV78" s="23"/>
      <c r="BW78" s="23"/>
      <c r="BX78" s="23"/>
      <c r="CC78" s="37"/>
    </row>
    <row r="79" spans="1:108" x14ac:dyDescent="0.2">
      <c r="BU79" s="23"/>
      <c r="BV79" s="23"/>
      <c r="BW79" s="23"/>
      <c r="BX79" s="23"/>
      <c r="CC79" s="37"/>
    </row>
    <row r="80" spans="1:108" x14ac:dyDescent="0.2">
      <c r="BU80" s="23"/>
      <c r="BV80" s="23"/>
      <c r="BW80" s="23"/>
      <c r="BX80" s="23"/>
    </row>
    <row r="81" spans="73:76" x14ac:dyDescent="0.2">
      <c r="BU81" s="23"/>
      <c r="BV81" s="23"/>
      <c r="BW81" s="23"/>
      <c r="BX81" s="23"/>
    </row>
    <row r="82" spans="73:76" x14ac:dyDescent="0.2">
      <c r="BU82" s="23"/>
      <c r="BV82" s="23"/>
      <c r="BW82" s="23"/>
      <c r="BX82" s="23"/>
    </row>
    <row r="83" spans="73:76" x14ac:dyDescent="0.2">
      <c r="BU83" s="23"/>
      <c r="BV83" s="23"/>
      <c r="BW83" s="23"/>
      <c r="BX83" s="23"/>
    </row>
    <row r="84" spans="73:76" x14ac:dyDescent="0.2">
      <c r="BU84" s="23"/>
      <c r="BV84" s="23"/>
      <c r="BW84" s="23"/>
      <c r="BX84" s="23"/>
    </row>
    <row r="85" spans="73:76" x14ac:dyDescent="0.2">
      <c r="BU85" s="23"/>
      <c r="BV85" s="23"/>
      <c r="BW85" s="23"/>
      <c r="BX85" s="23"/>
    </row>
    <row r="86" spans="73:76" x14ac:dyDescent="0.2">
      <c r="BU86" s="23"/>
      <c r="BV86" s="23"/>
      <c r="BW86" s="23"/>
      <c r="BX86" s="23"/>
    </row>
    <row r="87" spans="73:76" x14ac:dyDescent="0.2">
      <c r="BU87" s="23"/>
      <c r="BV87" s="23"/>
      <c r="BW87" s="23"/>
      <c r="BX87" s="23"/>
    </row>
    <row r="88" spans="73:76" x14ac:dyDescent="0.2">
      <c r="BU88" s="23"/>
      <c r="BV88" s="23"/>
      <c r="BW88" s="23"/>
      <c r="BX88" s="23"/>
    </row>
  </sheetData>
  <sortState xmlns:xlrd2="http://schemas.microsoft.com/office/spreadsheetml/2017/richdata2" ref="A2:CV66">
    <sortCondition ref="A2:A66"/>
    <sortCondition ref="BE2:BE66"/>
    <sortCondition ref="CV2:CV66"/>
    <sortCondition ref="AY2:AY66"/>
  </sortState>
  <conditionalFormatting sqref="G2:G66">
    <cfRule type="cellIs" dxfId="53" priority="278" operator="lessThanOrEqual">
      <formula>0.01</formula>
    </cfRule>
    <cfRule type="cellIs" dxfId="52" priority="279" operator="greaterThanOrEqual">
      <formula>0.99</formula>
    </cfRule>
  </conditionalFormatting>
  <conditionalFormatting sqref="B2:C66">
    <cfRule type="expression" dxfId="51" priority="196">
      <formula>$C2 &lt;&gt; $B2</formula>
    </cfRule>
  </conditionalFormatting>
  <conditionalFormatting sqref="O69:O70 P70:Q70 N2:O66">
    <cfRule type="cellIs" dxfId="50" priority="175" operator="greaterThan">
      <formula>0</formula>
    </cfRule>
  </conditionalFormatting>
  <conditionalFormatting sqref="P2:Q66">
    <cfRule type="cellIs" dxfId="49" priority="174" operator="greaterThan">
      <formula>0</formula>
    </cfRule>
  </conditionalFormatting>
  <conditionalFormatting sqref="BE49:BE50 BE17:BE20 BE47 BE22:BE45 BE2:BE5 BE7:BE15 BE52:BE66">
    <cfRule type="cellIs" dxfId="48" priority="205" operator="lessThan">
      <formula>0.3333334</formula>
    </cfRule>
    <cfRule type="cellIs" dxfId="47" priority="206" operator="greaterThan">
      <formula>3</formula>
    </cfRule>
  </conditionalFormatting>
  <conditionalFormatting sqref="BE21">
    <cfRule type="cellIs" dxfId="46" priority="167" operator="lessThan">
      <formula>0.3333334</formula>
    </cfRule>
    <cfRule type="cellIs" dxfId="45" priority="168" operator="greaterThan">
      <formula>3</formula>
    </cfRule>
  </conditionalFormatting>
  <conditionalFormatting sqref="BD49:BD50 BD47 BD17:BD45 BD2:BD5 BD7:BD15 BD52:BD66">
    <cfRule type="cellIs" dxfId="44" priority="160" operator="greaterThan">
      <formula>0</formula>
    </cfRule>
    <cfRule type="cellIs" dxfId="43" priority="161" operator="lessThan">
      <formula>0</formula>
    </cfRule>
  </conditionalFormatting>
  <conditionalFormatting sqref="BE6">
    <cfRule type="cellIs" dxfId="42" priority="110" operator="lessThan">
      <formula>0.3333334</formula>
    </cfRule>
    <cfRule type="cellIs" dxfId="41" priority="111" operator="greaterThan">
      <formula>3</formula>
    </cfRule>
  </conditionalFormatting>
  <conditionalFormatting sqref="BD6">
    <cfRule type="cellIs" dxfId="40" priority="108" operator="greaterThan">
      <formula>0</formula>
    </cfRule>
    <cfRule type="cellIs" dxfId="39" priority="109" operator="lessThan">
      <formula>0</formula>
    </cfRule>
  </conditionalFormatting>
  <conditionalFormatting sqref="BE16">
    <cfRule type="cellIs" dxfId="38" priority="98" operator="lessThan">
      <formula>0.3333334</formula>
    </cfRule>
    <cfRule type="cellIs" dxfId="37" priority="99" operator="greaterThan">
      <formula>3</formula>
    </cfRule>
  </conditionalFormatting>
  <conditionalFormatting sqref="BD16">
    <cfRule type="cellIs" dxfId="36" priority="96" operator="greaterThan">
      <formula>0</formula>
    </cfRule>
    <cfRule type="cellIs" dxfId="35" priority="97" operator="lessThan">
      <formula>0</formula>
    </cfRule>
  </conditionalFormatting>
  <conditionalFormatting sqref="BE48">
    <cfRule type="cellIs" dxfId="34" priority="92" operator="lessThan">
      <formula>0.3333334</formula>
    </cfRule>
    <cfRule type="cellIs" dxfId="33" priority="93" operator="greaterThan">
      <formula>3</formula>
    </cfRule>
  </conditionalFormatting>
  <conditionalFormatting sqref="BD48">
    <cfRule type="cellIs" dxfId="32" priority="90" operator="greaterThan">
      <formula>0</formula>
    </cfRule>
    <cfRule type="cellIs" dxfId="31" priority="91" operator="lessThan">
      <formula>0</formula>
    </cfRule>
  </conditionalFormatting>
  <conditionalFormatting sqref="BE51">
    <cfRule type="cellIs" dxfId="30" priority="86" operator="lessThan">
      <formula>0.3333334</formula>
    </cfRule>
    <cfRule type="cellIs" dxfId="29" priority="87" operator="greaterThan">
      <formula>3</formula>
    </cfRule>
  </conditionalFormatting>
  <conditionalFormatting sqref="BD51">
    <cfRule type="cellIs" dxfId="28" priority="84" operator="greaterThan">
      <formula>0</formula>
    </cfRule>
    <cfRule type="cellIs" dxfId="27" priority="85" operator="lessThan">
      <formula>0</formula>
    </cfRule>
  </conditionalFormatting>
  <conditionalFormatting sqref="BE46">
    <cfRule type="cellIs" dxfId="26" priority="55" operator="lessThan">
      <formula>0.3333334</formula>
    </cfRule>
    <cfRule type="cellIs" dxfId="25" priority="56" operator="greaterThan">
      <formula>3</formula>
    </cfRule>
  </conditionalFormatting>
  <conditionalFormatting sqref="BH2:BH66">
    <cfRule type="colorScale" priority="5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BD46">
    <cfRule type="cellIs" dxfId="24" priority="53" operator="greaterThan">
      <formula>0</formula>
    </cfRule>
    <cfRule type="cellIs" dxfId="23" priority="54" operator="lessThan">
      <formula>0</formula>
    </cfRule>
  </conditionalFormatting>
  <conditionalFormatting sqref="H2:H66">
    <cfRule type="cellIs" dxfId="22" priority="1747" operator="lessThanOrEqual">
      <formula>$K$72</formula>
    </cfRule>
  </conditionalFormatting>
  <conditionalFormatting sqref="I2:I66">
    <cfRule type="cellIs" dxfId="21" priority="1749" operator="greaterThanOrEqual">
      <formula>$I$72</formula>
    </cfRule>
  </conditionalFormatting>
  <conditionalFormatting sqref="F2:F66">
    <cfRule type="cellIs" dxfId="20" priority="1751" operator="greaterThanOrEqual">
      <formula>$I$70</formula>
    </cfRule>
    <cfRule type="cellIs" dxfId="19" priority="1752" operator="lessThanOrEqual">
      <formula>$K$70</formula>
    </cfRule>
  </conditionalFormatting>
  <conditionalFormatting sqref="J2:J66">
    <cfRule type="cellIs" dxfId="18" priority="1755" operator="lessThanOrEqual">
      <formula>$K$73</formula>
    </cfRule>
    <cfRule type="cellIs" dxfId="17" priority="1756" operator="greaterThanOrEqual">
      <formula>$I$73</formula>
    </cfRule>
  </conditionalFormatting>
  <conditionalFormatting sqref="K2:K66">
    <cfRule type="cellIs" dxfId="16" priority="1759" operator="greaterThanOrEqual">
      <formula>$I$74</formula>
    </cfRule>
    <cfRule type="cellIs" dxfId="15" priority="1760" operator="lessThanOrEqual">
      <formula>$K$74</formula>
    </cfRule>
  </conditionalFormatting>
  <conditionalFormatting sqref="AW2:AW66">
    <cfRule type="colorScale" priority="1763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CW2:CW66">
    <cfRule type="colorScale" priority="176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D2:D66">
    <cfRule type="cellIs" dxfId="14" priority="1766" operator="greaterThanOrEqual">
      <formula>$I$75</formula>
    </cfRule>
    <cfRule type="cellIs" dxfId="13" priority="1767" operator="lessThanOrEqual">
      <formula>$K$75</formula>
    </cfRule>
  </conditionalFormatting>
  <conditionalFormatting sqref="BM49:BM50 BM47 BM17:BM45 BM2:BM5 BM7:BM15 BM52:BM66">
    <cfRule type="cellIs" dxfId="12" priority="12" operator="greaterThan">
      <formula>0</formula>
    </cfRule>
    <cfRule type="cellIs" dxfId="11" priority="13" operator="lessThan">
      <formula>0</formula>
    </cfRule>
  </conditionalFormatting>
  <conditionalFormatting sqref="BM6">
    <cfRule type="cellIs" dxfId="10" priority="10" operator="greaterThan">
      <formula>0</formula>
    </cfRule>
    <cfRule type="cellIs" dxfId="9" priority="11" operator="lessThan">
      <formula>0</formula>
    </cfRule>
  </conditionalFormatting>
  <conditionalFormatting sqref="BM16">
    <cfRule type="cellIs" dxfId="8" priority="8" operator="greaterThan">
      <formula>0</formula>
    </cfRule>
    <cfRule type="cellIs" dxfId="7" priority="9" operator="lessThan">
      <formula>0</formula>
    </cfRule>
  </conditionalFormatting>
  <conditionalFormatting sqref="BM48">
    <cfRule type="cellIs" dxfId="6" priority="6" operator="greaterThan">
      <formula>0</formula>
    </cfRule>
    <cfRule type="cellIs" dxfId="5" priority="7" operator="lessThan">
      <formula>0</formula>
    </cfRule>
  </conditionalFormatting>
  <conditionalFormatting sqref="BM51">
    <cfRule type="cellIs" dxfId="4" priority="4" operator="greaterThan">
      <formula>0</formula>
    </cfRule>
    <cfRule type="cellIs" dxfId="3" priority="5" operator="lessThan">
      <formula>0</formula>
    </cfRule>
  </conditionalFormatting>
  <conditionalFormatting sqref="BM46">
    <cfRule type="cellIs" dxfId="2" priority="2" operator="greaterThan">
      <formula>0</formula>
    </cfRule>
    <cfRule type="cellIs" dxfId="1" priority="3" operator="lessThan">
      <formula>0</formula>
    </cfRule>
  </conditionalFormatting>
  <conditionalFormatting sqref="AI2:AI66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D631-D9DB-8F4D-AEE7-FCD0FDDD2922}">
  <dimension ref="A1:A10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78</v>
      </c>
    </row>
    <row r="3" spans="1:1" x14ac:dyDescent="0.2">
      <c r="A3" t="s">
        <v>207</v>
      </c>
    </row>
    <row r="4" spans="1:1" x14ac:dyDescent="0.2">
      <c r="A4" t="s">
        <v>206</v>
      </c>
    </row>
    <row r="5" spans="1:1" x14ac:dyDescent="0.2">
      <c r="A5" t="s">
        <v>208</v>
      </c>
    </row>
    <row r="6" spans="1:1" x14ac:dyDescent="0.2">
      <c r="A6" t="s">
        <v>58</v>
      </c>
    </row>
    <row r="7" spans="1:1" x14ac:dyDescent="0.2">
      <c r="A7" t="s">
        <v>195</v>
      </c>
    </row>
    <row r="8" spans="1:1" x14ac:dyDescent="0.2">
      <c r="A8" t="s">
        <v>5</v>
      </c>
    </row>
    <row r="9" spans="1:1" x14ac:dyDescent="0.2">
      <c r="A9" t="s">
        <v>57</v>
      </c>
    </row>
    <row r="10" spans="1:1" x14ac:dyDescent="0.2">
      <c r="A10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7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82" sqref="G82"/>
    </sheetView>
  </sheetViews>
  <sheetFormatPr baseColWidth="10" defaultRowHeight="16" x14ac:dyDescent="0.2"/>
  <cols>
    <col min="5" max="5" width="11.6640625" bestFit="1" customWidth="1"/>
    <col min="12" max="12" width="11.5" bestFit="1" customWidth="1"/>
  </cols>
  <sheetData>
    <row r="1" spans="1:14" x14ac:dyDescent="0.2">
      <c r="A1" t="s">
        <v>0</v>
      </c>
      <c r="B1" t="s">
        <v>109</v>
      </c>
      <c r="C1" t="s">
        <v>42</v>
      </c>
      <c r="D1" t="s">
        <v>104</v>
      </c>
      <c r="E1" t="s">
        <v>105</v>
      </c>
      <c r="F1" t="s">
        <v>28</v>
      </c>
      <c r="G1" t="s">
        <v>103</v>
      </c>
      <c r="H1" t="s">
        <v>119</v>
      </c>
      <c r="J1" t="s">
        <v>0</v>
      </c>
      <c r="K1" t="s">
        <v>188</v>
      </c>
      <c r="L1" t="s">
        <v>108</v>
      </c>
      <c r="M1" s="19" t="s">
        <v>190</v>
      </c>
      <c r="N1" s="19"/>
    </row>
    <row r="2" spans="1:14" x14ac:dyDescent="0.2">
      <c r="A2" s="3" t="str">
        <f>Damian!A2</f>
        <v>aapl</v>
      </c>
      <c r="B2" s="1">
        <f>Damian!AL2*$E$77</f>
        <v>880.93152673379643</v>
      </c>
      <c r="C2" s="2">
        <v>0</v>
      </c>
      <c r="D2" s="2">
        <v>0</v>
      </c>
      <c r="E2" s="3">
        <f>C2+D2</f>
        <v>0</v>
      </c>
      <c r="F2" s="1">
        <f t="shared" ref="F2:F65" si="0">B2-E2</f>
        <v>880.93152673379643</v>
      </c>
      <c r="G2" s="1">
        <f>Damian!M2</f>
        <v>0</v>
      </c>
      <c r="H2" s="36">
        <f>E2/B2</f>
        <v>0</v>
      </c>
      <c r="I2" s="71"/>
      <c r="J2" t="s">
        <v>50</v>
      </c>
      <c r="K2">
        <v>13</v>
      </c>
      <c r="L2" s="1" t="s">
        <v>189</v>
      </c>
      <c r="M2" s="19">
        <v>147</v>
      </c>
    </row>
    <row r="3" spans="1:14" x14ac:dyDescent="0.2">
      <c r="A3" s="3" t="str">
        <f>Damian!A3</f>
        <v>abmd</v>
      </c>
      <c r="B3" s="1">
        <f>Damian!AL3*$E$77</f>
        <v>74.196564264194265</v>
      </c>
      <c r="C3" s="2">
        <v>0</v>
      </c>
      <c r="D3" s="2">
        <v>0</v>
      </c>
      <c r="E3" s="3">
        <f t="shared" ref="E3:E66" si="1">C3+D3</f>
        <v>0</v>
      </c>
      <c r="F3" s="1">
        <f t="shared" si="0"/>
        <v>74.196564264194265</v>
      </c>
      <c r="G3" s="1">
        <f>Damian!M3</f>
        <v>0</v>
      </c>
      <c r="H3" s="36">
        <f t="shared" ref="H3:H66" si="2">E3/B3</f>
        <v>0</v>
      </c>
      <c r="I3" s="20"/>
      <c r="J3" t="s">
        <v>7</v>
      </c>
      <c r="K3">
        <v>1</v>
      </c>
      <c r="L3" s="1" t="s">
        <v>189</v>
      </c>
      <c r="M3" s="19">
        <v>120</v>
      </c>
    </row>
    <row r="4" spans="1:14" x14ac:dyDescent="0.2">
      <c r="A4" s="3" t="str">
        <f>Damian!A4</f>
        <v>abnb</v>
      </c>
      <c r="B4" s="1">
        <f>Damian!AL4*$E$77</f>
        <v>77.54730141072676</v>
      </c>
      <c r="C4" s="2">
        <v>0</v>
      </c>
      <c r="D4" s="2">
        <v>0</v>
      </c>
      <c r="E4" s="3">
        <f t="shared" si="1"/>
        <v>0</v>
      </c>
      <c r="F4" s="1">
        <f t="shared" si="0"/>
        <v>77.54730141072676</v>
      </c>
      <c r="G4" s="1">
        <f>Damian!M4</f>
        <v>0</v>
      </c>
      <c r="H4" s="36">
        <f t="shared" si="2"/>
        <v>0</v>
      </c>
      <c r="I4" s="20"/>
      <c r="L4" s="1"/>
      <c r="M4" s="19"/>
    </row>
    <row r="5" spans="1:14" x14ac:dyDescent="0.2">
      <c r="A5" s="3" t="str">
        <f>Damian!A6</f>
        <v>adyey</v>
      </c>
      <c r="B5" s="1">
        <f>Damian!AL6*$E$77</f>
        <v>197.81650740710924</v>
      </c>
      <c r="C5" s="2">
        <v>0</v>
      </c>
      <c r="D5" s="2">
        <v>0</v>
      </c>
      <c r="E5" s="3">
        <f t="shared" si="1"/>
        <v>0</v>
      </c>
      <c r="F5" s="1">
        <f t="shared" si="0"/>
        <v>197.81650740710924</v>
      </c>
      <c r="G5" s="1">
        <f>Damian!M6</f>
        <v>0</v>
      </c>
      <c r="H5" s="36">
        <f t="shared" si="2"/>
        <v>0</v>
      </c>
      <c r="I5" s="20"/>
      <c r="L5" s="1"/>
      <c r="M5" s="19"/>
    </row>
    <row r="6" spans="1:14" x14ac:dyDescent="0.2">
      <c r="A6" s="3" t="str">
        <f>Damian!A7</f>
        <v>amd</v>
      </c>
      <c r="B6" s="1">
        <f>Damian!AL7*$E$77</f>
        <v>824.67804136463258</v>
      </c>
      <c r="C6" s="2">
        <v>0</v>
      </c>
      <c r="D6" s="2">
        <v>0</v>
      </c>
      <c r="E6" s="3">
        <f t="shared" si="1"/>
        <v>0</v>
      </c>
      <c r="F6" s="1">
        <f t="shared" si="0"/>
        <v>824.67804136463258</v>
      </c>
      <c r="G6" s="1">
        <f>Damian!M7</f>
        <v>0</v>
      </c>
      <c r="H6" s="36">
        <f t="shared" si="2"/>
        <v>0</v>
      </c>
      <c r="I6" s="20"/>
      <c r="L6" s="1"/>
      <c r="M6" s="19"/>
    </row>
    <row r="7" spans="1:14" x14ac:dyDescent="0.2">
      <c r="A7" s="3" t="str">
        <f>Damian!A8</f>
        <v>amzn</v>
      </c>
      <c r="B7" s="1">
        <f>Damian!AL8*$E$77</f>
        <v>512.61050196615577</v>
      </c>
      <c r="C7" s="2">
        <v>0</v>
      </c>
      <c r="D7" s="2">
        <v>0</v>
      </c>
      <c r="E7" s="3">
        <f t="shared" si="1"/>
        <v>0</v>
      </c>
      <c r="F7" s="1">
        <f t="shared" si="0"/>
        <v>512.61050196615577</v>
      </c>
      <c r="G7" s="1">
        <f>Damian!M8</f>
        <v>0</v>
      </c>
      <c r="H7" s="36">
        <f t="shared" si="2"/>
        <v>0</v>
      </c>
      <c r="I7" s="20"/>
      <c r="L7" s="1"/>
      <c r="M7" s="19"/>
    </row>
    <row r="8" spans="1:14" x14ac:dyDescent="0.2">
      <c r="A8" s="3" t="str">
        <f>Damian!A9</f>
        <v>anet</v>
      </c>
      <c r="B8" s="1">
        <f>Damian!AL9*$E$77</f>
        <v>445.33515638721883</v>
      </c>
      <c r="C8" s="2">
        <v>0</v>
      </c>
      <c r="D8" s="2">
        <v>0</v>
      </c>
      <c r="E8" s="3">
        <f t="shared" si="1"/>
        <v>0</v>
      </c>
      <c r="F8" s="1">
        <f t="shared" si="0"/>
        <v>445.33515638721883</v>
      </c>
      <c r="G8" s="1">
        <f>Damian!M9</f>
        <v>0</v>
      </c>
      <c r="H8" s="36">
        <f t="shared" si="2"/>
        <v>0</v>
      </c>
      <c r="I8" s="20"/>
      <c r="L8" s="1"/>
      <c r="M8" s="19"/>
    </row>
    <row r="9" spans="1:14" x14ac:dyDescent="0.2">
      <c r="A9" s="3" t="e">
        <f>Damian!#REF!</f>
        <v>#REF!</v>
      </c>
      <c r="B9" s="1" t="e">
        <f>Damian!#REF!*$E$77</f>
        <v>#REF!</v>
      </c>
      <c r="C9" s="2">
        <v>0</v>
      </c>
      <c r="D9" s="2">
        <v>81</v>
      </c>
      <c r="E9" s="3">
        <f t="shared" si="1"/>
        <v>81</v>
      </c>
      <c r="F9" s="1" t="e">
        <f t="shared" si="0"/>
        <v>#REF!</v>
      </c>
      <c r="G9" s="1" t="e">
        <f>Damian!#REF!</f>
        <v>#REF!</v>
      </c>
      <c r="H9" s="36" t="e">
        <f t="shared" si="2"/>
        <v>#REF!</v>
      </c>
      <c r="I9" s="72"/>
      <c r="M9" s="19"/>
    </row>
    <row r="10" spans="1:14" x14ac:dyDescent="0.2">
      <c r="A10" s="3" t="str">
        <f>Damian!A11</f>
        <v>axon</v>
      </c>
      <c r="B10" s="1">
        <f>Damian!AL11*$E$77</f>
        <v>705.21133251959407</v>
      </c>
      <c r="C10" s="2">
        <v>0</v>
      </c>
      <c r="D10" s="2">
        <v>175</v>
      </c>
      <c r="E10" s="3">
        <f t="shared" si="1"/>
        <v>175</v>
      </c>
      <c r="F10" s="1">
        <f t="shared" si="0"/>
        <v>530.21133251959407</v>
      </c>
      <c r="G10" s="1">
        <f>Damian!M11</f>
        <v>0</v>
      </c>
      <c r="H10" s="36">
        <f t="shared" si="2"/>
        <v>0.24815256353688514</v>
      </c>
      <c r="I10" s="20"/>
      <c r="L10" s="1"/>
      <c r="M10" s="19"/>
    </row>
    <row r="11" spans="1:14" x14ac:dyDescent="0.2">
      <c r="A11" s="3" t="str">
        <f>Damian!A12</f>
        <v>bros</v>
      </c>
      <c r="B11" s="1">
        <f>Damian!AL12*$E$77</f>
        <v>122.85466531426022</v>
      </c>
      <c r="C11" s="2">
        <v>0</v>
      </c>
      <c r="D11" s="2">
        <v>200</v>
      </c>
      <c r="E11" s="3">
        <f t="shared" si="1"/>
        <v>200</v>
      </c>
      <c r="F11" s="1">
        <f t="shared" si="0"/>
        <v>-77.145334685739783</v>
      </c>
      <c r="G11" s="1">
        <f>Damian!M12</f>
        <v>0</v>
      </c>
      <c r="H11" s="36">
        <f t="shared" si="2"/>
        <v>1.6279398058543668</v>
      </c>
      <c r="I11" s="20"/>
      <c r="L11" s="1"/>
      <c r="M11" s="19"/>
    </row>
    <row r="12" spans="1:14" x14ac:dyDescent="0.2">
      <c r="A12" s="3" t="str">
        <f>Damian!A13</f>
        <v>bynd</v>
      </c>
      <c r="B12" s="1">
        <f>Damian!AL13*$E$77</f>
        <v>24.614785930950092</v>
      </c>
      <c r="C12" s="2">
        <v>0</v>
      </c>
      <c r="D12" s="2">
        <v>71</v>
      </c>
      <c r="E12" s="3">
        <f t="shared" si="1"/>
        <v>71</v>
      </c>
      <c r="F12" s="1">
        <f t="shared" si="0"/>
        <v>-46.385214069049908</v>
      </c>
      <c r="G12" s="1">
        <f>Damian!M13</f>
        <v>0</v>
      </c>
      <c r="H12" s="36">
        <f t="shared" si="2"/>
        <v>2.8844451541919023</v>
      </c>
      <c r="I12" s="20"/>
      <c r="L12" s="1"/>
      <c r="M12" s="19"/>
    </row>
    <row r="13" spans="1:14" x14ac:dyDescent="0.2">
      <c r="A13" s="3" t="str">
        <f>Damian!A14</f>
        <v>chwy</v>
      </c>
      <c r="B13" s="1">
        <f>Damian!AL14*$E$77</f>
        <v>68.210957020296547</v>
      </c>
      <c r="C13" s="2">
        <v>115</v>
      </c>
      <c r="D13" s="2">
        <v>0</v>
      </c>
      <c r="E13" s="3">
        <f t="shared" si="1"/>
        <v>115</v>
      </c>
      <c r="F13" s="1">
        <f t="shared" si="0"/>
        <v>-46.789042979703453</v>
      </c>
      <c r="G13" s="1">
        <f>Damian!M14</f>
        <v>0</v>
      </c>
      <c r="H13" s="36">
        <f t="shared" si="2"/>
        <v>1.6859461444849853</v>
      </c>
      <c r="I13" s="20"/>
      <c r="L13" s="1"/>
      <c r="M13" s="19"/>
    </row>
    <row r="14" spans="1:14" x14ac:dyDescent="0.2">
      <c r="A14" s="3" t="e">
        <f>Damian!#REF!</f>
        <v>#REF!</v>
      </c>
      <c r="B14" s="1" t="e">
        <f>Damian!#REF!*$E$77</f>
        <v>#REF!</v>
      </c>
      <c r="C14" s="2">
        <v>0</v>
      </c>
      <c r="D14" s="2">
        <v>0</v>
      </c>
      <c r="E14" s="3">
        <f t="shared" si="1"/>
        <v>0</v>
      </c>
      <c r="F14" s="1" t="e">
        <f t="shared" si="0"/>
        <v>#REF!</v>
      </c>
      <c r="G14" s="1" t="e">
        <f>Damian!#REF!</f>
        <v>#REF!</v>
      </c>
      <c r="H14" s="36" t="e">
        <f t="shared" si="2"/>
        <v>#REF!</v>
      </c>
      <c r="I14" s="20"/>
      <c r="L14" s="1"/>
      <c r="M14" s="19"/>
    </row>
    <row r="15" spans="1:14" x14ac:dyDescent="0.2">
      <c r="A15" s="3" t="e">
        <f>Damian!#REF!</f>
        <v>#REF!</v>
      </c>
      <c r="B15" s="1" t="e">
        <f>Damian!#REF!*$E$77</f>
        <v>#REF!</v>
      </c>
      <c r="C15" s="2">
        <v>0</v>
      </c>
      <c r="D15" s="2">
        <v>16</v>
      </c>
      <c r="E15" s="3">
        <f t="shared" si="1"/>
        <v>16</v>
      </c>
      <c r="F15" s="1" t="e">
        <f t="shared" si="0"/>
        <v>#REF!</v>
      </c>
      <c r="G15" s="1" t="e">
        <f>Damian!#REF!</f>
        <v>#REF!</v>
      </c>
      <c r="H15" s="36" t="e">
        <f t="shared" si="2"/>
        <v>#REF!</v>
      </c>
      <c r="I15" s="73"/>
      <c r="L15" s="1"/>
      <c r="M15" s="19"/>
    </row>
    <row r="16" spans="1:14" x14ac:dyDescent="0.2">
      <c r="A16" s="3" t="e">
        <f>Damian!#REF!</f>
        <v>#REF!</v>
      </c>
      <c r="B16" s="1" t="e">
        <f>Damian!#REF!*$E$77</f>
        <v>#REF!</v>
      </c>
      <c r="C16" s="2">
        <v>0</v>
      </c>
      <c r="D16" s="2">
        <v>164</v>
      </c>
      <c r="E16" s="3">
        <f t="shared" si="1"/>
        <v>164</v>
      </c>
      <c r="F16" s="1" t="e">
        <f t="shared" si="0"/>
        <v>#REF!</v>
      </c>
      <c r="G16" s="1" t="e">
        <f>Damian!#REF!</f>
        <v>#REF!</v>
      </c>
      <c r="H16" s="36" t="e">
        <f t="shared" si="2"/>
        <v>#REF!</v>
      </c>
      <c r="I16" s="73"/>
      <c r="L16" s="1"/>
      <c r="M16" s="19"/>
    </row>
    <row r="17" spans="1:13" x14ac:dyDescent="0.2">
      <c r="A17" s="3" t="str">
        <f>Damian!A15</f>
        <v>ddog</v>
      </c>
      <c r="B17" s="1">
        <f>Damian!AL15*$E$77</f>
        <v>634.33219642518941</v>
      </c>
      <c r="C17" s="2">
        <v>514</v>
      </c>
      <c r="D17" s="2">
        <v>86</v>
      </c>
      <c r="E17" s="3">
        <f t="shared" si="1"/>
        <v>600</v>
      </c>
      <c r="F17" s="1">
        <f t="shared" si="0"/>
        <v>34.332196425189409</v>
      </c>
      <c r="G17" s="1">
        <f>Damian!M15</f>
        <v>0</v>
      </c>
      <c r="H17" s="36">
        <f t="shared" si="2"/>
        <v>0.9458766295977562</v>
      </c>
      <c r="I17" s="20"/>
      <c r="L17" s="1"/>
      <c r="M17" s="19"/>
    </row>
    <row r="18" spans="1:13" x14ac:dyDescent="0.2">
      <c r="A18" s="3" t="e">
        <f>Damian!#REF!</f>
        <v>#REF!</v>
      </c>
      <c r="B18" s="1" t="e">
        <f>Damian!#REF!*$E$77</f>
        <v>#REF!</v>
      </c>
      <c r="C18" s="2">
        <v>0</v>
      </c>
      <c r="D18" s="2">
        <v>114</v>
      </c>
      <c r="E18" s="3">
        <f t="shared" si="1"/>
        <v>114</v>
      </c>
      <c r="F18" s="1" t="e">
        <f t="shared" si="0"/>
        <v>#REF!</v>
      </c>
      <c r="G18" s="1" t="e">
        <f>Damian!#REF!</f>
        <v>#REF!</v>
      </c>
      <c r="H18" s="36" t="e">
        <f t="shared" si="2"/>
        <v>#REF!</v>
      </c>
      <c r="I18" s="73"/>
      <c r="L18" s="1"/>
      <c r="M18" s="19"/>
    </row>
    <row r="19" spans="1:13" x14ac:dyDescent="0.2">
      <c r="A19" s="3" t="str">
        <f>Damian!A16</f>
        <v>docs</v>
      </c>
      <c r="B19" s="1">
        <f>Damian!AL16*$E$77</f>
        <v>13.394658117001145</v>
      </c>
      <c r="C19" s="2">
        <v>0</v>
      </c>
      <c r="D19" s="2">
        <v>0</v>
      </c>
      <c r="E19" s="3">
        <f t="shared" si="1"/>
        <v>0</v>
      </c>
      <c r="F19" s="1">
        <f t="shared" si="0"/>
        <v>13.394658117001145</v>
      </c>
      <c r="G19" s="1">
        <f>Damian!M16</f>
        <v>0</v>
      </c>
      <c r="H19" s="36">
        <f t="shared" si="2"/>
        <v>0</v>
      </c>
      <c r="I19" s="20"/>
      <c r="L19" s="1"/>
      <c r="M19" s="19"/>
    </row>
    <row r="20" spans="1:13" x14ac:dyDescent="0.2">
      <c r="A20" s="3" t="str">
        <f>Damian!A17</f>
        <v>docu</v>
      </c>
      <c r="B20" s="1">
        <f>Damian!AL17*$E$77</f>
        <v>83.212282210787052</v>
      </c>
      <c r="C20" s="2">
        <v>0</v>
      </c>
      <c r="D20" s="2">
        <v>363</v>
      </c>
      <c r="E20" s="3">
        <f t="shared" si="1"/>
        <v>363</v>
      </c>
      <c r="F20" s="1">
        <f t="shared" si="0"/>
        <v>-279.78771778921293</v>
      </c>
      <c r="G20" s="1">
        <f>Damian!M17</f>
        <v>0</v>
      </c>
      <c r="H20" s="36">
        <f t="shared" si="2"/>
        <v>4.3623367891830664</v>
      </c>
      <c r="I20" s="20"/>
      <c r="L20" s="1"/>
      <c r="M20" s="19"/>
    </row>
    <row r="21" spans="1:13" x14ac:dyDescent="0.2">
      <c r="A21" s="3" t="str">
        <f>Damian!A18</f>
        <v>duol</v>
      </c>
      <c r="B21" s="1">
        <f>Damian!AL18*$E$77</f>
        <v>18.456779996233617</v>
      </c>
      <c r="C21" s="2">
        <v>0</v>
      </c>
      <c r="D21" s="2">
        <v>189</v>
      </c>
      <c r="E21" s="3">
        <f t="shared" si="1"/>
        <v>189</v>
      </c>
      <c r="F21" s="1">
        <f t="shared" si="0"/>
        <v>-170.54322000376638</v>
      </c>
      <c r="G21" s="1">
        <f>Damian!M18</f>
        <v>0</v>
      </c>
      <c r="H21" s="36">
        <f t="shared" si="2"/>
        <v>10.240139398018954</v>
      </c>
      <c r="I21" s="20"/>
      <c r="M21" s="19"/>
    </row>
    <row r="22" spans="1:13" x14ac:dyDescent="0.2">
      <c r="A22" s="3" t="str">
        <f>Damian!A19</f>
        <v>edit</v>
      </c>
      <c r="B22" s="1">
        <f>Damian!AL19*$E$77</f>
        <v>47.427602575563498</v>
      </c>
      <c r="C22" s="2">
        <v>0</v>
      </c>
      <c r="D22" s="2">
        <v>124</v>
      </c>
      <c r="E22" s="3">
        <f t="shared" si="1"/>
        <v>124</v>
      </c>
      <c r="F22" s="1">
        <f t="shared" si="0"/>
        <v>-76.572397424436502</v>
      </c>
      <c r="G22" s="1">
        <f>Damian!M19</f>
        <v>0</v>
      </c>
      <c r="H22" s="36">
        <f t="shared" si="2"/>
        <v>2.6145112395769612</v>
      </c>
      <c r="I22" s="20"/>
      <c r="L22" s="1"/>
      <c r="M22" s="19"/>
    </row>
    <row r="23" spans="1:13" x14ac:dyDescent="0.2">
      <c r="A23" s="3" t="str">
        <f>Damian!A20</f>
        <v>etsy</v>
      </c>
      <c r="B23" s="1">
        <f>Damian!AL20*$E$77</f>
        <v>692.04690930218078</v>
      </c>
      <c r="C23" s="2">
        <v>216</v>
      </c>
      <c r="D23" s="2">
        <v>216</v>
      </c>
      <c r="E23" s="3">
        <f t="shared" si="1"/>
        <v>432</v>
      </c>
      <c r="F23" s="1">
        <f t="shared" si="0"/>
        <v>260.04690930218078</v>
      </c>
      <c r="G23" s="1">
        <f>Damian!M20</f>
        <v>0</v>
      </c>
      <c r="H23" s="36">
        <f t="shared" si="2"/>
        <v>0.62423514099008592</v>
      </c>
      <c r="I23" s="20"/>
      <c r="L23" s="1"/>
      <c r="M23" s="19"/>
    </row>
    <row r="24" spans="1:13" x14ac:dyDescent="0.2">
      <c r="A24" s="3" t="str">
        <f>Damian!A21</f>
        <v>flgt</v>
      </c>
      <c r="B24" s="1">
        <f>Damian!AL21*$E$77</f>
        <v>201.83838053809239</v>
      </c>
      <c r="C24" s="2">
        <v>0</v>
      </c>
      <c r="D24" s="2">
        <v>0</v>
      </c>
      <c r="E24" s="3">
        <f t="shared" si="1"/>
        <v>0</v>
      </c>
      <c r="F24" s="1">
        <f t="shared" si="0"/>
        <v>201.83838053809239</v>
      </c>
      <c r="G24" s="1">
        <f>Damian!M21</f>
        <v>0</v>
      </c>
      <c r="H24" s="36">
        <f t="shared" si="2"/>
        <v>0</v>
      </c>
      <c r="I24" s="20"/>
      <c r="L24" s="1"/>
      <c r="M24" s="19"/>
    </row>
    <row r="25" spans="1:13" x14ac:dyDescent="0.2">
      <c r="A25" s="3" t="e">
        <f>Damian!#REF!</f>
        <v>#REF!</v>
      </c>
      <c r="B25" s="1" t="e">
        <f>Damian!#REF!*$E$77</f>
        <v>#REF!</v>
      </c>
      <c r="C25" s="2">
        <v>0</v>
      </c>
      <c r="D25" s="2">
        <v>19</v>
      </c>
      <c r="E25" s="3">
        <f t="shared" si="1"/>
        <v>19</v>
      </c>
      <c r="F25" s="1" t="e">
        <f t="shared" si="0"/>
        <v>#REF!</v>
      </c>
      <c r="G25" s="1" t="e">
        <f>Damian!#REF!</f>
        <v>#REF!</v>
      </c>
      <c r="H25" s="36" t="e">
        <f t="shared" si="2"/>
        <v>#REF!</v>
      </c>
      <c r="I25" s="73"/>
      <c r="M25" s="19"/>
    </row>
    <row r="26" spans="1:13" x14ac:dyDescent="0.2">
      <c r="A26" s="3" t="e">
        <f>Damian!#REF!</f>
        <v>#REF!</v>
      </c>
      <c r="B26" s="1" t="e">
        <f>Damian!#REF!*$E$77</f>
        <v>#REF!</v>
      </c>
      <c r="C26" s="2">
        <v>0</v>
      </c>
      <c r="D26" s="2">
        <v>233</v>
      </c>
      <c r="E26" s="3">
        <f t="shared" si="1"/>
        <v>233</v>
      </c>
      <c r="F26" s="1" t="e">
        <f t="shared" si="0"/>
        <v>#REF!</v>
      </c>
      <c r="G26" s="1" t="e">
        <f>Damian!#REF!</f>
        <v>#REF!</v>
      </c>
      <c r="H26" s="36" t="e">
        <f t="shared" si="2"/>
        <v>#REF!</v>
      </c>
      <c r="I26" s="73"/>
      <c r="L26" s="1"/>
      <c r="M26" s="19"/>
    </row>
    <row r="27" spans="1:13" x14ac:dyDescent="0.2">
      <c r="A27" s="3" t="str">
        <f>Damian!A22</f>
        <v>gh</v>
      </c>
      <c r="B27" s="1">
        <f>Damian!AL22*$E$77</f>
        <v>84.482047403718724</v>
      </c>
      <c r="C27" s="2">
        <v>0</v>
      </c>
      <c r="D27" s="2">
        <v>223</v>
      </c>
      <c r="E27" s="3">
        <f t="shared" si="1"/>
        <v>223</v>
      </c>
      <c r="F27" s="1">
        <f t="shared" si="0"/>
        <v>-138.51795259628128</v>
      </c>
      <c r="G27" s="1">
        <f>Damian!M22</f>
        <v>0</v>
      </c>
      <c r="H27" s="36">
        <f t="shared" si="2"/>
        <v>2.6396140582902587</v>
      </c>
      <c r="I27" s="20"/>
      <c r="L27" s="1"/>
      <c r="M27" s="19"/>
    </row>
    <row r="28" spans="1:13" x14ac:dyDescent="0.2">
      <c r="A28" s="3" t="str">
        <f>Damian!A23</f>
        <v>gmed</v>
      </c>
      <c r="B28" s="1">
        <f>Damian!AL23*$E$77</f>
        <v>356.51584518465307</v>
      </c>
      <c r="C28" s="2">
        <v>0</v>
      </c>
      <c r="D28" s="2">
        <v>327</v>
      </c>
      <c r="E28" s="3">
        <f t="shared" si="1"/>
        <v>327</v>
      </c>
      <c r="F28" s="1">
        <f t="shared" si="0"/>
        <v>29.515845184653074</v>
      </c>
      <c r="G28" s="1">
        <f>Damian!M23</f>
        <v>0</v>
      </c>
      <c r="H28" s="36">
        <f t="shared" si="2"/>
        <v>0.91721028508742519</v>
      </c>
      <c r="I28" s="20"/>
      <c r="L28" s="1"/>
      <c r="M28" s="19"/>
    </row>
    <row r="29" spans="1:13" x14ac:dyDescent="0.2">
      <c r="A29" s="3" t="str">
        <f>Damian!A24</f>
        <v>goog</v>
      </c>
      <c r="B29" s="1">
        <f>Damian!AL24*$E$77</f>
        <v>507.81676687006359</v>
      </c>
      <c r="C29" s="2">
        <v>0</v>
      </c>
      <c r="D29" s="2">
        <v>0</v>
      </c>
      <c r="E29" s="3">
        <f t="shared" si="1"/>
        <v>0</v>
      </c>
      <c r="F29" s="1">
        <f t="shared" si="0"/>
        <v>507.81676687006359</v>
      </c>
      <c r="G29" s="1">
        <f>Damian!M24</f>
        <v>0</v>
      </c>
      <c r="H29" s="36">
        <f t="shared" si="2"/>
        <v>0</v>
      </c>
      <c r="I29" s="20"/>
      <c r="L29" s="1"/>
      <c r="M29" s="19"/>
    </row>
    <row r="30" spans="1:13" x14ac:dyDescent="0.2">
      <c r="A30" s="3" t="str">
        <f>Damian!A25</f>
        <v>intg</v>
      </c>
      <c r="B30" s="1">
        <f>Damian!AL25*$E$77</f>
        <v>277.33305408176886</v>
      </c>
      <c r="C30" s="2">
        <v>0</v>
      </c>
      <c r="D30" s="2">
        <v>0</v>
      </c>
      <c r="E30" s="3">
        <f t="shared" si="1"/>
        <v>0</v>
      </c>
      <c r="F30" s="1">
        <f t="shared" si="0"/>
        <v>277.33305408176886</v>
      </c>
      <c r="G30" s="1">
        <f>Damian!M25</f>
        <v>0</v>
      </c>
      <c r="H30" s="36">
        <f t="shared" si="2"/>
        <v>0</v>
      </c>
      <c r="I30" s="20"/>
      <c r="L30" s="9"/>
      <c r="M30" s="20"/>
    </row>
    <row r="31" spans="1:13" x14ac:dyDescent="0.2">
      <c r="A31" s="3" t="str">
        <f>Damian!A26</f>
        <v>isrg</v>
      </c>
      <c r="B31" s="1">
        <f>Damian!AL26*$E$77</f>
        <v>318.85599335308086</v>
      </c>
      <c r="C31" s="2">
        <v>192</v>
      </c>
      <c r="D31" s="2">
        <v>0</v>
      </c>
      <c r="E31" s="3">
        <f t="shared" si="1"/>
        <v>192</v>
      </c>
      <c r="F31" s="1">
        <f t="shared" si="0"/>
        <v>126.85599335308086</v>
      </c>
      <c r="G31" s="1">
        <f>Damian!M26</f>
        <v>0</v>
      </c>
      <c r="H31" s="36">
        <f t="shared" si="2"/>
        <v>0.60215270844036295</v>
      </c>
      <c r="I31" s="20"/>
      <c r="L31" s="7"/>
      <c r="M31" s="7"/>
    </row>
    <row r="32" spans="1:13" x14ac:dyDescent="0.2">
      <c r="A32" s="3" t="str">
        <f>Damian!A27</f>
        <v>jd</v>
      </c>
      <c r="B32" s="1">
        <f>Damian!AL27*$E$77</f>
        <v>53.666238131797336</v>
      </c>
      <c r="C32" s="2">
        <v>0</v>
      </c>
      <c r="D32" s="2">
        <v>326</v>
      </c>
      <c r="E32" s="3">
        <f t="shared" si="1"/>
        <v>326</v>
      </c>
      <c r="F32" s="1">
        <f t="shared" si="0"/>
        <v>-272.33376186820266</v>
      </c>
      <c r="G32" s="1">
        <f>Damian!M27</f>
        <v>0</v>
      </c>
      <c r="H32" s="36">
        <f t="shared" si="2"/>
        <v>6.0745826677731012</v>
      </c>
      <c r="I32" s="20"/>
    </row>
    <row r="33" spans="1:9" x14ac:dyDescent="0.2">
      <c r="A33" s="3" t="str">
        <f>Damian!A28</f>
        <v>lspd</v>
      </c>
      <c r="B33" s="1">
        <f>Damian!AL28*$E$77</f>
        <v>22.720592225236992</v>
      </c>
      <c r="C33" s="2">
        <v>0</v>
      </c>
      <c r="D33" s="2">
        <v>424</v>
      </c>
      <c r="E33" s="3">
        <f t="shared" si="1"/>
        <v>424</v>
      </c>
      <c r="F33" s="1">
        <f t="shared" si="0"/>
        <v>-401.279407774763</v>
      </c>
      <c r="G33" s="1">
        <f>Damian!M28</f>
        <v>0</v>
      </c>
      <c r="H33" s="36">
        <f t="shared" si="2"/>
        <v>18.661485396011827</v>
      </c>
      <c r="I33" s="20"/>
    </row>
    <row r="34" spans="1:9" x14ac:dyDescent="0.2">
      <c r="A34" s="3" t="str">
        <f>Damian!A29</f>
        <v>lulu</v>
      </c>
      <c r="B34" s="1">
        <f>Damian!AL29*$E$77</f>
        <v>871.43719151891264</v>
      </c>
      <c r="C34" s="2">
        <v>0</v>
      </c>
      <c r="D34" s="2">
        <v>834</v>
      </c>
      <c r="E34" s="3">
        <f t="shared" si="1"/>
        <v>834</v>
      </c>
      <c r="F34" s="1">
        <f t="shared" si="0"/>
        <v>37.437191518912641</v>
      </c>
      <c r="G34" s="1">
        <f>Damian!M29</f>
        <v>0</v>
      </c>
      <c r="H34" s="36">
        <f t="shared" si="2"/>
        <v>0.95703971338007765</v>
      </c>
      <c r="I34" s="20"/>
    </row>
    <row r="35" spans="1:9" x14ac:dyDescent="0.2">
      <c r="A35" s="3" t="str">
        <f>Damian!A30</f>
        <v>mdb</v>
      </c>
      <c r="B35" s="1">
        <f>Damian!AL30*$E$77</f>
        <v>880.93152673379643</v>
      </c>
      <c r="C35" s="2">
        <v>0</v>
      </c>
      <c r="D35" s="2">
        <v>250</v>
      </c>
      <c r="E35" s="3">
        <f t="shared" si="1"/>
        <v>250</v>
      </c>
      <c r="F35" s="1">
        <f t="shared" si="0"/>
        <v>630.93152673379643</v>
      </c>
      <c r="G35" s="1">
        <f>Damian!M30</f>
        <v>0</v>
      </c>
      <c r="H35" s="36">
        <f t="shared" si="2"/>
        <v>0.28379050177363674</v>
      </c>
      <c r="I35" s="20"/>
    </row>
    <row r="36" spans="1:9" x14ac:dyDescent="0.2">
      <c r="A36" s="3" t="str">
        <f>Damian!A31</f>
        <v>meli</v>
      </c>
      <c r="B36" s="1">
        <f>Damian!AL31*$E$77</f>
        <v>474.28852713044716</v>
      </c>
      <c r="C36" s="2">
        <v>0</v>
      </c>
      <c r="D36" s="2">
        <v>635</v>
      </c>
      <c r="E36" s="3">
        <f t="shared" si="1"/>
        <v>635</v>
      </c>
      <c r="F36" s="1">
        <f t="shared" si="0"/>
        <v>-160.71147286955284</v>
      </c>
      <c r="G36" s="1">
        <f>Damian!M31</f>
        <v>0</v>
      </c>
      <c r="H36" s="36">
        <f t="shared" si="2"/>
        <v>1.3388474813883726</v>
      </c>
      <c r="I36" s="20"/>
    </row>
    <row r="37" spans="1:9" x14ac:dyDescent="0.2">
      <c r="A37" s="3" t="str">
        <f>Damian!A32</f>
        <v>mnst</v>
      </c>
      <c r="B37" s="1">
        <f>Damian!AL32*$E$77</f>
        <v>76.114497909153158</v>
      </c>
      <c r="C37" s="2">
        <v>0</v>
      </c>
      <c r="D37" s="2">
        <v>176</v>
      </c>
      <c r="E37" s="3">
        <f t="shared" si="1"/>
        <v>176</v>
      </c>
      <c r="F37" s="1">
        <f t="shared" si="0"/>
        <v>-99.885502090846842</v>
      </c>
      <c r="G37" s="1">
        <f>Damian!M32</f>
        <v>0</v>
      </c>
      <c r="H37" s="36">
        <f t="shared" si="2"/>
        <v>2.312305865960854</v>
      </c>
      <c r="I37" s="20"/>
    </row>
    <row r="38" spans="1:9" x14ac:dyDescent="0.2">
      <c r="A38" s="3" t="str">
        <f>Damian!A33</f>
        <v>msft</v>
      </c>
      <c r="B38" s="1">
        <f>Damian!AL33*$E$77</f>
        <v>880.93152673379643</v>
      </c>
      <c r="C38" s="2">
        <v>0</v>
      </c>
      <c r="D38" s="2">
        <v>248</v>
      </c>
      <c r="E38" s="3">
        <f t="shared" si="1"/>
        <v>248</v>
      </c>
      <c r="F38" s="1">
        <f t="shared" si="0"/>
        <v>632.93152673379643</v>
      </c>
      <c r="G38" s="1">
        <f>Damian!M33</f>
        <v>0</v>
      </c>
      <c r="H38" s="36">
        <f t="shared" si="2"/>
        <v>0.28152017775944765</v>
      </c>
      <c r="I38" s="20"/>
    </row>
    <row r="39" spans="1:9" x14ac:dyDescent="0.2">
      <c r="A39" s="3" t="str">
        <f>Damian!A34</f>
        <v>mtch</v>
      </c>
      <c r="B39" s="1">
        <f>Damian!AL34*$E$77</f>
        <v>138.86512660863076</v>
      </c>
      <c r="C39" s="2">
        <v>0</v>
      </c>
      <c r="D39" s="2">
        <v>206</v>
      </c>
      <c r="E39" s="3">
        <f t="shared" si="1"/>
        <v>206</v>
      </c>
      <c r="F39" s="1">
        <f t="shared" si="0"/>
        <v>-67.13487339136924</v>
      </c>
      <c r="G39" s="1">
        <f>Damian!M34</f>
        <v>0</v>
      </c>
      <c r="H39" s="36">
        <f t="shared" si="2"/>
        <v>1.4834538017639101</v>
      </c>
      <c r="I39" s="20"/>
    </row>
    <row r="40" spans="1:9" x14ac:dyDescent="0.2">
      <c r="A40" s="3" t="str">
        <f>Damian!A35</f>
        <v>nvcr</v>
      </c>
      <c r="B40" s="1">
        <f>Damian!AL35*$E$77</f>
        <v>494.81211424352688</v>
      </c>
      <c r="C40" s="2">
        <v>0</v>
      </c>
      <c r="D40" s="2">
        <v>696</v>
      </c>
      <c r="E40" s="3">
        <f t="shared" si="1"/>
        <v>696</v>
      </c>
      <c r="F40" s="1">
        <f t="shared" si="0"/>
        <v>-201.18788575647312</v>
      </c>
      <c r="G40" s="1">
        <f>Damian!M35</f>
        <v>0</v>
      </c>
      <c r="H40" s="36">
        <f t="shared" si="2"/>
        <v>1.4065945031763236</v>
      </c>
      <c r="I40" s="20"/>
    </row>
    <row r="41" spans="1:9" x14ac:dyDescent="0.2">
      <c r="A41" s="3" t="str">
        <f>Damian!A36</f>
        <v>nvda</v>
      </c>
      <c r="B41" s="1">
        <f>Damian!AL36*$E$77</f>
        <v>587.92059920290205</v>
      </c>
      <c r="C41" s="2">
        <v>0</v>
      </c>
      <c r="D41" s="2">
        <v>0</v>
      </c>
      <c r="E41" s="3">
        <f t="shared" si="1"/>
        <v>0</v>
      </c>
      <c r="F41" s="1">
        <f t="shared" si="0"/>
        <v>587.92059920290205</v>
      </c>
      <c r="G41" s="1">
        <f>Damian!M36</f>
        <v>0</v>
      </c>
      <c r="H41" s="36">
        <f t="shared" si="2"/>
        <v>0</v>
      </c>
      <c r="I41" s="20"/>
    </row>
    <row r="42" spans="1:9" x14ac:dyDescent="0.2">
      <c r="A42" s="3" t="e">
        <f>Damian!#REF!</f>
        <v>#REF!</v>
      </c>
      <c r="B42" s="1" t="e">
        <f>Damian!#REF!*$E$77</f>
        <v>#REF!</v>
      </c>
      <c r="C42" s="2">
        <v>0</v>
      </c>
      <c r="D42" s="2">
        <v>327</v>
      </c>
      <c r="E42" s="3">
        <f t="shared" si="1"/>
        <v>327</v>
      </c>
      <c r="F42" s="1" t="e">
        <f t="shared" si="0"/>
        <v>#REF!</v>
      </c>
      <c r="G42" s="1" t="e">
        <f>Damian!#REF!</f>
        <v>#REF!</v>
      </c>
      <c r="H42" s="36" t="e">
        <f t="shared" si="2"/>
        <v>#REF!</v>
      </c>
      <c r="I42" s="73"/>
    </row>
    <row r="43" spans="1:9" x14ac:dyDescent="0.2">
      <c r="A43" s="3" t="str">
        <f>Damian!A37</f>
        <v>okta</v>
      </c>
      <c r="B43" s="1">
        <f>Damian!AL37*$E$77</f>
        <v>146.34442010275075</v>
      </c>
      <c r="C43" s="2">
        <v>165</v>
      </c>
      <c r="D43" s="2">
        <v>248</v>
      </c>
      <c r="E43" s="3">
        <f t="shared" si="1"/>
        <v>413</v>
      </c>
      <c r="F43" s="1">
        <f t="shared" si="0"/>
        <v>-266.65557989724925</v>
      </c>
      <c r="G43" s="1">
        <f>Damian!M37</f>
        <v>0</v>
      </c>
      <c r="H43" s="36">
        <f t="shared" si="2"/>
        <v>2.8221096486632433</v>
      </c>
      <c r="I43" s="20"/>
    </row>
    <row r="44" spans="1:9" x14ac:dyDescent="0.2">
      <c r="A44" s="3" t="str">
        <f>Damian!A38</f>
        <v>open</v>
      </c>
      <c r="B44" s="1">
        <f>Damian!AL38*$E$77</f>
        <v>20.734552552416623</v>
      </c>
      <c r="C44" s="2">
        <v>0</v>
      </c>
      <c r="D44" s="2">
        <v>82</v>
      </c>
      <c r="E44" s="3">
        <f t="shared" si="1"/>
        <v>82</v>
      </c>
      <c r="F44" s="1">
        <f t="shared" si="0"/>
        <v>-61.265447447583377</v>
      </c>
      <c r="G44" s="1">
        <f>Damian!M38</f>
        <v>0</v>
      </c>
      <c r="H44" s="36">
        <f t="shared" si="2"/>
        <v>3.9547513645498396</v>
      </c>
      <c r="I44" s="20"/>
    </row>
    <row r="45" spans="1:9" x14ac:dyDescent="0.2">
      <c r="A45" s="3" t="str">
        <f>Damian!A39</f>
        <v>panw</v>
      </c>
      <c r="B45" s="1">
        <f>Damian!AL39*$E$77</f>
        <v>683.17109277745942</v>
      </c>
      <c r="C45" s="2">
        <v>0</v>
      </c>
      <c r="D45" s="2">
        <v>0</v>
      </c>
      <c r="E45" s="3">
        <f t="shared" si="1"/>
        <v>0</v>
      </c>
      <c r="F45" s="1">
        <f t="shared" si="0"/>
        <v>683.17109277745942</v>
      </c>
      <c r="G45" s="1">
        <f>Damian!M39</f>
        <v>0</v>
      </c>
      <c r="H45" s="36">
        <f t="shared" si="2"/>
        <v>0</v>
      </c>
      <c r="I45" s="20"/>
    </row>
    <row r="46" spans="1:9" x14ac:dyDescent="0.2">
      <c r="A46" s="3" t="str">
        <f>Damian!A41</f>
        <v>pins</v>
      </c>
      <c r="B46" s="1">
        <f>Damian!AL41*$E$77</f>
        <v>45.15893159554998</v>
      </c>
      <c r="C46" s="2">
        <v>0</v>
      </c>
      <c r="D46" s="2">
        <v>136</v>
      </c>
      <c r="E46" s="3">
        <f t="shared" si="1"/>
        <v>136</v>
      </c>
      <c r="F46" s="1">
        <f t="shared" si="0"/>
        <v>-90.841068404450027</v>
      </c>
      <c r="G46" s="1">
        <f>Damian!M41</f>
        <v>0</v>
      </c>
      <c r="H46" s="36">
        <f t="shared" si="2"/>
        <v>3.0115858634131554</v>
      </c>
      <c r="I46" s="20"/>
    </row>
    <row r="47" spans="1:9" x14ac:dyDescent="0.2">
      <c r="A47" s="3" t="e">
        <f>Damian!#REF!</f>
        <v>#REF!</v>
      </c>
      <c r="B47" s="1" t="e">
        <f>Damian!#REF!*$E$77</f>
        <v>#REF!</v>
      </c>
      <c r="C47" s="2">
        <v>117</v>
      </c>
      <c r="D47" s="2">
        <v>136</v>
      </c>
      <c r="E47" s="3">
        <f t="shared" si="1"/>
        <v>253</v>
      </c>
      <c r="F47" s="1" t="e">
        <f t="shared" si="0"/>
        <v>#REF!</v>
      </c>
      <c r="G47" s="1" t="e">
        <f>Damian!#REF!</f>
        <v>#REF!</v>
      </c>
      <c r="H47" s="36" t="e">
        <f t="shared" si="2"/>
        <v>#REF!</v>
      </c>
      <c r="I47" s="20"/>
    </row>
    <row r="48" spans="1:9" x14ac:dyDescent="0.2">
      <c r="A48" s="3" t="str">
        <f>Damian!A42</f>
        <v>qdel</v>
      </c>
      <c r="B48" s="1">
        <f>Damian!AL42*$E$77</f>
        <v>104.87535595210984</v>
      </c>
      <c r="C48" s="2">
        <v>0</v>
      </c>
      <c r="D48" s="2">
        <v>303</v>
      </c>
      <c r="E48" s="3">
        <f t="shared" si="1"/>
        <v>303</v>
      </c>
      <c r="F48" s="1">
        <f t="shared" si="0"/>
        <v>-198.12464404789017</v>
      </c>
      <c r="G48" s="1">
        <f>Damian!M42</f>
        <v>0</v>
      </c>
      <c r="H48" s="36">
        <f t="shared" si="2"/>
        <v>2.8891439485398416</v>
      </c>
      <c r="I48" s="20"/>
    </row>
    <row r="49" spans="1:9" x14ac:dyDescent="0.2">
      <c r="A49" s="3" t="str">
        <f>Damian!A43</f>
        <v>rblx</v>
      </c>
      <c r="B49" s="1">
        <f>Damian!AL43*$E$77</f>
        <v>19.239471090416639</v>
      </c>
      <c r="C49" s="2">
        <v>0</v>
      </c>
      <c r="D49" s="2">
        <v>0</v>
      </c>
      <c r="E49" s="3">
        <f t="shared" si="1"/>
        <v>0</v>
      </c>
      <c r="F49" s="1">
        <f t="shared" si="0"/>
        <v>19.239471090416639</v>
      </c>
      <c r="G49" s="1">
        <f>Damian!M43</f>
        <v>0</v>
      </c>
      <c r="H49" s="36">
        <f t="shared" si="2"/>
        <v>0</v>
      </c>
      <c r="I49" s="20"/>
    </row>
    <row r="50" spans="1:9" x14ac:dyDescent="0.2">
      <c r="A50" s="3" t="str">
        <f>Damian!A44</f>
        <v>rdfn</v>
      </c>
      <c r="B50" s="1">
        <f>Damian!AL44*$E$77</f>
        <v>74.140376443324072</v>
      </c>
      <c r="C50" s="2">
        <v>101</v>
      </c>
      <c r="D50" s="2">
        <v>55</v>
      </c>
      <c r="E50" s="3">
        <f t="shared" si="1"/>
        <v>156</v>
      </c>
      <c r="F50" s="1">
        <f t="shared" si="0"/>
        <v>-81.859623556675928</v>
      </c>
      <c r="G50" s="1">
        <f>Damian!M44</f>
        <v>0</v>
      </c>
      <c r="H50" s="36">
        <f t="shared" si="2"/>
        <v>2.1041166430986866</v>
      </c>
      <c r="I50" s="20"/>
    </row>
    <row r="51" spans="1:9" x14ac:dyDescent="0.2">
      <c r="A51" s="3" t="str">
        <f>Damian!A45</f>
        <v>rgen</v>
      </c>
      <c r="B51" s="1">
        <f>Damian!AL45*$E$77</f>
        <v>239.76065432901623</v>
      </c>
      <c r="C51" s="2">
        <v>0</v>
      </c>
      <c r="D51" s="2">
        <v>857</v>
      </c>
      <c r="E51" s="3">
        <f t="shared" si="1"/>
        <v>857</v>
      </c>
      <c r="F51" s="1">
        <f t="shared" si="0"/>
        <v>-617.23934567098377</v>
      </c>
      <c r="G51" s="1">
        <f>Damian!M45</f>
        <v>0</v>
      </c>
      <c r="H51" s="36">
        <f t="shared" si="2"/>
        <v>3.5743979861848603</v>
      </c>
      <c r="I51" s="20"/>
    </row>
    <row r="52" spans="1:9" x14ac:dyDescent="0.2">
      <c r="A52" s="3" t="str">
        <f>Damian!A46</f>
        <v>rivn</v>
      </c>
      <c r="B52" s="1">
        <f>Damian!AL46*$E$77</f>
        <v>13.394658117001145</v>
      </c>
      <c r="C52" s="2">
        <v>0</v>
      </c>
      <c r="D52" s="2">
        <v>0</v>
      </c>
      <c r="E52" s="3">
        <f t="shared" si="1"/>
        <v>0</v>
      </c>
      <c r="F52" s="1">
        <f t="shared" si="0"/>
        <v>13.394658117001145</v>
      </c>
      <c r="G52" s="1">
        <f>Damian!M46</f>
        <v>0</v>
      </c>
      <c r="H52" s="36">
        <f t="shared" si="2"/>
        <v>0</v>
      </c>
      <c r="I52" s="20"/>
    </row>
    <row r="53" spans="1:9" x14ac:dyDescent="0.2">
      <c r="A53" s="3" t="str">
        <f>Damian!A47</f>
        <v>roku</v>
      </c>
      <c r="B53" s="1">
        <f>Damian!AL47*$E$77</f>
        <v>114.21548200438694</v>
      </c>
      <c r="C53" s="2">
        <v>0</v>
      </c>
      <c r="D53" s="2">
        <v>165</v>
      </c>
      <c r="E53" s="3">
        <f t="shared" si="1"/>
        <v>165</v>
      </c>
      <c r="F53" s="1">
        <f t="shared" si="0"/>
        <v>-50.784517995613058</v>
      </c>
      <c r="G53" s="1">
        <f>Damian!M47</f>
        <v>0</v>
      </c>
      <c r="H53" s="36">
        <f t="shared" si="2"/>
        <v>1.4446377768091234</v>
      </c>
      <c r="I53" s="20"/>
    </row>
    <row r="54" spans="1:9" x14ac:dyDescent="0.2">
      <c r="A54" s="3" t="str">
        <f>Damian!A48</f>
        <v>rvlv</v>
      </c>
      <c r="B54" s="1">
        <f>Damian!AL48*$E$77</f>
        <v>37.528919087655765</v>
      </c>
      <c r="C54" s="2">
        <v>0</v>
      </c>
      <c r="D54" s="2">
        <v>0</v>
      </c>
      <c r="E54" s="3">
        <f t="shared" si="1"/>
        <v>0</v>
      </c>
      <c r="F54" s="1">
        <f t="shared" si="0"/>
        <v>37.528919087655765</v>
      </c>
      <c r="G54" s="1">
        <f>Damian!M48</f>
        <v>0</v>
      </c>
      <c r="H54" s="36">
        <f t="shared" si="2"/>
        <v>0</v>
      </c>
      <c r="I54" s="20"/>
    </row>
    <row r="55" spans="1:9" x14ac:dyDescent="0.2">
      <c r="A55" s="3" t="str">
        <f>Damian!A49</f>
        <v>se</v>
      </c>
      <c r="B55" s="1">
        <f>Damian!AL49*$E$77</f>
        <v>156.26407853445201</v>
      </c>
      <c r="C55" s="2">
        <v>0</v>
      </c>
      <c r="D55" s="2">
        <v>1615</v>
      </c>
      <c r="E55" s="3">
        <f t="shared" si="1"/>
        <v>1615</v>
      </c>
      <c r="F55" s="1">
        <f t="shared" si="0"/>
        <v>-1458.735921465548</v>
      </c>
      <c r="G55" s="1">
        <f>Damian!M49</f>
        <v>0</v>
      </c>
      <c r="H55" s="36">
        <f t="shared" si="2"/>
        <v>10.335068783219658</v>
      </c>
      <c r="I55" s="20"/>
    </row>
    <row r="56" spans="1:9" x14ac:dyDescent="0.2">
      <c r="A56" s="3" t="str">
        <f>Damian!A50</f>
        <v>shop</v>
      </c>
      <c r="B56" s="1">
        <f>Damian!AL50*$E$77</f>
        <v>131.18860394740659</v>
      </c>
      <c r="C56" s="2">
        <v>0</v>
      </c>
      <c r="D56" s="2">
        <v>317</v>
      </c>
      <c r="E56" s="3">
        <f t="shared" si="1"/>
        <v>317</v>
      </c>
      <c r="F56" s="1">
        <f t="shared" si="0"/>
        <v>-185.81139605259341</v>
      </c>
      <c r="G56" s="1">
        <f>Damian!M50</f>
        <v>0</v>
      </c>
      <c r="H56" s="36">
        <f t="shared" si="2"/>
        <v>2.4163684227258417</v>
      </c>
      <c r="I56" s="20"/>
    </row>
    <row r="57" spans="1:9" x14ac:dyDescent="0.2">
      <c r="A57" s="3" t="str">
        <f>Damian!A51</f>
        <v>snow</v>
      </c>
      <c r="B57" s="1">
        <f>Damian!AL51*$E$77</f>
        <v>62.820077376699956</v>
      </c>
      <c r="C57" s="2">
        <v>0</v>
      </c>
      <c r="D57" s="2">
        <v>0</v>
      </c>
      <c r="E57" s="3">
        <f t="shared" si="1"/>
        <v>0</v>
      </c>
      <c r="F57" s="1">
        <f t="shared" si="0"/>
        <v>62.820077376699956</v>
      </c>
      <c r="G57" s="1">
        <f>Damian!M51</f>
        <v>0</v>
      </c>
      <c r="H57" s="36">
        <f t="shared" si="2"/>
        <v>0</v>
      </c>
      <c r="I57" s="20"/>
    </row>
    <row r="58" spans="1:9" x14ac:dyDescent="0.2">
      <c r="A58" s="3" t="e">
        <f>Damian!#REF!</f>
        <v>#REF!</v>
      </c>
      <c r="B58" s="1" t="e">
        <f>Damian!#REF!*$E$77</f>
        <v>#REF!</v>
      </c>
      <c r="C58" s="2">
        <v>0</v>
      </c>
      <c r="D58" s="2">
        <v>89</v>
      </c>
      <c r="E58" s="3">
        <f t="shared" si="1"/>
        <v>89</v>
      </c>
      <c r="F58" s="1" t="e">
        <f t="shared" si="0"/>
        <v>#REF!</v>
      </c>
      <c r="G58" s="1" t="e">
        <f>Damian!#REF!</f>
        <v>#REF!</v>
      </c>
      <c r="H58" s="36" t="e">
        <f t="shared" si="2"/>
        <v>#REF!</v>
      </c>
      <c r="I58" s="73"/>
    </row>
    <row r="59" spans="1:9" x14ac:dyDescent="0.2">
      <c r="A59" s="3" t="e">
        <f>Damian!#REF!</f>
        <v>#REF!</v>
      </c>
      <c r="B59" s="1" t="e">
        <f>Damian!#REF!*$E$77</f>
        <v>#REF!</v>
      </c>
      <c r="C59" s="2">
        <v>0</v>
      </c>
      <c r="D59" s="2">
        <v>351</v>
      </c>
      <c r="E59" s="3">
        <f t="shared" si="1"/>
        <v>351</v>
      </c>
      <c r="F59" s="1" t="e">
        <f t="shared" si="0"/>
        <v>#REF!</v>
      </c>
      <c r="G59" s="1" t="e">
        <f>Damian!#REF!</f>
        <v>#REF!</v>
      </c>
      <c r="H59" s="36" t="e">
        <f t="shared" si="2"/>
        <v>#REF!</v>
      </c>
      <c r="I59" s="73"/>
    </row>
    <row r="60" spans="1:9" x14ac:dyDescent="0.2">
      <c r="A60" s="3" t="str">
        <f>Damian!A52</f>
        <v>task</v>
      </c>
      <c r="B60" s="1">
        <f>Damian!AL52*$E$77</f>
        <v>13.394658117001145</v>
      </c>
      <c r="C60" s="2">
        <v>0</v>
      </c>
      <c r="D60" s="2">
        <v>0</v>
      </c>
      <c r="E60" s="3">
        <f t="shared" si="1"/>
        <v>0</v>
      </c>
      <c r="F60" s="1">
        <f t="shared" si="0"/>
        <v>13.394658117001145</v>
      </c>
      <c r="G60" s="1">
        <f>Damian!M52</f>
        <v>0</v>
      </c>
      <c r="H60" s="36">
        <f t="shared" si="2"/>
        <v>0</v>
      </c>
      <c r="I60" s="20"/>
    </row>
    <row r="61" spans="1:9" x14ac:dyDescent="0.2">
      <c r="A61" s="3" t="str">
        <f>Damian!A53</f>
        <v>tdoc</v>
      </c>
      <c r="B61" s="1">
        <f>Damian!AL53*$E$77</f>
        <v>54.487981258586331</v>
      </c>
      <c r="C61" s="2">
        <v>0</v>
      </c>
      <c r="D61" s="2">
        <v>184</v>
      </c>
      <c r="E61" s="3">
        <f t="shared" si="1"/>
        <v>184</v>
      </c>
      <c r="F61" s="1">
        <f t="shared" si="0"/>
        <v>-129.51201874141367</v>
      </c>
      <c r="G61" s="1">
        <f>Damian!M53</f>
        <v>0</v>
      </c>
      <c r="H61" s="36">
        <f t="shared" si="2"/>
        <v>3.37689148597343</v>
      </c>
      <c r="I61" s="20"/>
    </row>
    <row r="62" spans="1:9" x14ac:dyDescent="0.2">
      <c r="A62" s="3" t="str">
        <f>Damian!A54</f>
        <v>team</v>
      </c>
      <c r="B62" s="1">
        <f>Damian!AL54*$E$77</f>
        <v>880.93152673379643</v>
      </c>
      <c r="C62" s="2">
        <v>0</v>
      </c>
      <c r="D62" s="2">
        <v>714</v>
      </c>
      <c r="E62" s="3">
        <f t="shared" si="1"/>
        <v>714</v>
      </c>
      <c r="F62" s="1">
        <f t="shared" si="0"/>
        <v>166.93152673379643</v>
      </c>
      <c r="G62" s="1">
        <f>Damian!M54</f>
        <v>0</v>
      </c>
      <c r="H62" s="36">
        <f t="shared" si="2"/>
        <v>0.81050567306550658</v>
      </c>
      <c r="I62" s="20"/>
    </row>
    <row r="63" spans="1:9" x14ac:dyDescent="0.2">
      <c r="A63" s="3" t="str">
        <f>Damian!A55</f>
        <v>trex</v>
      </c>
      <c r="B63" s="1">
        <f>Damian!AL55*$E$77</f>
        <v>116.1807240735951</v>
      </c>
      <c r="C63" s="2">
        <v>0</v>
      </c>
      <c r="D63" s="2">
        <v>154</v>
      </c>
      <c r="E63" s="3">
        <f t="shared" si="1"/>
        <v>154</v>
      </c>
      <c r="F63" s="1">
        <f t="shared" si="0"/>
        <v>-37.819275926404899</v>
      </c>
      <c r="G63" s="1">
        <f>Damian!M55</f>
        <v>0</v>
      </c>
      <c r="H63" s="36">
        <f t="shared" si="2"/>
        <v>1.3255210899051391</v>
      </c>
      <c r="I63" s="20"/>
    </row>
    <row r="64" spans="1:9" x14ac:dyDescent="0.2">
      <c r="A64" s="3" t="str">
        <f>Damian!A56</f>
        <v>ttd</v>
      </c>
      <c r="B64" s="1">
        <f>Damian!AL56*$E$77</f>
        <v>876.98804344984774</v>
      </c>
      <c r="C64" s="2">
        <v>0</v>
      </c>
      <c r="D64" s="2">
        <v>695</v>
      </c>
      <c r="E64" s="3">
        <f t="shared" si="1"/>
        <v>695</v>
      </c>
      <c r="F64" s="1">
        <f t="shared" si="0"/>
        <v>181.98804344984774</v>
      </c>
      <c r="G64" s="1">
        <f>Damian!M56</f>
        <v>0</v>
      </c>
      <c r="H64" s="36">
        <f t="shared" si="2"/>
        <v>0.79248514867551323</v>
      </c>
      <c r="I64" s="20"/>
    </row>
    <row r="65" spans="1:9" x14ac:dyDescent="0.2">
      <c r="A65" s="3" t="str">
        <f>Damian!A57</f>
        <v>ttwo</v>
      </c>
      <c r="B65" s="1">
        <f>Damian!AL57*$E$77</f>
        <v>172.57397944415391</v>
      </c>
      <c r="C65" s="2">
        <v>126</v>
      </c>
      <c r="D65" s="2">
        <v>377</v>
      </c>
      <c r="E65" s="3">
        <f t="shared" si="1"/>
        <v>503</v>
      </c>
      <c r="F65" s="1">
        <f t="shared" si="0"/>
        <v>-330.42602055584609</v>
      </c>
      <c r="G65" s="1">
        <f>Damian!M57</f>
        <v>0</v>
      </c>
      <c r="H65" s="36">
        <f t="shared" si="2"/>
        <v>2.9146920156800009</v>
      </c>
      <c r="I65" s="20"/>
    </row>
    <row r="66" spans="1:9" x14ac:dyDescent="0.2">
      <c r="A66" s="3" t="str">
        <f>Damian!A58</f>
        <v>twlo</v>
      </c>
      <c r="B66" s="1">
        <f>Damian!AL58*$E$77</f>
        <v>103.46395588141787</v>
      </c>
      <c r="C66" s="2">
        <v>0</v>
      </c>
      <c r="D66" s="2">
        <v>336</v>
      </c>
      <c r="E66" s="3">
        <f t="shared" si="1"/>
        <v>336</v>
      </c>
      <c r="F66" s="1">
        <f t="shared" ref="F66:F73" si="3">B66-E66</f>
        <v>-232.53604411858214</v>
      </c>
      <c r="G66" s="1">
        <f>Damian!M58</f>
        <v>0</v>
      </c>
      <c r="H66" s="36">
        <f t="shared" si="2"/>
        <v>3.2475077638158005</v>
      </c>
      <c r="I66" s="20"/>
    </row>
    <row r="67" spans="1:9" x14ac:dyDescent="0.2">
      <c r="A67" s="3" t="str">
        <f>Damian!A59</f>
        <v>twtr</v>
      </c>
      <c r="B67" s="1">
        <f>Damian!AL59*$E$77</f>
        <v>363.98698992921686</v>
      </c>
      <c r="C67" s="2">
        <v>0</v>
      </c>
      <c r="D67" s="2">
        <v>151</v>
      </c>
      <c r="E67" s="3">
        <f t="shared" ref="E67:E73" si="4">C67+D67</f>
        <v>151</v>
      </c>
      <c r="F67" s="1">
        <f t="shared" si="3"/>
        <v>212.98698992921686</v>
      </c>
      <c r="G67" s="1">
        <f>Damian!M59</f>
        <v>0</v>
      </c>
      <c r="H67" s="36">
        <f t="shared" ref="H67:H73" si="5">E67/B67</f>
        <v>0.41484999238397058</v>
      </c>
      <c r="I67" s="20"/>
    </row>
    <row r="68" spans="1:9" x14ac:dyDescent="0.2">
      <c r="A68" s="3" t="str">
        <f>Damian!A61</f>
        <v>upst</v>
      </c>
      <c r="B68" s="1">
        <f>Damian!AL61*$E$77</f>
        <v>342.544203327937</v>
      </c>
      <c r="C68" s="2">
        <v>0</v>
      </c>
      <c r="D68" s="2">
        <v>633</v>
      </c>
      <c r="E68" s="3">
        <f t="shared" si="4"/>
        <v>633</v>
      </c>
      <c r="F68" s="1">
        <f t="shared" si="3"/>
        <v>-290.455796672063</v>
      </c>
      <c r="G68" s="1">
        <f>Damian!M61</f>
        <v>0</v>
      </c>
      <c r="H68" s="36">
        <f t="shared" si="5"/>
        <v>1.8479366862734301</v>
      </c>
      <c r="I68" s="20"/>
    </row>
    <row r="69" spans="1:9" x14ac:dyDescent="0.2">
      <c r="A69" s="3" t="str">
        <f>Damian!A62</f>
        <v>veev</v>
      </c>
      <c r="B69" s="1">
        <f>Damian!AL62*$E$77</f>
        <v>157.28817047821411</v>
      </c>
      <c r="C69" s="2">
        <v>0</v>
      </c>
      <c r="D69" s="2">
        <v>551</v>
      </c>
      <c r="E69" s="3">
        <f t="shared" si="4"/>
        <v>551</v>
      </c>
      <c r="F69" s="1">
        <f t="shared" si="3"/>
        <v>-393.71182952178589</v>
      </c>
      <c r="G69" s="1">
        <f>Damian!M62</f>
        <v>0</v>
      </c>
      <c r="H69" s="36">
        <f t="shared" si="5"/>
        <v>3.5031242230407829</v>
      </c>
      <c r="I69" s="20"/>
    </row>
    <row r="70" spans="1:9" x14ac:dyDescent="0.2">
      <c r="A70" s="3" t="e">
        <f>Damian!#REF!</f>
        <v>#REF!</v>
      </c>
      <c r="B70" s="1" t="e">
        <f>Damian!#REF!*$E$77</f>
        <v>#REF!</v>
      </c>
      <c r="C70" s="2">
        <v>0</v>
      </c>
      <c r="D70" s="2">
        <v>64</v>
      </c>
      <c r="E70" s="3">
        <f t="shared" si="4"/>
        <v>64</v>
      </c>
      <c r="F70" s="1" t="e">
        <f t="shared" si="3"/>
        <v>#REF!</v>
      </c>
      <c r="G70" s="1" t="e">
        <f>Damian!#REF!</f>
        <v>#REF!</v>
      </c>
      <c r="H70" s="36" t="e">
        <f t="shared" si="5"/>
        <v>#REF!</v>
      </c>
      <c r="I70" s="73"/>
    </row>
    <row r="71" spans="1:9" x14ac:dyDescent="0.2">
      <c r="A71" s="3" t="str">
        <f>Damian!A64</f>
        <v>xpev</v>
      </c>
      <c r="B71" s="1">
        <f>Damian!AL64*$E$77</f>
        <v>60.686723896851788</v>
      </c>
      <c r="C71" s="2">
        <v>0</v>
      </c>
      <c r="D71" s="2">
        <v>0</v>
      </c>
      <c r="E71" s="3">
        <f t="shared" si="4"/>
        <v>0</v>
      </c>
      <c r="F71" s="1">
        <f t="shared" si="3"/>
        <v>60.686723896851788</v>
      </c>
      <c r="G71" s="1">
        <f>Damian!M64</f>
        <v>0</v>
      </c>
      <c r="H71" s="36">
        <f t="shared" si="5"/>
        <v>0</v>
      </c>
      <c r="I71" s="20"/>
    </row>
    <row r="72" spans="1:9" x14ac:dyDescent="0.2">
      <c r="A72" s="3" t="str">
        <f>Damian!A66</f>
        <v>zm</v>
      </c>
      <c r="B72" s="1">
        <f>Damian!AL66*$E$77</f>
        <v>0</v>
      </c>
      <c r="C72" s="2">
        <v>0</v>
      </c>
      <c r="D72" s="2">
        <v>223</v>
      </c>
      <c r="E72" s="3">
        <f t="shared" si="4"/>
        <v>223</v>
      </c>
      <c r="F72" s="1">
        <f t="shared" si="3"/>
        <v>-223</v>
      </c>
      <c r="G72" s="1">
        <f>Damian!M66</f>
        <v>0</v>
      </c>
      <c r="H72" s="36" t="e">
        <f t="shared" si="5"/>
        <v>#DIV/0!</v>
      </c>
      <c r="I72" s="20"/>
    </row>
    <row r="73" spans="1:9" ht="17" thickBot="1" x14ac:dyDescent="0.25">
      <c r="A73" s="3" t="e">
        <f>Damian!#REF!</f>
        <v>#REF!</v>
      </c>
      <c r="B73" s="1" t="e">
        <f>Damian!#REF!*$E$77</f>
        <v>#REF!</v>
      </c>
      <c r="C73" s="2">
        <v>0</v>
      </c>
      <c r="D73" s="2">
        <v>0</v>
      </c>
      <c r="E73" s="3">
        <f t="shared" si="4"/>
        <v>0</v>
      </c>
      <c r="F73" s="1" t="e">
        <f t="shared" si="3"/>
        <v>#REF!</v>
      </c>
      <c r="G73" s="1" t="e">
        <f>Damian!#REF!</f>
        <v>#REF!</v>
      </c>
      <c r="H73" s="36" t="e">
        <f t="shared" si="5"/>
        <v>#REF!</v>
      </c>
      <c r="I73" s="20"/>
    </row>
    <row r="74" spans="1:9" x14ac:dyDescent="0.2">
      <c r="A74" s="46" t="str">
        <f>Damian!A67</f>
        <v>SUM</v>
      </c>
      <c r="B74" s="47" t="e">
        <f>SUM(B2:B72)</f>
        <v>#REF!</v>
      </c>
      <c r="C74" s="47">
        <f>SUM(C2:C73)</f>
        <v>1546</v>
      </c>
      <c r="D74" s="47">
        <f>SUM(D2:D73)</f>
        <v>15159</v>
      </c>
      <c r="E74" s="47">
        <f>SUM(E2:E73)</f>
        <v>16705</v>
      </c>
      <c r="F74" s="47" t="e">
        <f>SUM(F2:F72)</f>
        <v>#REF!</v>
      </c>
      <c r="G74" s="48"/>
      <c r="H74" s="48"/>
    </row>
    <row r="76" spans="1:9" x14ac:dyDescent="0.2">
      <c r="A76" s="3" t="s">
        <v>106</v>
      </c>
      <c r="B76" t="s">
        <v>107</v>
      </c>
      <c r="C76" t="s">
        <v>159</v>
      </c>
      <c r="D76" t="s">
        <v>26</v>
      </c>
      <c r="E76" t="s">
        <v>175</v>
      </c>
      <c r="F76" t="s">
        <v>176</v>
      </c>
      <c r="G76" t="s">
        <v>177</v>
      </c>
    </row>
    <row r="77" spans="1:9" x14ac:dyDescent="0.2">
      <c r="A77" s="1">
        <f>C74+4795</f>
        <v>6341</v>
      </c>
      <c r="B77" s="1">
        <f>D74+152</f>
        <v>15311</v>
      </c>
      <c r="C77" s="1">
        <f>A77+B77</f>
        <v>21652</v>
      </c>
      <c r="D77">
        <f>Damian!F76</f>
        <v>0.80999999999999994</v>
      </c>
      <c r="E77" s="1">
        <f>D77*C77</f>
        <v>17538.12</v>
      </c>
      <c r="F77" s="1">
        <f>E74</f>
        <v>16705</v>
      </c>
      <c r="G77" s="1">
        <f>E77-F77</f>
        <v>833.11999999999898</v>
      </c>
    </row>
    <row r="79" spans="1:9" x14ac:dyDescent="0.2">
      <c r="A79" s="31" t="s">
        <v>174</v>
      </c>
    </row>
  </sheetData>
  <sortState xmlns:xlrd2="http://schemas.microsoft.com/office/spreadsheetml/2017/richdata2" ref="A2:H36">
    <sortCondition ref="G2:G36"/>
  </sortState>
  <conditionalFormatting sqref="N2:N30">
    <cfRule type="colorScale" priority="77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2:F73">
    <cfRule type="colorScale" priority="117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3:F4 F6:F18 F20:F52 F54:F55 F57:F71">
    <cfRule type="colorScale" priority="118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73">
    <cfRule type="colorScale" priority="119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">
    <cfRule type="colorScale" priority="1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19">
    <cfRule type="colorScale" priority="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3">
    <cfRule type="colorScale" priority="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6">
    <cfRule type="colorScale" priority="3">
      <colorScale>
        <cfvo type="min"/>
        <cfvo type="percentile" val="50"/>
        <cfvo type="max"/>
        <color rgb="FFFF0000"/>
        <color theme="0"/>
        <color rgb="FF00B050"/>
      </colorScale>
    </cfRule>
  </conditionalFormatting>
  <hyperlinks>
    <hyperlink ref="A79" r:id="rId1" xr:uid="{278F32D6-B321-9D47-8E81-230980C843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Damian</vt:lpstr>
      <vt:lpstr>self-managed</vt:lpstr>
      <vt:lpstr>Dongmei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2022-08-19T23:39:28Z</dcterms:modified>
</cp:coreProperties>
</file>