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71D0AF36-5AC5-B542-A230-05577DC94AC7}" xr6:coauthVersionLast="47" xr6:coauthVersionMax="47" xr10:uidLastSave="{00000000-0000-0000-0000-000000000000}"/>
  <bookViews>
    <workbookView xWindow="10560" yWindow="500" windowWidth="27220" windowHeight="24700" tabRatio="500" xr2:uid="{00000000-000D-0000-FFFF-FFFF00000000}"/>
  </bookViews>
  <sheets>
    <sheet name="Damian" sheetId="11" r:id="rId1"/>
    <sheet name="Dongmei" sheetId="8" r:id="rId2"/>
  </sheets>
  <definedNames>
    <definedName name="_xlnm._FilterDatabase" localSheetId="0" hidden="1">Damian!$A$1:$CJ$72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1" l="1"/>
  <c r="D73" i="8"/>
  <c r="G56" i="8"/>
  <c r="E56" i="8"/>
  <c r="G53" i="8"/>
  <c r="E53" i="8"/>
  <c r="G19" i="8"/>
  <c r="E19" i="8"/>
  <c r="G5" i="8"/>
  <c r="E5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M56" i="11"/>
  <c r="AQ56" i="11" s="1"/>
  <c r="AB56" i="11"/>
  <c r="AA56" i="11"/>
  <c r="Z56" i="11"/>
  <c r="Y56" i="11"/>
  <c r="X56" i="11"/>
  <c r="W56" i="11"/>
  <c r="T56" i="11"/>
  <c r="V56" i="11" s="1"/>
  <c r="S56" i="11"/>
  <c r="U56" i="11" s="1"/>
  <c r="AM53" i="11"/>
  <c r="AQ53" i="11" s="1"/>
  <c r="AB53" i="11"/>
  <c r="AA53" i="11"/>
  <c r="Z53" i="11"/>
  <c r="Y53" i="11"/>
  <c r="X53" i="11"/>
  <c r="W53" i="11"/>
  <c r="T53" i="11"/>
  <c r="V53" i="11" s="1"/>
  <c r="S53" i="11"/>
  <c r="U53" i="11" s="1"/>
  <c r="AM19" i="11"/>
  <c r="AQ19" i="11" s="1"/>
  <c r="AB19" i="11"/>
  <c r="AA19" i="11"/>
  <c r="Z19" i="11"/>
  <c r="Y19" i="11"/>
  <c r="X19" i="11"/>
  <c r="W19" i="11"/>
  <c r="T19" i="11"/>
  <c r="V19" i="11" s="1"/>
  <c r="S19" i="11"/>
  <c r="U19" i="11" s="1"/>
  <c r="AM5" i="11"/>
  <c r="AQ5" i="11" s="1"/>
  <c r="AB5" i="11"/>
  <c r="AA5" i="11"/>
  <c r="Z5" i="11"/>
  <c r="Y5" i="11"/>
  <c r="X5" i="11"/>
  <c r="W5" i="11"/>
  <c r="T5" i="11"/>
  <c r="V5" i="11" s="1"/>
  <c r="S5" i="11"/>
  <c r="U5" i="11" s="1"/>
  <c r="C73" i="11"/>
  <c r="D73" i="11"/>
  <c r="E73" i="11"/>
  <c r="L73" i="11"/>
  <c r="E74" i="11"/>
  <c r="L74" i="11"/>
  <c r="W75" i="11"/>
  <c r="T10" i="11"/>
  <c r="V10" i="11" s="1"/>
  <c r="S52" i="11"/>
  <c r="U52" i="11" s="1"/>
  <c r="T72" i="11"/>
  <c r="V72" i="11" s="1"/>
  <c r="T71" i="11"/>
  <c r="V71" i="11" s="1"/>
  <c r="T70" i="11"/>
  <c r="V70" i="11" s="1"/>
  <c r="T69" i="11"/>
  <c r="V69" i="11" s="1"/>
  <c r="T68" i="11"/>
  <c r="V68" i="11" s="1"/>
  <c r="T67" i="11"/>
  <c r="V67" i="11" s="1"/>
  <c r="T66" i="11"/>
  <c r="V66" i="11" s="1"/>
  <c r="T65" i="11"/>
  <c r="V65" i="11" s="1"/>
  <c r="T64" i="11"/>
  <c r="V64" i="11" s="1"/>
  <c r="T63" i="11"/>
  <c r="V63" i="11" s="1"/>
  <c r="T62" i="11"/>
  <c r="V62" i="11" s="1"/>
  <c r="T61" i="11"/>
  <c r="V61" i="11" s="1"/>
  <c r="T60" i="11"/>
  <c r="V60" i="11" s="1"/>
  <c r="T59" i="11"/>
  <c r="V59" i="11" s="1"/>
  <c r="T58" i="11"/>
  <c r="V58" i="11" s="1"/>
  <c r="T57" i="11"/>
  <c r="V57" i="11" s="1"/>
  <c r="T55" i="11"/>
  <c r="V55" i="11" s="1"/>
  <c r="T54" i="11"/>
  <c r="V54" i="11" s="1"/>
  <c r="T52" i="11"/>
  <c r="V52" i="11" s="1"/>
  <c r="T51" i="11"/>
  <c r="V51" i="11" s="1"/>
  <c r="T50" i="11"/>
  <c r="V50" i="11" s="1"/>
  <c r="T49" i="11"/>
  <c r="V49" i="11" s="1"/>
  <c r="T48" i="11"/>
  <c r="V48" i="11" s="1"/>
  <c r="T47" i="11"/>
  <c r="V47" i="11" s="1"/>
  <c r="T46" i="11"/>
  <c r="V46" i="11" s="1"/>
  <c r="T45" i="11"/>
  <c r="V45" i="11" s="1"/>
  <c r="T44" i="11"/>
  <c r="V44" i="11" s="1"/>
  <c r="T43" i="11"/>
  <c r="V43" i="11" s="1"/>
  <c r="T42" i="11"/>
  <c r="V42" i="11" s="1"/>
  <c r="T41" i="11"/>
  <c r="V41" i="11" s="1"/>
  <c r="T40" i="11"/>
  <c r="V40" i="11" s="1"/>
  <c r="T39" i="11"/>
  <c r="V39" i="11" s="1"/>
  <c r="T38" i="11"/>
  <c r="V38" i="11" s="1"/>
  <c r="T37" i="11"/>
  <c r="V37" i="11" s="1"/>
  <c r="T36" i="11"/>
  <c r="V36" i="11" s="1"/>
  <c r="T35" i="11"/>
  <c r="V35" i="11" s="1"/>
  <c r="T34" i="11"/>
  <c r="V34" i="11" s="1"/>
  <c r="T33" i="11"/>
  <c r="V33" i="11" s="1"/>
  <c r="T32" i="11"/>
  <c r="V32" i="11" s="1"/>
  <c r="T31" i="11"/>
  <c r="V31" i="11" s="1"/>
  <c r="T30" i="11"/>
  <c r="V30" i="11" s="1"/>
  <c r="T29" i="11"/>
  <c r="V29" i="11" s="1"/>
  <c r="T28" i="11"/>
  <c r="V28" i="11" s="1"/>
  <c r="T27" i="11"/>
  <c r="V27" i="11" s="1"/>
  <c r="T26" i="11"/>
  <c r="V26" i="11" s="1"/>
  <c r="T25" i="11"/>
  <c r="V25" i="11" s="1"/>
  <c r="T24" i="11"/>
  <c r="V24" i="11" s="1"/>
  <c r="T23" i="11"/>
  <c r="V23" i="11" s="1"/>
  <c r="T22" i="11"/>
  <c r="V22" i="11" s="1"/>
  <c r="T21" i="11"/>
  <c r="V21" i="11" s="1"/>
  <c r="T20" i="11"/>
  <c r="V20" i="11" s="1"/>
  <c r="T18" i="11"/>
  <c r="V18" i="11" s="1"/>
  <c r="T17" i="11"/>
  <c r="V17" i="11" s="1"/>
  <c r="T16" i="11"/>
  <c r="V16" i="11" s="1"/>
  <c r="T15" i="11"/>
  <c r="V15" i="11" s="1"/>
  <c r="T14" i="11"/>
  <c r="V14" i="11" s="1"/>
  <c r="T13" i="11"/>
  <c r="V13" i="11" s="1"/>
  <c r="T12" i="11"/>
  <c r="V12" i="11" s="1"/>
  <c r="T11" i="11"/>
  <c r="V11" i="11" s="1"/>
  <c r="T9" i="11"/>
  <c r="V9" i="11" s="1"/>
  <c r="T8" i="11"/>
  <c r="V8" i="11" s="1"/>
  <c r="T7" i="11"/>
  <c r="V7" i="11" s="1"/>
  <c r="T6" i="11"/>
  <c r="V6" i="11" s="1"/>
  <c r="T4" i="11"/>
  <c r="V4" i="11" s="1"/>
  <c r="T3" i="11"/>
  <c r="V3" i="11" s="1"/>
  <c r="T2" i="11"/>
  <c r="V2" i="11" s="1"/>
  <c r="S72" i="11"/>
  <c r="U72" i="11" s="1"/>
  <c r="S71" i="11"/>
  <c r="U71" i="11" s="1"/>
  <c r="S70" i="11"/>
  <c r="U70" i="11" s="1"/>
  <c r="S69" i="11"/>
  <c r="U69" i="11" s="1"/>
  <c r="S68" i="11"/>
  <c r="U68" i="11" s="1"/>
  <c r="S67" i="11"/>
  <c r="U67" i="11" s="1"/>
  <c r="S66" i="11"/>
  <c r="U66" i="11" s="1"/>
  <c r="S65" i="11"/>
  <c r="U65" i="11" s="1"/>
  <c r="S64" i="11"/>
  <c r="U64" i="11" s="1"/>
  <c r="S63" i="11"/>
  <c r="U63" i="11" s="1"/>
  <c r="S62" i="11"/>
  <c r="U62" i="11" s="1"/>
  <c r="S61" i="11"/>
  <c r="U61" i="11" s="1"/>
  <c r="S60" i="11"/>
  <c r="U60" i="11" s="1"/>
  <c r="S59" i="11"/>
  <c r="U59" i="11" s="1"/>
  <c r="S58" i="11"/>
  <c r="U58" i="11" s="1"/>
  <c r="S57" i="11"/>
  <c r="U57" i="11" s="1"/>
  <c r="S55" i="11"/>
  <c r="U55" i="11" s="1"/>
  <c r="S54" i="11"/>
  <c r="U54" i="11" s="1"/>
  <c r="S51" i="11"/>
  <c r="U51" i="11" s="1"/>
  <c r="S50" i="11"/>
  <c r="U50" i="11" s="1"/>
  <c r="S49" i="11"/>
  <c r="U49" i="11" s="1"/>
  <c r="S48" i="11"/>
  <c r="U48" i="11" s="1"/>
  <c r="S47" i="11"/>
  <c r="U47" i="11" s="1"/>
  <c r="S46" i="11"/>
  <c r="U46" i="11" s="1"/>
  <c r="S45" i="11"/>
  <c r="U45" i="11" s="1"/>
  <c r="S44" i="11"/>
  <c r="U44" i="11" s="1"/>
  <c r="S43" i="11"/>
  <c r="U43" i="11" s="1"/>
  <c r="S42" i="11"/>
  <c r="U42" i="11" s="1"/>
  <c r="S41" i="11"/>
  <c r="U41" i="11" s="1"/>
  <c r="S40" i="11"/>
  <c r="U40" i="11" s="1"/>
  <c r="S39" i="11"/>
  <c r="U39" i="11" s="1"/>
  <c r="S38" i="11"/>
  <c r="U38" i="11" s="1"/>
  <c r="S37" i="11"/>
  <c r="U37" i="11" s="1"/>
  <c r="S36" i="11"/>
  <c r="U36" i="11" s="1"/>
  <c r="S35" i="11"/>
  <c r="U35" i="11" s="1"/>
  <c r="S34" i="11"/>
  <c r="U34" i="11" s="1"/>
  <c r="S33" i="11"/>
  <c r="U33" i="11" s="1"/>
  <c r="S32" i="11"/>
  <c r="U32" i="11" s="1"/>
  <c r="S31" i="11"/>
  <c r="U31" i="11" s="1"/>
  <c r="S30" i="11"/>
  <c r="U30" i="11" s="1"/>
  <c r="S29" i="11"/>
  <c r="U29" i="11" s="1"/>
  <c r="S28" i="11"/>
  <c r="U28" i="11" s="1"/>
  <c r="S27" i="11"/>
  <c r="U27" i="11" s="1"/>
  <c r="S26" i="11"/>
  <c r="U26" i="11" s="1"/>
  <c r="S25" i="11"/>
  <c r="U25" i="11" s="1"/>
  <c r="S24" i="11"/>
  <c r="U24" i="11" s="1"/>
  <c r="S23" i="11"/>
  <c r="U23" i="11" s="1"/>
  <c r="S22" i="11"/>
  <c r="U22" i="11" s="1"/>
  <c r="S21" i="11"/>
  <c r="U21" i="11" s="1"/>
  <c r="S20" i="11"/>
  <c r="U20" i="11" s="1"/>
  <c r="S18" i="11"/>
  <c r="U18" i="11" s="1"/>
  <c r="S17" i="11"/>
  <c r="U17" i="11" s="1"/>
  <c r="S16" i="11"/>
  <c r="U16" i="11" s="1"/>
  <c r="S15" i="11"/>
  <c r="U15" i="11" s="1"/>
  <c r="S14" i="11"/>
  <c r="U14" i="11" s="1"/>
  <c r="S13" i="11"/>
  <c r="U13" i="11" s="1"/>
  <c r="S12" i="11"/>
  <c r="U12" i="11" s="1"/>
  <c r="S11" i="11"/>
  <c r="U11" i="11" s="1"/>
  <c r="S10" i="11"/>
  <c r="U10" i="11" s="1"/>
  <c r="S9" i="11"/>
  <c r="U9" i="11" s="1"/>
  <c r="S8" i="11"/>
  <c r="U8" i="11" s="1"/>
  <c r="S7" i="11"/>
  <c r="U7" i="11" s="1"/>
  <c r="S6" i="11"/>
  <c r="U6" i="11" s="1"/>
  <c r="S4" i="11"/>
  <c r="U4" i="11" s="1"/>
  <c r="S3" i="11"/>
  <c r="U3" i="11" s="1"/>
  <c r="S2" i="11"/>
  <c r="U2" i="11" s="1"/>
  <c r="C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5" i="8"/>
  <c r="G54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4" i="8"/>
  <c r="G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5" i="8"/>
  <c r="E54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4" i="8"/>
  <c r="E3" i="8"/>
  <c r="AM24" i="11"/>
  <c r="AQ24" i="11" s="1"/>
  <c r="Z24" i="11"/>
  <c r="Y24" i="11"/>
  <c r="X24" i="11"/>
  <c r="W24" i="11"/>
  <c r="C81" i="11"/>
  <c r="X11" i="11"/>
  <c r="X25" i="11"/>
  <c r="X57" i="11"/>
  <c r="X32" i="11"/>
  <c r="X21" i="11"/>
  <c r="X3" i="11"/>
  <c r="X9" i="11"/>
  <c r="X63" i="11"/>
  <c r="X72" i="11"/>
  <c r="X45" i="11"/>
  <c r="X67" i="11"/>
  <c r="X64" i="11"/>
  <c r="X40" i="11"/>
  <c r="X69" i="11"/>
  <c r="X2" i="11"/>
  <c r="X10" i="11"/>
  <c r="X28" i="11"/>
  <c r="X70" i="11"/>
  <c r="X30" i="11"/>
  <c r="X8" i="11"/>
  <c r="X6" i="11"/>
  <c r="X16" i="11"/>
  <c r="X37" i="11"/>
  <c r="X12" i="11"/>
  <c r="X59" i="11"/>
  <c r="X4" i="11"/>
  <c r="X29" i="11"/>
  <c r="X35" i="11"/>
  <c r="X39" i="11"/>
  <c r="X41" i="11"/>
  <c r="X15" i="11"/>
  <c r="X47" i="11"/>
  <c r="X13" i="11"/>
  <c r="X14" i="11"/>
  <c r="X38" i="11"/>
  <c r="X71" i="11"/>
  <c r="X17" i="11"/>
  <c r="X60" i="11"/>
  <c r="X68" i="11"/>
  <c r="X26" i="11"/>
  <c r="X33" i="11"/>
  <c r="X46" i="11"/>
  <c r="X20" i="11"/>
  <c r="X61" i="11"/>
  <c r="X66" i="11"/>
  <c r="X18" i="11"/>
  <c r="X51" i="11"/>
  <c r="X36" i="11"/>
  <c r="X43" i="11"/>
  <c r="X48" i="11"/>
  <c r="X50" i="11"/>
  <c r="X44" i="11"/>
  <c r="X62" i="11"/>
  <c r="X34" i="11"/>
  <c r="X22" i="11"/>
  <c r="X42" i="11"/>
  <c r="X58" i="11"/>
  <c r="X23" i="11"/>
  <c r="X55" i="11"/>
  <c r="X7" i="11"/>
  <c r="X65" i="11"/>
  <c r="X31" i="11"/>
  <c r="X49" i="11"/>
  <c r="X27" i="11"/>
  <c r="X54" i="11"/>
  <c r="AM49" i="11"/>
  <c r="AQ49" i="11" s="1"/>
  <c r="Z49" i="11"/>
  <c r="Y49" i="11"/>
  <c r="W49" i="11"/>
  <c r="AM13" i="11"/>
  <c r="AQ13" i="11" s="1"/>
  <c r="Z13" i="11"/>
  <c r="Y13" i="11"/>
  <c r="W13" i="11"/>
  <c r="AM72" i="11"/>
  <c r="AQ72" i="11" s="1"/>
  <c r="Z2" i="11"/>
  <c r="AM70" i="11"/>
  <c r="AQ70" i="11" s="1"/>
  <c r="Z70" i="11"/>
  <c r="Y70" i="11"/>
  <c r="W70" i="11"/>
  <c r="W71" i="11"/>
  <c r="Y71" i="11"/>
  <c r="Z71" i="11"/>
  <c r="AM71" i="11"/>
  <c r="AQ71" i="11" s="1"/>
  <c r="Z54" i="11"/>
  <c r="AM59" i="11"/>
  <c r="AQ59" i="11" s="1"/>
  <c r="Z59" i="11"/>
  <c r="Y59" i="11"/>
  <c r="W59" i="11"/>
  <c r="AM14" i="11"/>
  <c r="AQ14" i="11" s="1"/>
  <c r="Z14" i="11"/>
  <c r="Y14" i="11"/>
  <c r="W14" i="11"/>
  <c r="AL73" i="11"/>
  <c r="AM6" i="11"/>
  <c r="AQ6" i="11" s="1"/>
  <c r="Z6" i="11"/>
  <c r="Y6" i="11"/>
  <c r="W6" i="11"/>
  <c r="Z10" i="11"/>
  <c r="Z61" i="11"/>
  <c r="AC5" i="11" l="1"/>
  <c r="AC19" i="11"/>
  <c r="AC53" i="11"/>
  <c r="AC56" i="11"/>
  <c r="D80" i="11"/>
  <c r="F80" i="11" s="1"/>
  <c r="AA59" i="11"/>
  <c r="AA13" i="11"/>
  <c r="AB71" i="11"/>
  <c r="AB23" i="11"/>
  <c r="AB70" i="11"/>
  <c r="AB24" i="11"/>
  <c r="AA70" i="11"/>
  <c r="AA24" i="11"/>
  <c r="AA49" i="11"/>
  <c r="AA6" i="11"/>
  <c r="AA14" i="11"/>
  <c r="AB59" i="11"/>
  <c r="AB13" i="11"/>
  <c r="AA71" i="11"/>
  <c r="AB49" i="11"/>
  <c r="AB6" i="11"/>
  <c r="AB14" i="11"/>
  <c r="Z72" i="11"/>
  <c r="Z33" i="11"/>
  <c r="Z18" i="11"/>
  <c r="Z52" i="11"/>
  <c r="Z67" i="11"/>
  <c r="Z47" i="11"/>
  <c r="Z11" i="11"/>
  <c r="Z66" i="11"/>
  <c r="Z28" i="11"/>
  <c r="Z21" i="11"/>
  <c r="Z40" i="11"/>
  <c r="Z60" i="11"/>
  <c r="Z57" i="11"/>
  <c r="Z12" i="11"/>
  <c r="Z42" i="11"/>
  <c r="Z17" i="11"/>
  <c r="Z41" i="11"/>
  <c r="Z63" i="11"/>
  <c r="Z55" i="11"/>
  <c r="Z23" i="11"/>
  <c r="Z38" i="11"/>
  <c r="Z62" i="11"/>
  <c r="Z34" i="11"/>
  <c r="Z43" i="11"/>
  <c r="Z31" i="11"/>
  <c r="Z35" i="11"/>
  <c r="Z4" i="11"/>
  <c r="Z48" i="11"/>
  <c r="Z32" i="11"/>
  <c r="Z26" i="11"/>
  <c r="Z9" i="11"/>
  <c r="Z50" i="11"/>
  <c r="Z46" i="11"/>
  <c r="Z15" i="11"/>
  <c r="Z64" i="11"/>
  <c r="Z29" i="11"/>
  <c r="Z36" i="11"/>
  <c r="Z37" i="11"/>
  <c r="Z44" i="11"/>
  <c r="Z27" i="11"/>
  <c r="Z25" i="11"/>
  <c r="Z45" i="11"/>
  <c r="Z30" i="11"/>
  <c r="Z16" i="11"/>
  <c r="Z39" i="11"/>
  <c r="Z22" i="11"/>
  <c r="Z7" i="11"/>
  <c r="Z69" i="11"/>
  <c r="Z3" i="11"/>
  <c r="Z68" i="11"/>
  <c r="Z65" i="11"/>
  <c r="Z58" i="11"/>
  <c r="Z51" i="11"/>
  <c r="Z20" i="11"/>
  <c r="Z8" i="11"/>
  <c r="Y52" i="11"/>
  <c r="Y33" i="11"/>
  <c r="Y47" i="11"/>
  <c r="Y12" i="11"/>
  <c r="Y11" i="11"/>
  <c r="Y18" i="11"/>
  <c r="Y69" i="11"/>
  <c r="Y22" i="11"/>
  <c r="Y9" i="11"/>
  <c r="Y50" i="11"/>
  <c r="Y40" i="11"/>
  <c r="Y72" i="11"/>
  <c r="Y66" i="11"/>
  <c r="Y28" i="11"/>
  <c r="Y42" i="11"/>
  <c r="Y67" i="11"/>
  <c r="Y41" i="11"/>
  <c r="Y55" i="11"/>
  <c r="Y26" i="11"/>
  <c r="Y61" i="11"/>
  <c r="Y31" i="11"/>
  <c r="Y34" i="11"/>
  <c r="Y2" i="11"/>
  <c r="Y54" i="11"/>
  <c r="Y43" i="11"/>
  <c r="Y4" i="11"/>
  <c r="Y29" i="11"/>
  <c r="Y20" i="11"/>
  <c r="Y48" i="11"/>
  <c r="Y51" i="11"/>
  <c r="Y38" i="11"/>
  <c r="Y32" i="11"/>
  <c r="Y25" i="11"/>
  <c r="Y15" i="11"/>
  <c r="Y65" i="11"/>
  <c r="Y10" i="11"/>
  <c r="Y45" i="11"/>
  <c r="Y68" i="11"/>
  <c r="Y60" i="11"/>
  <c r="Y58" i="11"/>
  <c r="Y3" i="11"/>
  <c r="Y16" i="11"/>
  <c r="Y37" i="11"/>
  <c r="Y39" i="11"/>
  <c r="Y30" i="11"/>
  <c r="Y64" i="11"/>
  <c r="Y57" i="11"/>
  <c r="Y27" i="11"/>
  <c r="Y46" i="11"/>
  <c r="Y36" i="11"/>
  <c r="Y44" i="11"/>
  <c r="Y7" i="11"/>
  <c r="Y21" i="11"/>
  <c r="Y17" i="11"/>
  <c r="Y35" i="11"/>
  <c r="Y63" i="11"/>
  <c r="Y8" i="11"/>
  <c r="Y23" i="11"/>
  <c r="Y62" i="11"/>
  <c r="AM18" i="11"/>
  <c r="AQ18" i="11" s="1"/>
  <c r="AB18" i="11"/>
  <c r="AA18" i="11"/>
  <c r="W18" i="11"/>
  <c r="C76" i="8"/>
  <c r="E2" i="8"/>
  <c r="AM26" i="11"/>
  <c r="AQ26" i="11" s="1"/>
  <c r="AB26" i="11"/>
  <c r="AA26" i="11"/>
  <c r="W26" i="11"/>
  <c r="G2" i="8"/>
  <c r="A73" i="8"/>
  <c r="A2" i="8"/>
  <c r="AB11" i="11"/>
  <c r="AB67" i="11"/>
  <c r="AB33" i="11"/>
  <c r="AB55" i="11"/>
  <c r="AB54" i="11"/>
  <c r="AB40" i="11"/>
  <c r="AB47" i="11"/>
  <c r="AB58" i="11"/>
  <c r="AB43" i="11"/>
  <c r="AB21" i="11"/>
  <c r="AB52" i="11"/>
  <c r="AB63" i="11"/>
  <c r="AB2" i="11"/>
  <c r="AB17" i="11"/>
  <c r="AB20" i="11"/>
  <c r="AB39" i="11"/>
  <c r="AB68" i="11"/>
  <c r="AB35" i="11"/>
  <c r="AB36" i="11"/>
  <c r="AB61" i="11"/>
  <c r="AB65" i="11"/>
  <c r="AB69" i="11"/>
  <c r="AB16" i="11"/>
  <c r="AB51" i="11"/>
  <c r="AB7" i="11"/>
  <c r="AB10" i="11"/>
  <c r="AB29" i="11"/>
  <c r="AB28" i="11"/>
  <c r="AB27" i="11"/>
  <c r="AB44" i="11"/>
  <c r="AB60" i="11"/>
  <c r="AB42" i="11"/>
  <c r="AB48" i="11"/>
  <c r="AB62" i="11"/>
  <c r="AB46" i="11"/>
  <c r="AB31" i="11"/>
  <c r="AB34" i="11"/>
  <c r="AB38" i="11"/>
  <c r="AB72" i="11"/>
  <c r="AB66" i="11"/>
  <c r="AB3" i="11"/>
  <c r="AB37" i="11"/>
  <c r="AB12" i="11"/>
  <c r="AB41" i="11"/>
  <c r="AB22" i="11"/>
  <c r="AB50" i="11"/>
  <c r="AB32" i="11"/>
  <c r="AB45" i="11"/>
  <c r="AB4" i="11"/>
  <c r="AB25" i="11"/>
  <c r="AB64" i="11"/>
  <c r="AB30" i="11"/>
  <c r="AB57" i="11"/>
  <c r="AB8" i="11"/>
  <c r="AB9" i="11"/>
  <c r="AB15" i="11"/>
  <c r="AA11" i="11"/>
  <c r="AA67" i="11"/>
  <c r="AA33" i="11"/>
  <c r="AA55" i="11"/>
  <c r="AA54" i="11"/>
  <c r="AA40" i="11"/>
  <c r="AA47" i="11"/>
  <c r="AA58" i="11"/>
  <c r="AA43" i="11"/>
  <c r="AA21" i="11"/>
  <c r="AA52" i="11"/>
  <c r="AA23" i="11"/>
  <c r="AA63" i="11"/>
  <c r="AA2" i="11"/>
  <c r="AA17" i="11"/>
  <c r="AA20" i="11"/>
  <c r="AA39" i="11"/>
  <c r="AA68" i="11"/>
  <c r="AA35" i="11"/>
  <c r="AA36" i="11"/>
  <c r="AA61" i="11"/>
  <c r="AA65" i="11"/>
  <c r="AA69" i="11"/>
  <c r="AA16" i="11"/>
  <c r="AA51" i="11"/>
  <c r="AA7" i="11"/>
  <c r="AA10" i="11"/>
  <c r="AA29" i="11"/>
  <c r="AA28" i="11"/>
  <c r="AA27" i="11"/>
  <c r="AA44" i="11"/>
  <c r="AA60" i="11"/>
  <c r="AA42" i="11"/>
  <c r="AA48" i="11"/>
  <c r="AA62" i="11"/>
  <c r="AA46" i="11"/>
  <c r="AA31" i="11"/>
  <c r="AA34" i="11"/>
  <c r="AA38" i="11"/>
  <c r="AA72" i="11"/>
  <c r="AA66" i="11"/>
  <c r="AA3" i="11"/>
  <c r="AA37" i="11"/>
  <c r="AA12" i="11"/>
  <c r="AA41" i="11"/>
  <c r="AA22" i="11"/>
  <c r="AA50" i="11"/>
  <c r="AA32" i="11"/>
  <c r="AA45" i="11"/>
  <c r="AA4" i="11"/>
  <c r="AA25" i="11"/>
  <c r="AA64" i="11"/>
  <c r="AA30" i="11"/>
  <c r="AA57" i="11"/>
  <c r="AA8" i="11"/>
  <c r="AA9" i="11"/>
  <c r="AA15" i="11"/>
  <c r="AM69" i="11"/>
  <c r="AQ69" i="11" s="1"/>
  <c r="W69" i="11"/>
  <c r="AM42" i="11"/>
  <c r="AQ42" i="11" s="1"/>
  <c r="W42" i="11"/>
  <c r="AC49" i="11" l="1"/>
  <c r="AC59" i="11"/>
  <c r="AC6" i="11"/>
  <c r="AC71" i="11"/>
  <c r="AC13" i="11"/>
  <c r="AC24" i="11"/>
  <c r="AC70" i="11"/>
  <c r="AC14" i="11"/>
  <c r="X52" i="11"/>
  <c r="D78" i="11"/>
  <c r="F78" i="11" s="1"/>
  <c r="D79" i="11"/>
  <c r="F79" i="11" s="1"/>
  <c r="E73" i="8"/>
  <c r="F76" i="8" s="1"/>
  <c r="AC18" i="11"/>
  <c r="AC26" i="11"/>
  <c r="AC64" i="11"/>
  <c r="AC48" i="11"/>
  <c r="AC2" i="11"/>
  <c r="AC40" i="11"/>
  <c r="AC3" i="11"/>
  <c r="AC65" i="11"/>
  <c r="AC32" i="11"/>
  <c r="AC66" i="11"/>
  <c r="AC42" i="11"/>
  <c r="AC29" i="11"/>
  <c r="AC61" i="11"/>
  <c r="AC63" i="11"/>
  <c r="AC54" i="11"/>
  <c r="AC15" i="11"/>
  <c r="AC50" i="11"/>
  <c r="AC72" i="11"/>
  <c r="AC36" i="11"/>
  <c r="AC23" i="11"/>
  <c r="AC55" i="11"/>
  <c r="AC9" i="11"/>
  <c r="AC22" i="11"/>
  <c r="AC38" i="11"/>
  <c r="AC60" i="11"/>
  <c r="AC10" i="11"/>
  <c r="AC35" i="11"/>
  <c r="AC52" i="11"/>
  <c r="AC33" i="11"/>
  <c r="AC30" i="11"/>
  <c r="AC45" i="11"/>
  <c r="AC37" i="11"/>
  <c r="AC62" i="11"/>
  <c r="AC69" i="11"/>
  <c r="AC17" i="11"/>
  <c r="AC47" i="11"/>
  <c r="AC8" i="11"/>
  <c r="AC41" i="11"/>
  <c r="AC34" i="11"/>
  <c r="AC44" i="11"/>
  <c r="AC7" i="11"/>
  <c r="AC68" i="11"/>
  <c r="AC21" i="11"/>
  <c r="AC67" i="11"/>
  <c r="AC57" i="11"/>
  <c r="AC25" i="11"/>
  <c r="AC12" i="11"/>
  <c r="AC31" i="11"/>
  <c r="AC27" i="11"/>
  <c r="AC51" i="11"/>
  <c r="AC39" i="11"/>
  <c r="AC43" i="11"/>
  <c r="AC11" i="11"/>
  <c r="AC4" i="11"/>
  <c r="AC46" i="11"/>
  <c r="AC28" i="11"/>
  <c r="AC16" i="11"/>
  <c r="AC20" i="11"/>
  <c r="AC58" i="11"/>
  <c r="AM44" i="11"/>
  <c r="AQ44" i="11" s="1"/>
  <c r="W44" i="11"/>
  <c r="AM58" i="11"/>
  <c r="AQ58" i="11" s="1"/>
  <c r="W58" i="11"/>
  <c r="AM17" i="11"/>
  <c r="AQ17" i="11" s="1"/>
  <c r="AM11" i="11"/>
  <c r="AQ11" i="11" s="1"/>
  <c r="AM51" i="11"/>
  <c r="AQ51" i="11" s="1"/>
  <c r="AM34" i="11"/>
  <c r="AQ34" i="11" s="1"/>
  <c r="W34" i="11"/>
  <c r="AJ73" i="11"/>
  <c r="AM41" i="11"/>
  <c r="AQ41" i="11" s="1"/>
  <c r="W72" i="11"/>
  <c r="W68" i="11"/>
  <c r="W67" i="11"/>
  <c r="W66" i="11"/>
  <c r="W65" i="11"/>
  <c r="W64" i="11"/>
  <c r="W63" i="11"/>
  <c r="W62" i="11"/>
  <c r="W61" i="11"/>
  <c r="W60" i="11"/>
  <c r="W57" i="11"/>
  <c r="W55" i="11"/>
  <c r="W54" i="11"/>
  <c r="W52" i="11"/>
  <c r="W51" i="11"/>
  <c r="W50" i="11"/>
  <c r="W48" i="11"/>
  <c r="W47" i="11"/>
  <c r="W46" i="11"/>
  <c r="W45" i="11"/>
  <c r="W43" i="11"/>
  <c r="W41" i="11"/>
  <c r="W40" i="11"/>
  <c r="W39" i="11"/>
  <c r="W38" i="11"/>
  <c r="W37" i="11"/>
  <c r="W35" i="11"/>
  <c r="W33" i="11"/>
  <c r="W32" i="11"/>
  <c r="W31" i="11"/>
  <c r="W30" i="11"/>
  <c r="W29" i="11"/>
  <c r="W28" i="11"/>
  <c r="W27" i="11"/>
  <c r="W25" i="11"/>
  <c r="W23" i="11"/>
  <c r="W22" i="11"/>
  <c r="W21" i="11"/>
  <c r="W20" i="11"/>
  <c r="W17" i="11"/>
  <c r="W16" i="11"/>
  <c r="W15" i="11"/>
  <c r="W12" i="11"/>
  <c r="W11" i="11"/>
  <c r="W10" i="11"/>
  <c r="W9" i="11"/>
  <c r="W8" i="11"/>
  <c r="W7" i="11"/>
  <c r="W4" i="11"/>
  <c r="W3" i="11"/>
  <c r="W2" i="11"/>
  <c r="W36" i="11"/>
  <c r="AM29" i="11"/>
  <c r="AQ29" i="11" s="1"/>
  <c r="AM38" i="11"/>
  <c r="AQ38" i="11" s="1"/>
  <c r="AM2" i="11"/>
  <c r="AQ2" i="11" s="1"/>
  <c r="AM10" i="11"/>
  <c r="AQ10" i="11" s="1"/>
  <c r="AM52" i="11"/>
  <c r="AQ52" i="11" s="1"/>
  <c r="AM20" i="11"/>
  <c r="AQ20" i="11" s="1"/>
  <c r="AM57" i="11"/>
  <c r="AQ57" i="11" s="1"/>
  <c r="AM60" i="11"/>
  <c r="AQ60" i="11" s="1"/>
  <c r="AM9" i="11"/>
  <c r="AQ9" i="11" s="1"/>
  <c r="AM7" i="11"/>
  <c r="AQ7" i="11" s="1"/>
  <c r="AM63" i="11"/>
  <c r="AQ63" i="11" s="1"/>
  <c r="AM36" i="11"/>
  <c r="AQ36" i="11" s="1"/>
  <c r="AM67" i="11"/>
  <c r="AQ67" i="11" s="1"/>
  <c r="AM21" i="11"/>
  <c r="AQ21" i="11" s="1"/>
  <c r="AM23" i="11"/>
  <c r="AQ23" i="11" s="1"/>
  <c r="AM30" i="11"/>
  <c r="AQ30" i="11" s="1"/>
  <c r="AM4" i="11"/>
  <c r="AQ4" i="11" s="1"/>
  <c r="AM25" i="11"/>
  <c r="AQ25" i="11" s="1"/>
  <c r="AM16" i="11"/>
  <c r="AQ16" i="11" s="1"/>
  <c r="AM33" i="11"/>
  <c r="AQ33" i="11" s="1"/>
  <c r="AM55" i="11"/>
  <c r="AQ55" i="11" s="1"/>
  <c r="AM32" i="11"/>
  <c r="AQ32" i="11" s="1"/>
  <c r="AM28" i="11"/>
  <c r="AQ28" i="11" s="1"/>
  <c r="AM66" i="11"/>
  <c r="AQ66" i="11" s="1"/>
  <c r="AM46" i="11"/>
  <c r="AQ46" i="11" s="1"/>
  <c r="AM65" i="11"/>
  <c r="AQ65" i="11" s="1"/>
  <c r="AM43" i="11"/>
  <c r="AQ43" i="11" s="1"/>
  <c r="AM15" i="11"/>
  <c r="AQ15" i="11" s="1"/>
  <c r="AM61" i="11"/>
  <c r="AQ61" i="11" s="1"/>
  <c r="AM45" i="11"/>
  <c r="AQ45" i="11" s="1"/>
  <c r="AM27" i="11"/>
  <c r="AQ27" i="11" s="1"/>
  <c r="AM54" i="11"/>
  <c r="AQ54" i="11" s="1"/>
  <c r="AM50" i="11"/>
  <c r="AQ50" i="11" s="1"/>
  <c r="AM35" i="11"/>
  <c r="AQ35" i="11" s="1"/>
  <c r="AM39" i="11"/>
  <c r="AQ39" i="11" s="1"/>
  <c r="AM3" i="11"/>
  <c r="AQ3" i="11" s="1"/>
  <c r="AM12" i="11"/>
  <c r="AQ12" i="11" s="1"/>
  <c r="AM68" i="11"/>
  <c r="AQ68" i="11" s="1"/>
  <c r="AM37" i="11"/>
  <c r="AQ37" i="11" s="1"/>
  <c r="AM8" i="11"/>
  <c r="AQ8" i="11" s="1"/>
  <c r="AM64" i="11"/>
  <c r="AQ64" i="11" s="1"/>
  <c r="AM40" i="11"/>
  <c r="AQ40" i="11" s="1"/>
  <c r="AM31" i="11"/>
  <c r="AQ31" i="11" s="1"/>
  <c r="AM22" i="11"/>
  <c r="AQ22" i="11" s="1"/>
  <c r="AM62" i="11"/>
  <c r="AQ62" i="11" s="1"/>
  <c r="AM47" i="11"/>
  <c r="AQ47" i="11" s="1"/>
  <c r="AM48" i="11"/>
  <c r="AQ48" i="11" s="1"/>
  <c r="W73" i="11" l="1"/>
  <c r="D81" i="11"/>
  <c r="F81" i="11" s="1"/>
  <c r="D76" i="8" s="1"/>
  <c r="AC73" i="11"/>
  <c r="AK73" i="11"/>
  <c r="AG73" i="11"/>
  <c r="AM73" i="11"/>
  <c r="AD53" i="11" l="1"/>
  <c r="BE53" i="11" s="1"/>
  <c r="AD56" i="11"/>
  <c r="AD19" i="11"/>
  <c r="BE19" i="11" s="1"/>
  <c r="AD24" i="11"/>
  <c r="BF24" i="11" s="1"/>
  <c r="AD5" i="11"/>
  <c r="AD13" i="11"/>
  <c r="BB13" i="11" s="1"/>
  <c r="AD49" i="11"/>
  <c r="AD71" i="11"/>
  <c r="AD70" i="11"/>
  <c r="AD59" i="11"/>
  <c r="AD14" i="11"/>
  <c r="AD6" i="11"/>
  <c r="AD26" i="11"/>
  <c r="AD18" i="11"/>
  <c r="AD46" i="11"/>
  <c r="AD66" i="11"/>
  <c r="AD8" i="11"/>
  <c r="AD67" i="11"/>
  <c r="AD37" i="11"/>
  <c r="BD37" i="11" s="1"/>
  <c r="AD68" i="11"/>
  <c r="AD3" i="11"/>
  <c r="AD63" i="11"/>
  <c r="AD17" i="11"/>
  <c r="AD32" i="11"/>
  <c r="AD60" i="11"/>
  <c r="AD29" i="11"/>
  <c r="AD72" i="11"/>
  <c r="AD65" i="11"/>
  <c r="AD47" i="11"/>
  <c r="AD22" i="11"/>
  <c r="AD54" i="11"/>
  <c r="AD15" i="11"/>
  <c r="AD61" i="11"/>
  <c r="AD57" i="11"/>
  <c r="AD69" i="11"/>
  <c r="AD64" i="11"/>
  <c r="AD51" i="11"/>
  <c r="AD9" i="11"/>
  <c r="AD12" i="11"/>
  <c r="AD43" i="11"/>
  <c r="AD45" i="11"/>
  <c r="AD36" i="11"/>
  <c r="AD23" i="11"/>
  <c r="AD28" i="11"/>
  <c r="AD33" i="11"/>
  <c r="AD2" i="11"/>
  <c r="AD20" i="11"/>
  <c r="AD38" i="11"/>
  <c r="AD10" i="11"/>
  <c r="AD35" i="11"/>
  <c r="AD62" i="11"/>
  <c r="AD41" i="11"/>
  <c r="AD44" i="11"/>
  <c r="AD7" i="11"/>
  <c r="AD21" i="11"/>
  <c r="AE21" i="11" s="1"/>
  <c r="AD50" i="11"/>
  <c r="AD55" i="11"/>
  <c r="AD4" i="11"/>
  <c r="AD39" i="11"/>
  <c r="AD40" i="11"/>
  <c r="AD58" i="11"/>
  <c r="AD25" i="11"/>
  <c r="AD31" i="11"/>
  <c r="AD27" i="11"/>
  <c r="AD34" i="11"/>
  <c r="AD11" i="11"/>
  <c r="AD52" i="11"/>
  <c r="AD48" i="11"/>
  <c r="AD16" i="11"/>
  <c r="AD30" i="11"/>
  <c r="AD42" i="11"/>
  <c r="AQ73" i="11"/>
  <c r="E76" i="8"/>
  <c r="BF53" i="11" l="1"/>
  <c r="BG53" i="11"/>
  <c r="BH53" i="11"/>
  <c r="BB53" i="11"/>
  <c r="BC53" i="11"/>
  <c r="BD53" i="11"/>
  <c r="BC19" i="11"/>
  <c r="BF19" i="11"/>
  <c r="BD19" i="11"/>
  <c r="AE53" i="11"/>
  <c r="BB19" i="11"/>
  <c r="BG24" i="11"/>
  <c r="BH19" i="11"/>
  <c r="BE56" i="11"/>
  <c r="BC56" i="11"/>
  <c r="BD56" i="11"/>
  <c r="BB56" i="11"/>
  <c r="BH56" i="11"/>
  <c r="AE56" i="11"/>
  <c r="BG56" i="11"/>
  <c r="BF56" i="11"/>
  <c r="BG19" i="11"/>
  <c r="AE19" i="11"/>
  <c r="BH24" i="11"/>
  <c r="BB24" i="11"/>
  <c r="AE24" i="11"/>
  <c r="BD24" i="11"/>
  <c r="BC24" i="11"/>
  <c r="BE24" i="11"/>
  <c r="BE5" i="11"/>
  <c r="BG5" i="11"/>
  <c r="BD5" i="11"/>
  <c r="BC5" i="11"/>
  <c r="BF5" i="11"/>
  <c r="BB5" i="11"/>
  <c r="BH5" i="11"/>
  <c r="AE5" i="11"/>
  <c r="G76" i="8"/>
  <c r="BE13" i="11"/>
  <c r="BH13" i="11"/>
  <c r="BF13" i="11"/>
  <c r="BG13" i="11"/>
  <c r="AE13" i="11"/>
  <c r="BC13" i="11"/>
  <c r="BD13" i="11"/>
  <c r="BC49" i="11"/>
  <c r="BB49" i="11"/>
  <c r="BH49" i="11"/>
  <c r="BG49" i="11"/>
  <c r="AE49" i="11"/>
  <c r="BF49" i="11"/>
  <c r="BE49" i="11"/>
  <c r="BD49" i="11"/>
  <c r="BD16" i="11"/>
  <c r="BC16" i="11"/>
  <c r="BB16" i="11"/>
  <c r="BG16" i="11"/>
  <c r="BF16" i="11"/>
  <c r="BE16" i="11"/>
  <c r="BH16" i="11"/>
  <c r="AE45" i="11"/>
  <c r="BH45" i="11"/>
  <c r="BG45" i="11"/>
  <c r="BF45" i="11"/>
  <c r="BE45" i="11"/>
  <c r="BD45" i="11"/>
  <c r="BB45" i="11"/>
  <c r="BC45" i="11"/>
  <c r="AE70" i="11"/>
  <c r="BF70" i="11"/>
  <c r="BE70" i="11"/>
  <c r="BG70" i="11"/>
  <c r="BH70" i="11"/>
  <c r="BD70" i="11"/>
  <c r="BB70" i="11"/>
  <c r="BC70" i="11"/>
  <c r="AE44" i="11"/>
  <c r="BG44" i="11"/>
  <c r="BF44" i="11"/>
  <c r="BE44" i="11"/>
  <c r="BH44" i="11"/>
  <c r="BD44" i="11"/>
  <c r="BB44" i="11"/>
  <c r="BC44" i="11"/>
  <c r="BH15" i="11"/>
  <c r="BB15" i="11"/>
  <c r="BG15" i="11"/>
  <c r="BF15" i="11"/>
  <c r="BC15" i="11"/>
  <c r="BE15" i="11"/>
  <c r="BD15" i="11"/>
  <c r="AE33" i="11"/>
  <c r="BC33" i="11"/>
  <c r="BB33" i="11"/>
  <c r="BH33" i="11"/>
  <c r="BG33" i="11"/>
  <c r="BD33" i="11"/>
  <c r="BF33" i="11"/>
  <c r="BE33" i="11"/>
  <c r="AE28" i="11"/>
  <c r="BF28" i="11"/>
  <c r="BD28" i="11"/>
  <c r="BH28" i="11"/>
  <c r="BG28" i="11"/>
  <c r="BE28" i="11"/>
  <c r="BB28" i="11"/>
  <c r="BC28" i="11"/>
  <c r="AE17" i="11"/>
  <c r="BC17" i="11"/>
  <c r="BB17" i="11"/>
  <c r="BE17" i="11"/>
  <c r="BD17" i="11"/>
  <c r="BF17" i="11"/>
  <c r="BH17" i="11"/>
  <c r="BG17" i="11"/>
  <c r="AE30" i="11"/>
  <c r="BH30" i="11"/>
  <c r="BE30" i="11"/>
  <c r="BC30" i="11"/>
  <c r="BF30" i="11"/>
  <c r="BD30" i="11"/>
  <c r="BB30" i="11"/>
  <c r="BG30" i="11"/>
  <c r="BC25" i="11"/>
  <c r="BB25" i="11"/>
  <c r="BE25" i="11"/>
  <c r="BD25" i="11"/>
  <c r="BH25" i="11"/>
  <c r="BG25" i="11"/>
  <c r="BF25" i="11"/>
  <c r="BF21" i="11"/>
  <c r="BD21" i="11"/>
  <c r="BC21" i="11"/>
  <c r="BH21" i="11"/>
  <c r="BB21" i="11"/>
  <c r="BG21" i="11"/>
  <c r="BE21" i="11"/>
  <c r="BF57" i="11"/>
  <c r="BE57" i="11"/>
  <c r="BG57" i="11"/>
  <c r="BH57" i="11"/>
  <c r="BC57" i="11"/>
  <c r="BD57" i="11"/>
  <c r="BB57" i="11"/>
  <c r="AE68" i="11"/>
  <c r="BC68" i="11"/>
  <c r="BB68" i="11"/>
  <c r="BH68" i="11"/>
  <c r="BG68" i="11"/>
  <c r="BD68" i="11"/>
  <c r="BF68" i="11"/>
  <c r="BE68" i="11"/>
  <c r="BD18" i="11"/>
  <c r="BG18" i="11"/>
  <c r="BF18" i="11"/>
  <c r="BE18" i="11"/>
  <c r="BH18" i="11"/>
  <c r="BC18" i="11"/>
  <c r="BB18" i="11"/>
  <c r="BG58" i="11"/>
  <c r="BF58" i="11"/>
  <c r="BE58" i="11"/>
  <c r="BH58" i="11"/>
  <c r="BB58" i="11"/>
  <c r="BD58" i="11"/>
  <c r="BC58" i="11"/>
  <c r="AE20" i="11"/>
  <c r="BE20" i="11"/>
  <c r="BH20" i="11"/>
  <c r="BD20" i="11"/>
  <c r="BG20" i="11"/>
  <c r="BF20" i="11"/>
  <c r="BC20" i="11"/>
  <c r="BB20" i="11"/>
  <c r="AE29" i="11"/>
  <c r="BG29" i="11"/>
  <c r="BD29" i="11"/>
  <c r="BC29" i="11"/>
  <c r="BH29" i="11"/>
  <c r="BF29" i="11"/>
  <c r="BE29" i="11"/>
  <c r="BB29" i="11"/>
  <c r="BD26" i="11"/>
  <c r="BF26" i="11"/>
  <c r="BE26" i="11"/>
  <c r="BG26" i="11"/>
  <c r="BB26" i="11"/>
  <c r="BH26" i="11"/>
  <c r="BC26" i="11"/>
  <c r="BH2" i="11"/>
  <c r="BB2" i="11"/>
  <c r="BG2" i="11"/>
  <c r="BD2" i="11"/>
  <c r="BF2" i="11"/>
  <c r="BE2" i="11"/>
  <c r="BC2" i="11"/>
  <c r="AE60" i="11"/>
  <c r="BH60" i="11"/>
  <c r="BG60" i="11"/>
  <c r="BD60" i="11"/>
  <c r="BF60" i="11"/>
  <c r="BB60" i="11"/>
  <c r="BE60" i="11"/>
  <c r="BC60" i="11"/>
  <c r="AE71" i="11"/>
  <c r="BH71" i="11"/>
  <c r="BG71" i="11"/>
  <c r="BF71" i="11"/>
  <c r="BE71" i="11"/>
  <c r="BC71" i="11"/>
  <c r="BD71" i="11"/>
  <c r="BB71" i="11"/>
  <c r="AE12" i="11"/>
  <c r="BF12" i="11"/>
  <c r="BC12" i="11"/>
  <c r="BD12" i="11"/>
  <c r="BH12" i="11"/>
  <c r="BE12" i="11"/>
  <c r="BG12" i="11"/>
  <c r="BB12" i="11"/>
  <c r="AE32" i="11"/>
  <c r="BH32" i="11"/>
  <c r="BG32" i="11"/>
  <c r="BC32" i="11"/>
  <c r="BD32" i="11"/>
  <c r="BB32" i="11"/>
  <c r="BF32" i="11"/>
  <c r="BE32" i="11"/>
  <c r="AE6" i="11"/>
  <c r="BF6" i="11"/>
  <c r="BC6" i="11"/>
  <c r="BE6" i="11"/>
  <c r="BB6" i="11"/>
  <c r="BG6" i="11"/>
  <c r="BH6" i="11"/>
  <c r="BD6" i="11"/>
  <c r="AE39" i="11"/>
  <c r="BH39" i="11"/>
  <c r="BC39" i="11"/>
  <c r="BB39" i="11"/>
  <c r="BG39" i="11"/>
  <c r="BE39" i="11"/>
  <c r="BF39" i="11"/>
  <c r="BD39" i="11"/>
  <c r="AE22" i="11"/>
  <c r="BG22" i="11"/>
  <c r="BC22" i="11"/>
  <c r="BE22" i="11"/>
  <c r="BD22" i="11"/>
  <c r="BB22" i="11"/>
  <c r="BH22" i="11"/>
  <c r="BF22" i="11"/>
  <c r="AE4" i="11"/>
  <c r="BE4" i="11"/>
  <c r="BD4" i="11"/>
  <c r="BF4" i="11"/>
  <c r="BB4" i="11"/>
  <c r="BC4" i="11"/>
  <c r="BH4" i="11"/>
  <c r="BG4" i="11"/>
  <c r="AE47" i="11"/>
  <c r="BH47" i="11"/>
  <c r="BG47" i="11"/>
  <c r="BF47" i="11"/>
  <c r="BE47" i="11"/>
  <c r="BD47" i="11"/>
  <c r="BB47" i="11"/>
  <c r="BC47" i="11"/>
  <c r="AE66" i="11"/>
  <c r="BH66" i="11"/>
  <c r="BG66" i="11"/>
  <c r="BF66" i="11"/>
  <c r="BE66" i="11"/>
  <c r="BD66" i="11"/>
  <c r="BC66" i="11"/>
  <c r="BB66" i="11"/>
  <c r="AE7" i="11"/>
  <c r="BG7" i="11"/>
  <c r="BF7" i="11"/>
  <c r="BE7" i="11"/>
  <c r="BC7" i="11"/>
  <c r="BH7" i="11"/>
  <c r="BB7" i="11"/>
  <c r="BD7" i="11"/>
  <c r="AE61" i="11"/>
  <c r="BH61" i="11"/>
  <c r="BG61" i="11"/>
  <c r="BF61" i="11"/>
  <c r="BD61" i="11"/>
  <c r="BE61" i="11"/>
  <c r="BC61" i="11"/>
  <c r="BB61" i="11"/>
  <c r="AE37" i="11"/>
  <c r="BH37" i="11"/>
  <c r="BG37" i="11"/>
  <c r="BF37" i="11"/>
  <c r="BC37" i="11"/>
  <c r="BB37" i="11"/>
  <c r="BE37" i="11"/>
  <c r="AE40" i="11"/>
  <c r="BC40" i="11"/>
  <c r="BB40" i="11"/>
  <c r="BH40" i="11"/>
  <c r="BG40" i="11"/>
  <c r="BF40" i="11"/>
  <c r="BE40" i="11"/>
  <c r="BD40" i="11"/>
  <c r="AE41" i="11"/>
  <c r="BD41" i="11"/>
  <c r="BE41" i="11"/>
  <c r="BC41" i="11"/>
  <c r="BF41" i="11"/>
  <c r="BB41" i="11"/>
  <c r="BH41" i="11"/>
  <c r="BG41" i="11"/>
  <c r="AE54" i="11"/>
  <c r="BH54" i="11"/>
  <c r="BD54" i="11"/>
  <c r="BB54" i="11"/>
  <c r="BG54" i="11"/>
  <c r="BF54" i="11"/>
  <c r="BE54" i="11"/>
  <c r="BC54" i="11"/>
  <c r="AE67" i="11"/>
  <c r="BH67" i="11"/>
  <c r="BD67" i="11"/>
  <c r="BB67" i="11"/>
  <c r="BG67" i="11"/>
  <c r="BE67" i="11"/>
  <c r="BF67" i="11"/>
  <c r="BC67" i="11"/>
  <c r="AE62" i="11"/>
  <c r="BC62" i="11"/>
  <c r="BB62" i="11"/>
  <c r="BD62" i="11"/>
  <c r="BE62" i="11"/>
  <c r="BH62" i="11"/>
  <c r="BG62" i="11"/>
  <c r="BF62" i="11"/>
  <c r="AE8" i="11"/>
  <c r="BH8" i="11"/>
  <c r="BG8" i="11"/>
  <c r="BB8" i="11"/>
  <c r="BF8" i="11"/>
  <c r="BE8" i="11"/>
  <c r="BD8" i="11"/>
  <c r="BC8" i="11"/>
  <c r="AE34" i="11"/>
  <c r="BD34" i="11"/>
  <c r="BE34" i="11"/>
  <c r="BB34" i="11"/>
  <c r="BF34" i="11"/>
  <c r="BC34" i="11"/>
  <c r="BH34" i="11"/>
  <c r="BG34" i="11"/>
  <c r="AE35" i="11"/>
  <c r="BE35" i="11"/>
  <c r="BG35" i="11"/>
  <c r="BF35" i="11"/>
  <c r="BH35" i="11"/>
  <c r="BD35" i="11"/>
  <c r="BC35" i="11"/>
  <c r="BB35" i="11"/>
  <c r="AE51" i="11"/>
  <c r="BG51" i="11"/>
  <c r="BF51" i="11"/>
  <c r="BE51" i="11"/>
  <c r="BH51" i="11"/>
  <c r="BD51" i="11"/>
  <c r="BB51" i="11"/>
  <c r="BC51" i="11"/>
  <c r="AE63" i="11"/>
  <c r="BF63" i="11"/>
  <c r="BE63" i="11"/>
  <c r="BG63" i="11"/>
  <c r="BC63" i="11"/>
  <c r="BH63" i="11"/>
  <c r="BD63" i="11"/>
  <c r="BB63" i="11"/>
  <c r="AE27" i="11"/>
  <c r="BE27" i="11"/>
  <c r="BH27" i="11"/>
  <c r="BG27" i="11"/>
  <c r="BF27" i="11"/>
  <c r="BD27" i="11"/>
  <c r="BC27" i="11"/>
  <c r="BB27" i="11"/>
  <c r="AE55" i="11"/>
  <c r="BC55" i="11"/>
  <c r="BB55" i="11"/>
  <c r="BH55" i="11"/>
  <c r="BG55" i="11"/>
  <c r="BF55" i="11"/>
  <c r="BD55" i="11"/>
  <c r="BE55" i="11"/>
  <c r="AE10" i="11"/>
  <c r="BC10" i="11"/>
  <c r="BB10" i="11"/>
  <c r="BF10" i="11"/>
  <c r="BE10" i="11"/>
  <c r="BD10" i="11"/>
  <c r="BG10" i="11"/>
  <c r="BH10" i="11"/>
  <c r="AE23" i="11"/>
  <c r="BH23" i="11"/>
  <c r="BF23" i="11"/>
  <c r="BE23" i="11"/>
  <c r="BC23" i="11"/>
  <c r="BG23" i="11"/>
  <c r="BB23" i="11"/>
  <c r="BD23" i="11"/>
  <c r="AE64" i="11"/>
  <c r="BG64" i="11"/>
  <c r="BF64" i="11"/>
  <c r="BE64" i="11"/>
  <c r="BH64" i="11"/>
  <c r="BC64" i="11"/>
  <c r="BD64" i="11"/>
  <c r="BB64" i="11"/>
  <c r="AE65" i="11"/>
  <c r="BH65" i="11"/>
  <c r="BG65" i="11"/>
  <c r="BF65" i="11"/>
  <c r="BB65" i="11"/>
  <c r="BD65" i="11"/>
  <c r="BC65" i="11"/>
  <c r="BE65" i="11"/>
  <c r="AE48" i="11"/>
  <c r="BD48" i="11"/>
  <c r="BE48" i="11"/>
  <c r="BH48" i="11"/>
  <c r="BC48" i="11"/>
  <c r="BG48" i="11"/>
  <c r="BF48" i="11"/>
  <c r="BB48" i="11"/>
  <c r="AE43" i="11"/>
  <c r="BF43" i="11"/>
  <c r="BE43" i="11"/>
  <c r="BG43" i="11"/>
  <c r="BH43" i="11"/>
  <c r="BC43" i="11"/>
  <c r="BB43" i="11"/>
  <c r="BD43" i="11"/>
  <c r="AE52" i="11"/>
  <c r="BH52" i="11"/>
  <c r="BG52" i="11"/>
  <c r="BF52" i="11"/>
  <c r="BD52" i="11"/>
  <c r="BE52" i="11"/>
  <c r="BB52" i="11"/>
  <c r="BC52" i="11"/>
  <c r="AE11" i="11"/>
  <c r="BE11" i="11"/>
  <c r="BD11" i="11"/>
  <c r="BH11" i="11"/>
  <c r="BC11" i="11"/>
  <c r="BB11" i="11"/>
  <c r="BG11" i="11"/>
  <c r="BF11" i="11"/>
  <c r="BH9" i="11"/>
  <c r="BG9" i="11"/>
  <c r="BF9" i="11"/>
  <c r="BC9" i="11"/>
  <c r="BB9" i="11"/>
  <c r="BE9" i="11"/>
  <c r="BD9" i="11"/>
  <c r="AE14" i="11"/>
  <c r="BH14" i="11"/>
  <c r="BG14" i="11"/>
  <c r="BF14" i="11"/>
  <c r="BE14" i="11"/>
  <c r="BC14" i="11"/>
  <c r="BD14" i="11"/>
  <c r="BB14" i="11"/>
  <c r="BE42" i="11"/>
  <c r="BF42" i="11"/>
  <c r="BB42" i="11"/>
  <c r="BH42" i="11"/>
  <c r="BC42" i="11"/>
  <c r="BG42" i="11"/>
  <c r="BD42" i="11"/>
  <c r="AE31" i="11"/>
  <c r="BG31" i="11"/>
  <c r="BF31" i="11"/>
  <c r="BC31" i="11"/>
  <c r="BE31" i="11"/>
  <c r="BH31" i="11"/>
  <c r="BD31" i="11"/>
  <c r="BB31" i="11"/>
  <c r="AE50" i="11"/>
  <c r="BF50" i="11"/>
  <c r="BE50" i="11"/>
  <c r="BG50" i="11"/>
  <c r="BB50" i="11"/>
  <c r="BC50" i="11"/>
  <c r="BD50" i="11"/>
  <c r="BH50" i="11"/>
  <c r="AE38" i="11"/>
  <c r="BH38" i="11"/>
  <c r="BG38" i="11"/>
  <c r="BF38" i="11"/>
  <c r="BC38" i="11"/>
  <c r="BE38" i="11"/>
  <c r="BD38" i="11"/>
  <c r="BB38" i="11"/>
  <c r="AE36" i="11"/>
  <c r="BG36" i="11"/>
  <c r="BF36" i="11"/>
  <c r="BE36" i="11"/>
  <c r="BH36" i="11"/>
  <c r="BD36" i="11"/>
  <c r="BB36" i="11"/>
  <c r="BC36" i="11"/>
  <c r="BE69" i="11"/>
  <c r="BF69" i="11"/>
  <c r="BD69" i="11"/>
  <c r="BH69" i="11"/>
  <c r="BC69" i="11"/>
  <c r="BB69" i="11"/>
  <c r="BG69" i="11"/>
  <c r="AE72" i="11"/>
  <c r="BH72" i="11"/>
  <c r="BG72" i="11"/>
  <c r="BF72" i="11"/>
  <c r="BC72" i="11"/>
  <c r="BE72" i="11"/>
  <c r="BB72" i="11"/>
  <c r="BD72" i="11"/>
  <c r="AE3" i="11"/>
  <c r="BD3" i="11"/>
  <c r="BH3" i="11"/>
  <c r="BB3" i="11"/>
  <c r="BG3" i="11"/>
  <c r="BF3" i="11"/>
  <c r="BC3" i="11"/>
  <c r="BE3" i="11"/>
  <c r="AE46" i="11"/>
  <c r="BH46" i="11"/>
  <c r="BG46" i="11"/>
  <c r="BD46" i="11"/>
  <c r="BC46" i="11"/>
  <c r="BB46" i="11"/>
  <c r="BF46" i="11"/>
  <c r="BE46" i="11"/>
  <c r="AE59" i="11"/>
  <c r="BH59" i="11"/>
  <c r="BG59" i="11"/>
  <c r="BF59" i="11"/>
  <c r="BE59" i="11"/>
  <c r="BB59" i="11"/>
  <c r="BD59" i="11"/>
  <c r="BC59" i="11"/>
  <c r="BH73" i="11" l="1"/>
  <c r="BD73" i="11"/>
  <c r="BE73" i="11"/>
  <c r="BC73" i="11"/>
  <c r="BF73" i="11"/>
  <c r="AE2" i="11"/>
  <c r="AE73" i="11" s="1"/>
  <c r="AF4" i="11" s="1"/>
  <c r="BG73" i="11"/>
  <c r="BB73" i="11"/>
  <c r="BI56" i="11" l="1"/>
  <c r="BQ56" i="11" s="1"/>
  <c r="BR56" i="11" s="1"/>
  <c r="BN56" i="11"/>
  <c r="CF56" i="11" s="1"/>
  <c r="CG56" i="11" s="1"/>
  <c r="AF56" i="11"/>
  <c r="AN56" i="11" s="1"/>
  <c r="AO56" i="11" s="1"/>
  <c r="BM56" i="11"/>
  <c r="CC56" i="11" s="1"/>
  <c r="CD56" i="11" s="1"/>
  <c r="BJ56" i="11"/>
  <c r="BT56" i="11" s="1"/>
  <c r="BU56" i="11" s="1"/>
  <c r="BL56" i="11"/>
  <c r="BZ56" i="11" s="1"/>
  <c r="CA56" i="11" s="1"/>
  <c r="BK56" i="11"/>
  <c r="BW56" i="11" s="1"/>
  <c r="BX56" i="11" s="1"/>
  <c r="BO56" i="11"/>
  <c r="CI56" i="11" s="1"/>
  <c r="CJ56" i="11" s="1"/>
  <c r="BI19" i="11"/>
  <c r="BQ19" i="11" s="1"/>
  <c r="BR19" i="11" s="1"/>
  <c r="BI53" i="11"/>
  <c r="BQ53" i="11" s="1"/>
  <c r="BR53" i="11" s="1"/>
  <c r="AF19" i="11"/>
  <c r="AF53" i="11"/>
  <c r="BN19" i="11"/>
  <c r="CF19" i="11" s="1"/>
  <c r="CG19" i="11" s="1"/>
  <c r="BN53" i="11"/>
  <c r="BM19" i="11"/>
  <c r="CC19" i="11" s="1"/>
  <c r="CD19" i="11" s="1"/>
  <c r="BM53" i="11"/>
  <c r="CC53" i="11" s="1"/>
  <c r="CD53" i="11" s="1"/>
  <c r="BJ19" i="11"/>
  <c r="BT19" i="11" s="1"/>
  <c r="BU19" i="11" s="1"/>
  <c r="BJ53" i="11"/>
  <c r="BT53" i="11" s="1"/>
  <c r="BU53" i="11" s="1"/>
  <c r="BL19" i="11"/>
  <c r="BZ19" i="11" s="1"/>
  <c r="CA19" i="11" s="1"/>
  <c r="BL53" i="11"/>
  <c r="BZ53" i="11" s="1"/>
  <c r="CA53" i="11" s="1"/>
  <c r="BK19" i="11"/>
  <c r="BW19" i="11" s="1"/>
  <c r="BX19" i="11" s="1"/>
  <c r="BK53" i="11"/>
  <c r="BW53" i="11" s="1"/>
  <c r="BX53" i="11" s="1"/>
  <c r="BO19" i="11"/>
  <c r="CI19" i="11" s="1"/>
  <c r="CJ19" i="11" s="1"/>
  <c r="BO53" i="11"/>
  <c r="CI53" i="11" s="1"/>
  <c r="CJ53" i="11" s="1"/>
  <c r="BM5" i="11"/>
  <c r="CC5" i="11" s="1"/>
  <c r="CD5" i="11" s="1"/>
  <c r="BO5" i="11"/>
  <c r="CI5" i="11" s="1"/>
  <c r="CJ5" i="11" s="1"/>
  <c r="BI5" i="11"/>
  <c r="BQ5" i="11" s="1"/>
  <c r="BR5" i="11" s="1"/>
  <c r="BL5" i="11"/>
  <c r="BZ5" i="11" s="1"/>
  <c r="CA5" i="11" s="1"/>
  <c r="AF5" i="11"/>
  <c r="BJ5" i="11"/>
  <c r="BT5" i="11" s="1"/>
  <c r="BU5" i="11" s="1"/>
  <c r="BN5" i="11"/>
  <c r="CF5" i="11" s="1"/>
  <c r="CG5" i="11" s="1"/>
  <c r="BK5" i="11"/>
  <c r="BW5" i="11" s="1"/>
  <c r="BX5" i="11" s="1"/>
  <c r="BI24" i="11"/>
  <c r="BQ24" i="11" s="1"/>
  <c r="BR24" i="11" s="1"/>
  <c r="BN13" i="11"/>
  <c r="AZ13" i="11" s="1"/>
  <c r="BA13" i="11" s="1"/>
  <c r="BN24" i="11"/>
  <c r="AF41" i="11"/>
  <c r="AF24" i="11"/>
  <c r="BM49" i="11"/>
  <c r="CC49" i="11" s="1"/>
  <c r="CD49" i="11" s="1"/>
  <c r="BM24" i="11"/>
  <c r="CC24" i="11" s="1"/>
  <c r="CD24" i="11" s="1"/>
  <c r="BJ49" i="11"/>
  <c r="BT49" i="11" s="1"/>
  <c r="BU49" i="11" s="1"/>
  <c r="BJ24" i="11"/>
  <c r="BT24" i="11" s="1"/>
  <c r="BU24" i="11" s="1"/>
  <c r="BL49" i="11"/>
  <c r="BZ49" i="11" s="1"/>
  <c r="CA49" i="11" s="1"/>
  <c r="BL24" i="11"/>
  <c r="BZ24" i="11" s="1"/>
  <c r="CA24" i="11" s="1"/>
  <c r="BK13" i="11"/>
  <c r="BW13" i="11" s="1"/>
  <c r="BX13" i="11" s="1"/>
  <c r="BK24" i="11"/>
  <c r="BW24" i="11" s="1"/>
  <c r="BX24" i="11" s="1"/>
  <c r="BO49" i="11"/>
  <c r="CI49" i="11" s="1"/>
  <c r="CJ49" i="11" s="1"/>
  <c r="BO24" i="11"/>
  <c r="CI24" i="11" s="1"/>
  <c r="CJ24" i="11" s="1"/>
  <c r="AF13" i="11"/>
  <c r="AF9" i="11"/>
  <c r="BI49" i="11"/>
  <c r="BQ49" i="11" s="1"/>
  <c r="BR49" i="11" s="1"/>
  <c r="AF49" i="11"/>
  <c r="BK49" i="11"/>
  <c r="BW49" i="11" s="1"/>
  <c r="BX49" i="11" s="1"/>
  <c r="BN49" i="11"/>
  <c r="BJ9" i="11"/>
  <c r="BT9" i="11" s="1"/>
  <c r="BU9" i="11" s="1"/>
  <c r="BJ13" i="11"/>
  <c r="BT13" i="11" s="1"/>
  <c r="BU13" i="11" s="1"/>
  <c r="BL35" i="11"/>
  <c r="BZ35" i="11" s="1"/>
  <c r="CA35" i="11" s="1"/>
  <c r="BL13" i="11"/>
  <c r="BZ13" i="11" s="1"/>
  <c r="CA13" i="11" s="1"/>
  <c r="BI20" i="11"/>
  <c r="BQ20" i="11" s="1"/>
  <c r="BR20" i="11" s="1"/>
  <c r="BI13" i="11"/>
  <c r="BQ13" i="11" s="1"/>
  <c r="BR13" i="11" s="1"/>
  <c r="BM48" i="11"/>
  <c r="CC48" i="11" s="1"/>
  <c r="CD48" i="11" s="1"/>
  <c r="BM13" i="11"/>
  <c r="CC13" i="11" s="1"/>
  <c r="CD13" i="11" s="1"/>
  <c r="BO40" i="11"/>
  <c r="CI40" i="11" s="1"/>
  <c r="CJ40" i="11" s="1"/>
  <c r="BO13" i="11"/>
  <c r="CI13" i="11" s="1"/>
  <c r="CJ13" i="11" s="1"/>
  <c r="BO31" i="11"/>
  <c r="CI31" i="11" s="1"/>
  <c r="CJ31" i="11" s="1"/>
  <c r="BO72" i="11"/>
  <c r="CI72" i="11" s="1"/>
  <c r="CJ72" i="11" s="1"/>
  <c r="BO18" i="11"/>
  <c r="CI18" i="11" s="1"/>
  <c r="CJ18" i="11" s="1"/>
  <c r="BO55" i="11"/>
  <c r="CI55" i="11" s="1"/>
  <c r="CJ55" i="11" s="1"/>
  <c r="BO34" i="11"/>
  <c r="CI34" i="11" s="1"/>
  <c r="CJ34" i="11" s="1"/>
  <c r="BO60" i="11"/>
  <c r="CI60" i="11" s="1"/>
  <c r="CJ60" i="11" s="1"/>
  <c r="BO8" i="11"/>
  <c r="CI8" i="11" s="1"/>
  <c r="CJ8" i="11" s="1"/>
  <c r="BO3" i="11"/>
  <c r="CI3" i="11" s="1"/>
  <c r="CJ3" i="11" s="1"/>
  <c r="AF57" i="11"/>
  <c r="AF25" i="11"/>
  <c r="AF18" i="11"/>
  <c r="AF69" i="11"/>
  <c r="AF58" i="11"/>
  <c r="AF16" i="11"/>
  <c r="AF15" i="11"/>
  <c r="AF42" i="11"/>
  <c r="AF26" i="11"/>
  <c r="AF21" i="11"/>
  <c r="BO4" i="11"/>
  <c r="CI4" i="11" s="1"/>
  <c r="CJ4" i="11" s="1"/>
  <c r="BO16" i="11"/>
  <c r="CI16" i="11" s="1"/>
  <c r="CJ16" i="11" s="1"/>
  <c r="BM25" i="11"/>
  <c r="CC25" i="11" s="1"/>
  <c r="CD25" i="11" s="1"/>
  <c r="BM38" i="11"/>
  <c r="CC38" i="11" s="1"/>
  <c r="CD38" i="11" s="1"/>
  <c r="BM66" i="11"/>
  <c r="CC66" i="11" s="1"/>
  <c r="CD66" i="11" s="1"/>
  <c r="BM12" i="11"/>
  <c r="CC12" i="11" s="1"/>
  <c r="CD12" i="11" s="1"/>
  <c r="BJ22" i="11"/>
  <c r="BT22" i="11" s="1"/>
  <c r="BU22" i="11" s="1"/>
  <c r="BJ18" i="11"/>
  <c r="BM35" i="11"/>
  <c r="CC35" i="11" s="1"/>
  <c r="CD35" i="11" s="1"/>
  <c r="BL33" i="11"/>
  <c r="BZ33" i="11" s="1"/>
  <c r="CA33" i="11" s="1"/>
  <c r="BL25" i="11"/>
  <c r="BZ25" i="11" s="1"/>
  <c r="CA25" i="11" s="1"/>
  <c r="BM17" i="11"/>
  <c r="CC17" i="11" s="1"/>
  <c r="CD17" i="11" s="1"/>
  <c r="BL27" i="11"/>
  <c r="BZ27" i="11" s="1"/>
  <c r="CA27" i="11" s="1"/>
  <c r="BM64" i="11"/>
  <c r="CC64" i="11" s="1"/>
  <c r="CD64" i="11" s="1"/>
  <c r="BM63" i="11"/>
  <c r="CC63" i="11" s="1"/>
  <c r="CD63" i="11" s="1"/>
  <c r="BO71" i="11"/>
  <c r="CI71" i="11" s="1"/>
  <c r="CJ71" i="11" s="1"/>
  <c r="BL8" i="11"/>
  <c r="BZ8" i="11" s="1"/>
  <c r="CA8" i="11" s="1"/>
  <c r="BM8" i="11"/>
  <c r="CC8" i="11" s="1"/>
  <c r="CD8" i="11" s="1"/>
  <c r="BM21" i="11"/>
  <c r="CC21" i="11" s="1"/>
  <c r="CD21" i="11" s="1"/>
  <c r="BM27" i="11"/>
  <c r="CC27" i="11" s="1"/>
  <c r="CD27" i="11" s="1"/>
  <c r="BJ14" i="11"/>
  <c r="BT14" i="11" s="1"/>
  <c r="BU14" i="11" s="1"/>
  <c r="BJ27" i="11"/>
  <c r="BT27" i="11" s="1"/>
  <c r="BU27" i="11" s="1"/>
  <c r="BM72" i="11"/>
  <c r="CC72" i="11" s="1"/>
  <c r="CD72" i="11" s="1"/>
  <c r="BM10" i="11"/>
  <c r="CC10" i="11" s="1"/>
  <c r="CD10" i="11" s="1"/>
  <c r="BM60" i="11"/>
  <c r="CC60" i="11" s="1"/>
  <c r="CD60" i="11" s="1"/>
  <c r="BJ47" i="11"/>
  <c r="BT47" i="11" s="1"/>
  <c r="BU47" i="11" s="1"/>
  <c r="BM68" i="11"/>
  <c r="CC68" i="11" s="1"/>
  <c r="CD68" i="11" s="1"/>
  <c r="BM65" i="11"/>
  <c r="CC65" i="11" s="1"/>
  <c r="CD65" i="11" s="1"/>
  <c r="BM46" i="11"/>
  <c r="CC46" i="11" s="1"/>
  <c r="CD46" i="11" s="1"/>
  <c r="BM54" i="11"/>
  <c r="CC54" i="11" s="1"/>
  <c r="CD54" i="11" s="1"/>
  <c r="BL62" i="11"/>
  <c r="BZ62" i="11" s="1"/>
  <c r="CA62" i="11" s="1"/>
  <c r="BL48" i="11"/>
  <c r="BZ48" i="11" s="1"/>
  <c r="CA48" i="11" s="1"/>
  <c r="BN71" i="11"/>
  <c r="BN58" i="11"/>
  <c r="BL47" i="11"/>
  <c r="BZ47" i="11" s="1"/>
  <c r="CA47" i="11" s="1"/>
  <c r="BN40" i="11"/>
  <c r="BL60" i="11"/>
  <c r="BZ60" i="11" s="1"/>
  <c r="CA60" i="11" s="1"/>
  <c r="BN22" i="11"/>
  <c r="BL11" i="11"/>
  <c r="BZ11" i="11" s="1"/>
  <c r="CA11" i="11" s="1"/>
  <c r="BL64" i="11"/>
  <c r="BZ64" i="11" s="1"/>
  <c r="CA64" i="11" s="1"/>
  <c r="BL14" i="11"/>
  <c r="BZ14" i="11" s="1"/>
  <c r="CA14" i="11" s="1"/>
  <c r="BL29" i="11"/>
  <c r="BZ29" i="11" s="1"/>
  <c r="CA29" i="11" s="1"/>
  <c r="BL16" i="11"/>
  <c r="BZ16" i="11" s="1"/>
  <c r="CA16" i="11" s="1"/>
  <c r="BL68" i="11"/>
  <c r="BZ68" i="11" s="1"/>
  <c r="CA68" i="11" s="1"/>
  <c r="BL22" i="11"/>
  <c r="BZ22" i="11" s="1"/>
  <c r="CA22" i="11" s="1"/>
  <c r="BL34" i="11"/>
  <c r="BZ34" i="11" s="1"/>
  <c r="CA34" i="11" s="1"/>
  <c r="BL37" i="11"/>
  <c r="BZ37" i="11" s="1"/>
  <c r="CA37" i="11" s="1"/>
  <c r="BN61" i="11"/>
  <c r="BL17" i="11"/>
  <c r="BZ17" i="11" s="1"/>
  <c r="CA17" i="11" s="1"/>
  <c r="BN21" i="11"/>
  <c r="BN54" i="11"/>
  <c r="BL55" i="11"/>
  <c r="BZ55" i="11" s="1"/>
  <c r="CA55" i="11" s="1"/>
  <c r="BL31" i="11"/>
  <c r="BZ31" i="11" s="1"/>
  <c r="CA31" i="11" s="1"/>
  <c r="BL12" i="11"/>
  <c r="BZ12" i="11" s="1"/>
  <c r="CA12" i="11" s="1"/>
  <c r="BL7" i="11"/>
  <c r="BZ7" i="11" s="1"/>
  <c r="CA7" i="11" s="1"/>
  <c r="BL61" i="11"/>
  <c r="BZ61" i="11" s="1"/>
  <c r="CA61" i="11" s="1"/>
  <c r="BL59" i="11"/>
  <c r="BZ59" i="11" s="1"/>
  <c r="CA59" i="11" s="1"/>
  <c r="BL70" i="11"/>
  <c r="BZ70" i="11" s="1"/>
  <c r="CA70" i="11" s="1"/>
  <c r="BN29" i="11"/>
  <c r="BN51" i="11"/>
  <c r="BL21" i="11"/>
  <c r="BZ21" i="11" s="1"/>
  <c r="CA21" i="11" s="1"/>
  <c r="BL72" i="11"/>
  <c r="BZ72" i="11" s="1"/>
  <c r="CA72" i="11" s="1"/>
  <c r="BL23" i="11"/>
  <c r="BZ23" i="11" s="1"/>
  <c r="CA23" i="11" s="1"/>
  <c r="BN64" i="11"/>
  <c r="BL45" i="11"/>
  <c r="BZ45" i="11" s="1"/>
  <c r="CA45" i="11" s="1"/>
  <c r="BL39" i="11"/>
  <c r="BZ39" i="11" s="1"/>
  <c r="CA39" i="11" s="1"/>
  <c r="BL57" i="11"/>
  <c r="BZ57" i="11" s="1"/>
  <c r="CA57" i="11" s="1"/>
  <c r="BL67" i="11"/>
  <c r="BZ67" i="11" s="1"/>
  <c r="CA67" i="11" s="1"/>
  <c r="BL6" i="11"/>
  <c r="BZ6" i="11" s="1"/>
  <c r="CA6" i="11" s="1"/>
  <c r="BL51" i="11"/>
  <c r="BZ51" i="11" s="1"/>
  <c r="CA51" i="11" s="1"/>
  <c r="BN44" i="11"/>
  <c r="BN45" i="11"/>
  <c r="BO11" i="11"/>
  <c r="CI11" i="11" s="1"/>
  <c r="CJ11" i="11" s="1"/>
  <c r="BI21" i="11"/>
  <c r="BI29" i="11"/>
  <c r="BQ29" i="11" s="1"/>
  <c r="BR29" i="11" s="1"/>
  <c r="BO54" i="11"/>
  <c r="CI54" i="11" s="1"/>
  <c r="CJ54" i="11" s="1"/>
  <c r="BN37" i="11"/>
  <c r="BO57" i="11"/>
  <c r="CI57" i="11" s="1"/>
  <c r="CJ57" i="11" s="1"/>
  <c r="BO22" i="11"/>
  <c r="CI22" i="11" s="1"/>
  <c r="CJ22" i="11" s="1"/>
  <c r="BN15" i="11"/>
  <c r="BO12" i="11"/>
  <c r="CI12" i="11" s="1"/>
  <c r="CJ12" i="11" s="1"/>
  <c r="BO27" i="11"/>
  <c r="CI27" i="11" s="1"/>
  <c r="CJ27" i="11" s="1"/>
  <c r="BO9" i="11"/>
  <c r="CI9" i="11" s="1"/>
  <c r="CJ9" i="11" s="1"/>
  <c r="BI34" i="11"/>
  <c r="BQ34" i="11" s="1"/>
  <c r="BR34" i="11" s="1"/>
  <c r="BN7" i="11"/>
  <c r="BN72" i="11"/>
  <c r="BN48" i="11"/>
  <c r="BO70" i="11"/>
  <c r="CI70" i="11" s="1"/>
  <c r="CJ70" i="11" s="1"/>
  <c r="BO26" i="11"/>
  <c r="CI26" i="11" s="1"/>
  <c r="CJ26" i="11" s="1"/>
  <c r="BN8" i="11"/>
  <c r="BI62" i="11"/>
  <c r="BQ62" i="11" s="1"/>
  <c r="BR62" i="11" s="1"/>
  <c r="BI9" i="11"/>
  <c r="BI48" i="11"/>
  <c r="BQ48" i="11" s="1"/>
  <c r="BR48" i="11" s="1"/>
  <c r="BO45" i="11"/>
  <c r="CI45" i="11" s="1"/>
  <c r="CJ45" i="11" s="1"/>
  <c r="BO69" i="11"/>
  <c r="CI69" i="11" s="1"/>
  <c r="CJ69" i="11" s="1"/>
  <c r="BO50" i="11"/>
  <c r="CI50" i="11" s="1"/>
  <c r="CJ50" i="11" s="1"/>
  <c r="BN32" i="11"/>
  <c r="BN55" i="11"/>
  <c r="BN11" i="11"/>
  <c r="BO28" i="11"/>
  <c r="CI28" i="11" s="1"/>
  <c r="CJ28" i="11" s="1"/>
  <c r="BO7" i="11"/>
  <c r="CI7" i="11" s="1"/>
  <c r="CJ7" i="11" s="1"/>
  <c r="BN43" i="11"/>
  <c r="BO43" i="11"/>
  <c r="CI43" i="11" s="1"/>
  <c r="CJ43" i="11" s="1"/>
  <c r="BN60" i="11"/>
  <c r="BL58" i="11"/>
  <c r="BZ58" i="11" s="1"/>
  <c r="CA58" i="11" s="1"/>
  <c r="BO68" i="11"/>
  <c r="CI68" i="11" s="1"/>
  <c r="CJ68" i="11" s="1"/>
  <c r="BN38" i="11"/>
  <c r="BL42" i="11"/>
  <c r="BZ42" i="11" s="1"/>
  <c r="CA42" i="11" s="1"/>
  <c r="BL9" i="11"/>
  <c r="BZ9" i="11" s="1"/>
  <c r="CA9" i="11" s="1"/>
  <c r="BI37" i="11"/>
  <c r="BQ37" i="11" s="1"/>
  <c r="BR37" i="11" s="1"/>
  <c r="BI55" i="11"/>
  <c r="BQ55" i="11" s="1"/>
  <c r="BR55" i="11" s="1"/>
  <c r="BO25" i="11"/>
  <c r="CI25" i="11" s="1"/>
  <c r="CJ25" i="11" s="1"/>
  <c r="BO33" i="11"/>
  <c r="CI33" i="11" s="1"/>
  <c r="CJ33" i="11" s="1"/>
  <c r="BO48" i="11"/>
  <c r="CI48" i="11" s="1"/>
  <c r="CJ48" i="11" s="1"/>
  <c r="BO61" i="11"/>
  <c r="CI61" i="11" s="1"/>
  <c r="CJ61" i="11" s="1"/>
  <c r="BN9" i="11"/>
  <c r="BN57" i="11"/>
  <c r="BN31" i="11"/>
  <c r="BO17" i="11"/>
  <c r="CI17" i="11" s="1"/>
  <c r="CJ17" i="11" s="1"/>
  <c r="BJ32" i="11"/>
  <c r="BT32" i="11" s="1"/>
  <c r="BU32" i="11" s="1"/>
  <c r="BN27" i="11"/>
  <c r="BO29" i="11"/>
  <c r="CI29" i="11" s="1"/>
  <c r="CJ29" i="11" s="1"/>
  <c r="BN16" i="11"/>
  <c r="BO64" i="11"/>
  <c r="CI64" i="11" s="1"/>
  <c r="CJ64" i="11" s="1"/>
  <c r="BI7" i="11"/>
  <c r="BQ7" i="11" s="1"/>
  <c r="BR7" i="11" s="1"/>
  <c r="BI28" i="11"/>
  <c r="BQ28" i="11" s="1"/>
  <c r="BR28" i="11" s="1"/>
  <c r="BO32" i="11"/>
  <c r="CI32" i="11" s="1"/>
  <c r="CJ32" i="11" s="1"/>
  <c r="BO37" i="11"/>
  <c r="CI37" i="11" s="1"/>
  <c r="CJ37" i="11" s="1"/>
  <c r="BO44" i="11"/>
  <c r="CI44" i="11" s="1"/>
  <c r="CJ44" i="11" s="1"/>
  <c r="BO39" i="11"/>
  <c r="CI39" i="11" s="1"/>
  <c r="CJ39" i="11" s="1"/>
  <c r="BN6" i="11"/>
  <c r="BO14" i="11"/>
  <c r="CI14" i="11" s="1"/>
  <c r="CJ14" i="11" s="1"/>
  <c r="BO20" i="11"/>
  <c r="CI20" i="11" s="1"/>
  <c r="CJ20" i="11" s="1"/>
  <c r="BO21" i="11"/>
  <c r="CI21" i="11" s="1"/>
  <c r="CJ21" i="11" s="1"/>
  <c r="BO67" i="11"/>
  <c r="CI67" i="11" s="1"/>
  <c r="CJ67" i="11" s="1"/>
  <c r="BN23" i="11"/>
  <c r="BO6" i="11"/>
  <c r="CI6" i="11" s="1"/>
  <c r="CJ6" i="11" s="1"/>
  <c r="BO36" i="11"/>
  <c r="CI36" i="11" s="1"/>
  <c r="CJ36" i="11" s="1"/>
  <c r="BN17" i="11"/>
  <c r="BN66" i="11"/>
  <c r="BM51" i="11"/>
  <c r="CC51" i="11" s="1"/>
  <c r="CD51" i="11" s="1"/>
  <c r="BN36" i="11"/>
  <c r="BM59" i="11"/>
  <c r="CC59" i="11" s="1"/>
  <c r="CD59" i="11" s="1"/>
  <c r="BN10" i="11"/>
  <c r="BI39" i="11"/>
  <c r="BQ39" i="11" s="1"/>
  <c r="BR39" i="11" s="1"/>
  <c r="BO23" i="11"/>
  <c r="CI23" i="11" s="1"/>
  <c r="CJ23" i="11" s="1"/>
  <c r="BL36" i="11"/>
  <c r="BZ36" i="11" s="1"/>
  <c r="CA36" i="11" s="1"/>
  <c r="BN39" i="11"/>
  <c r="BL10" i="11"/>
  <c r="BZ10" i="11" s="1"/>
  <c r="CA10" i="11" s="1"/>
  <c r="BL71" i="11"/>
  <c r="BZ71" i="11" s="1"/>
  <c r="CA71" i="11" s="1"/>
  <c r="BL50" i="11"/>
  <c r="BZ50" i="11" s="1"/>
  <c r="CA50" i="11" s="1"/>
  <c r="BO62" i="11"/>
  <c r="CI62" i="11" s="1"/>
  <c r="CJ62" i="11" s="1"/>
  <c r="BL66" i="11"/>
  <c r="BZ66" i="11" s="1"/>
  <c r="CA66" i="11" s="1"/>
  <c r="BN30" i="11"/>
  <c r="BL30" i="11"/>
  <c r="BZ30" i="11" s="1"/>
  <c r="CA30" i="11" s="1"/>
  <c r="BM2" i="11"/>
  <c r="CC2" i="11" s="1"/>
  <c r="CD2" i="11" s="1"/>
  <c r="BO41" i="11"/>
  <c r="CI41" i="11" s="1"/>
  <c r="CJ41" i="11" s="1"/>
  <c r="BO47" i="11"/>
  <c r="CI47" i="11" s="1"/>
  <c r="CJ47" i="11" s="1"/>
  <c r="BL52" i="11"/>
  <c r="BZ52" i="11" s="1"/>
  <c r="CA52" i="11" s="1"/>
  <c r="BK73" i="11"/>
  <c r="BK48" i="11"/>
  <c r="BW48" i="11" s="1"/>
  <c r="BX48" i="11" s="1"/>
  <c r="BK23" i="11"/>
  <c r="BW23" i="11" s="1"/>
  <c r="BX23" i="11" s="1"/>
  <c r="BK29" i="11"/>
  <c r="BW29" i="11" s="1"/>
  <c r="BX29" i="11" s="1"/>
  <c r="BK57" i="11"/>
  <c r="BW57" i="11" s="1"/>
  <c r="BX57" i="11" s="1"/>
  <c r="BK20" i="11"/>
  <c r="BW20" i="11" s="1"/>
  <c r="BX20" i="11" s="1"/>
  <c r="BK28" i="11"/>
  <c r="BW28" i="11" s="1"/>
  <c r="BX28" i="11" s="1"/>
  <c r="BK45" i="11"/>
  <c r="BW45" i="11" s="1"/>
  <c r="BX45" i="11" s="1"/>
  <c r="BK36" i="11"/>
  <c r="BW36" i="11" s="1"/>
  <c r="BX36" i="11" s="1"/>
  <c r="BK37" i="11"/>
  <c r="BW37" i="11" s="1"/>
  <c r="BX37" i="11" s="1"/>
  <c r="BK70" i="11"/>
  <c r="BW70" i="11" s="1"/>
  <c r="BX70" i="11" s="1"/>
  <c r="BK38" i="11"/>
  <c r="BW38" i="11" s="1"/>
  <c r="BX38" i="11" s="1"/>
  <c r="BK22" i="11"/>
  <c r="BW22" i="11" s="1"/>
  <c r="BX22" i="11" s="1"/>
  <c r="BK46" i="11"/>
  <c r="BW46" i="11" s="1"/>
  <c r="BX46" i="11" s="1"/>
  <c r="BK11" i="11"/>
  <c r="BW11" i="11" s="1"/>
  <c r="BX11" i="11" s="1"/>
  <c r="BK27" i="11"/>
  <c r="BW27" i="11" s="1"/>
  <c r="BX27" i="11" s="1"/>
  <c r="BK2" i="11"/>
  <c r="BW2" i="11" s="1"/>
  <c r="BX2" i="11" s="1"/>
  <c r="BK25" i="11"/>
  <c r="BK60" i="11"/>
  <c r="BW60" i="11" s="1"/>
  <c r="BX60" i="11" s="1"/>
  <c r="BK15" i="11"/>
  <c r="BK62" i="11"/>
  <c r="BW62" i="11" s="1"/>
  <c r="BX62" i="11" s="1"/>
  <c r="BK58" i="11"/>
  <c r="BW58" i="11" s="1"/>
  <c r="BX58" i="11" s="1"/>
  <c r="BK33" i="11"/>
  <c r="BW33" i="11" s="1"/>
  <c r="BX33" i="11" s="1"/>
  <c r="BK42" i="11"/>
  <c r="BW42" i="11" s="1"/>
  <c r="BX42" i="11" s="1"/>
  <c r="BK55" i="11"/>
  <c r="BW55" i="11" s="1"/>
  <c r="BX55" i="11" s="1"/>
  <c r="BK54" i="11"/>
  <c r="BW54" i="11" s="1"/>
  <c r="BX54" i="11" s="1"/>
  <c r="BK72" i="11"/>
  <c r="BW72" i="11" s="1"/>
  <c r="BX72" i="11" s="1"/>
  <c r="BK7" i="11"/>
  <c r="BW7" i="11" s="1"/>
  <c r="BX7" i="11" s="1"/>
  <c r="BK67" i="11"/>
  <c r="BW67" i="11" s="1"/>
  <c r="BX67" i="11" s="1"/>
  <c r="BK52" i="11"/>
  <c r="BW52" i="11" s="1"/>
  <c r="BX52" i="11" s="1"/>
  <c r="BK69" i="11"/>
  <c r="BW69" i="11" s="1"/>
  <c r="BX69" i="11" s="1"/>
  <c r="BK9" i="11"/>
  <c r="BK51" i="11"/>
  <c r="BW51" i="11" s="1"/>
  <c r="BX51" i="11" s="1"/>
  <c r="BK21" i="11"/>
  <c r="BK47" i="11"/>
  <c r="BW47" i="11" s="1"/>
  <c r="BX47" i="11" s="1"/>
  <c r="BK65" i="11"/>
  <c r="BW65" i="11" s="1"/>
  <c r="BX65" i="11" s="1"/>
  <c r="BK66" i="11"/>
  <c r="BW66" i="11" s="1"/>
  <c r="BX66" i="11" s="1"/>
  <c r="BK68" i="11"/>
  <c r="BW68" i="11" s="1"/>
  <c r="BX68" i="11" s="1"/>
  <c r="BJ2" i="11"/>
  <c r="BT2" i="11" s="1"/>
  <c r="BU2" i="11" s="1"/>
  <c r="BJ52" i="11"/>
  <c r="BT52" i="11" s="1"/>
  <c r="BU52" i="11" s="1"/>
  <c r="BK3" i="11"/>
  <c r="BW3" i="11" s="1"/>
  <c r="BX3" i="11" s="1"/>
  <c r="BK8" i="11"/>
  <c r="BW8" i="11" s="1"/>
  <c r="BX8" i="11" s="1"/>
  <c r="BK6" i="11"/>
  <c r="BW6" i="11" s="1"/>
  <c r="BX6" i="11" s="1"/>
  <c r="BJ15" i="11"/>
  <c r="BJ66" i="11"/>
  <c r="BT66" i="11" s="1"/>
  <c r="BU66" i="11" s="1"/>
  <c r="BK12" i="11"/>
  <c r="BW12" i="11" s="1"/>
  <c r="BX12" i="11" s="1"/>
  <c r="BI10" i="11"/>
  <c r="BQ10" i="11" s="1"/>
  <c r="BR10" i="11" s="1"/>
  <c r="BK39" i="11"/>
  <c r="BW39" i="11" s="1"/>
  <c r="BX39" i="11" s="1"/>
  <c r="BI25" i="11"/>
  <c r="BK34" i="11"/>
  <c r="BW34" i="11" s="1"/>
  <c r="BX34" i="11" s="1"/>
  <c r="BJ43" i="11"/>
  <c r="BT43" i="11" s="1"/>
  <c r="BU43" i="11" s="1"/>
  <c r="BI44" i="11"/>
  <c r="BQ44" i="11" s="1"/>
  <c r="BR44" i="11" s="1"/>
  <c r="BI61" i="11"/>
  <c r="BQ61" i="11" s="1"/>
  <c r="BR61" i="11" s="1"/>
  <c r="BK10" i="11"/>
  <c r="BW10" i="11" s="1"/>
  <c r="BX10" i="11" s="1"/>
  <c r="BJ33" i="11"/>
  <c r="BT33" i="11" s="1"/>
  <c r="BU33" i="11" s="1"/>
  <c r="BK18" i="11"/>
  <c r="BI33" i="11"/>
  <c r="BQ33" i="11" s="1"/>
  <c r="BR33" i="11" s="1"/>
  <c r="BI8" i="11"/>
  <c r="BQ8" i="11" s="1"/>
  <c r="BR8" i="11" s="1"/>
  <c r="BK59" i="11"/>
  <c r="BW59" i="11" s="1"/>
  <c r="BX59" i="11" s="1"/>
  <c r="BK4" i="11"/>
  <c r="BW4" i="11" s="1"/>
  <c r="BX4" i="11" s="1"/>
  <c r="BK40" i="11"/>
  <c r="BW40" i="11" s="1"/>
  <c r="BX40" i="11" s="1"/>
  <c r="BJ73" i="11"/>
  <c r="BJ23" i="11"/>
  <c r="BT23" i="11" s="1"/>
  <c r="BU23" i="11" s="1"/>
  <c r="BJ41" i="11"/>
  <c r="BT41" i="11" s="1"/>
  <c r="BU41" i="11" s="1"/>
  <c r="BJ21" i="11"/>
  <c r="BJ34" i="11"/>
  <c r="BT34" i="11" s="1"/>
  <c r="BU34" i="11" s="1"/>
  <c r="BJ70" i="11"/>
  <c r="BT70" i="11" s="1"/>
  <c r="BU70" i="11" s="1"/>
  <c r="BJ16" i="11"/>
  <c r="BJ17" i="11"/>
  <c r="BT17" i="11" s="1"/>
  <c r="BU17" i="11" s="1"/>
  <c r="BJ64" i="11"/>
  <c r="BT64" i="11" s="1"/>
  <c r="BU64" i="11" s="1"/>
  <c r="BJ35" i="11"/>
  <c r="BT35" i="11" s="1"/>
  <c r="BU35" i="11" s="1"/>
  <c r="BJ46" i="11"/>
  <c r="BT46" i="11" s="1"/>
  <c r="BU46" i="11" s="1"/>
  <c r="BJ7" i="11"/>
  <c r="BT7" i="11" s="1"/>
  <c r="BU7" i="11" s="1"/>
  <c r="BJ69" i="11"/>
  <c r="BJ50" i="11"/>
  <c r="BT50" i="11" s="1"/>
  <c r="BU50" i="11" s="1"/>
  <c r="BJ62" i="11"/>
  <c r="BT62" i="11" s="1"/>
  <c r="BU62" i="11" s="1"/>
  <c r="BJ38" i="11"/>
  <c r="BT38" i="11" s="1"/>
  <c r="BU38" i="11" s="1"/>
  <c r="BJ51" i="11"/>
  <c r="BT51" i="11" s="1"/>
  <c r="BU51" i="11" s="1"/>
  <c r="BJ58" i="11"/>
  <c r="BJ65" i="11"/>
  <c r="BT65" i="11" s="1"/>
  <c r="BU65" i="11" s="1"/>
  <c r="BJ12" i="11"/>
  <c r="BT12" i="11" s="1"/>
  <c r="BU12" i="11" s="1"/>
  <c r="BJ67" i="11"/>
  <c r="BT67" i="11" s="1"/>
  <c r="BU67" i="11" s="1"/>
  <c r="BJ72" i="11"/>
  <c r="BT72" i="11" s="1"/>
  <c r="BU72" i="11" s="1"/>
  <c r="BJ63" i="11"/>
  <c r="BT63" i="11" s="1"/>
  <c r="BU63" i="11" s="1"/>
  <c r="BJ26" i="11"/>
  <c r="BJ60" i="11"/>
  <c r="BT60" i="11" s="1"/>
  <c r="BU60" i="11" s="1"/>
  <c r="BJ71" i="11"/>
  <c r="BT71" i="11" s="1"/>
  <c r="BU71" i="11" s="1"/>
  <c r="BJ57" i="11"/>
  <c r="BJ28" i="11"/>
  <c r="BT28" i="11" s="1"/>
  <c r="BU28" i="11" s="1"/>
  <c r="BJ30" i="11"/>
  <c r="BT30" i="11" s="1"/>
  <c r="BU30" i="11" s="1"/>
  <c r="BJ6" i="11"/>
  <c r="BT6" i="11" s="1"/>
  <c r="BU6" i="11" s="1"/>
  <c r="BJ55" i="11"/>
  <c r="BT55" i="11" s="1"/>
  <c r="BU55" i="11" s="1"/>
  <c r="BJ3" i="11"/>
  <c r="BT3" i="11" s="1"/>
  <c r="BU3" i="11" s="1"/>
  <c r="BJ25" i="11"/>
  <c r="BJ48" i="11"/>
  <c r="BT48" i="11" s="1"/>
  <c r="BU48" i="11" s="1"/>
  <c r="BJ36" i="11"/>
  <c r="BT36" i="11" s="1"/>
  <c r="BU36" i="11" s="1"/>
  <c r="BJ10" i="11"/>
  <c r="BT10" i="11" s="1"/>
  <c r="BU10" i="11" s="1"/>
  <c r="BJ54" i="11"/>
  <c r="BT54" i="11" s="1"/>
  <c r="BU54" i="11" s="1"/>
  <c r="BK43" i="11"/>
  <c r="BW43" i="11" s="1"/>
  <c r="BX43" i="11" s="1"/>
  <c r="BJ8" i="11"/>
  <c r="BT8" i="11" s="1"/>
  <c r="BU8" i="11" s="1"/>
  <c r="BK35" i="11"/>
  <c r="BW35" i="11" s="1"/>
  <c r="BX35" i="11" s="1"/>
  <c r="BJ59" i="11"/>
  <c r="BT59" i="11" s="1"/>
  <c r="BU59" i="11" s="1"/>
  <c r="BI41" i="11"/>
  <c r="BQ41" i="11" s="1"/>
  <c r="BR41" i="11" s="1"/>
  <c r="BJ68" i="11"/>
  <c r="BT68" i="11" s="1"/>
  <c r="BU68" i="11" s="1"/>
  <c r="BJ4" i="11"/>
  <c r="BT4" i="11" s="1"/>
  <c r="BU4" i="11" s="1"/>
  <c r="BI11" i="11"/>
  <c r="BQ11" i="11" s="1"/>
  <c r="BR11" i="11" s="1"/>
  <c r="BJ45" i="11"/>
  <c r="BT45" i="11" s="1"/>
  <c r="BU45" i="11" s="1"/>
  <c r="BI6" i="11"/>
  <c r="BQ6" i="11" s="1"/>
  <c r="BR6" i="11" s="1"/>
  <c r="BM9" i="11"/>
  <c r="CC9" i="11" s="1"/>
  <c r="CD9" i="11" s="1"/>
  <c r="BK14" i="11"/>
  <c r="BW14" i="11" s="1"/>
  <c r="BX14" i="11" s="1"/>
  <c r="BK63" i="11"/>
  <c r="BW63" i="11" s="1"/>
  <c r="BX63" i="11" s="1"/>
  <c r="BK17" i="11"/>
  <c r="BW17" i="11" s="1"/>
  <c r="BX17" i="11" s="1"/>
  <c r="BK26" i="11"/>
  <c r="BK44" i="11"/>
  <c r="BW44" i="11" s="1"/>
  <c r="BX44" i="11" s="1"/>
  <c r="BK32" i="11"/>
  <c r="BW32" i="11" s="1"/>
  <c r="BX32" i="11" s="1"/>
  <c r="BK31" i="11"/>
  <c r="BW31" i="11" s="1"/>
  <c r="BX31" i="11" s="1"/>
  <c r="BJ44" i="11"/>
  <c r="BT44" i="11" s="1"/>
  <c r="BU44" i="11" s="1"/>
  <c r="BK16" i="11"/>
  <c r="BK71" i="11"/>
  <c r="BW71" i="11" s="1"/>
  <c r="BX71" i="11" s="1"/>
  <c r="BK41" i="11"/>
  <c r="BW41" i="11" s="1"/>
  <c r="BX41" i="11" s="1"/>
  <c r="BJ61" i="11"/>
  <c r="BT61" i="11" s="1"/>
  <c r="BU61" i="11" s="1"/>
  <c r="BJ42" i="11"/>
  <c r="BJ37" i="11"/>
  <c r="BT37" i="11" s="1"/>
  <c r="BU37" i="11" s="1"/>
  <c r="BK30" i="11"/>
  <c r="BW30" i="11" s="1"/>
  <c r="BX30" i="11" s="1"/>
  <c r="BJ31" i="11"/>
  <c r="BT31" i="11" s="1"/>
  <c r="BU31" i="11" s="1"/>
  <c r="BJ29" i="11"/>
  <c r="BT29" i="11" s="1"/>
  <c r="BU29" i="11" s="1"/>
  <c r="BI73" i="11"/>
  <c r="BI50" i="11"/>
  <c r="BQ50" i="11" s="1"/>
  <c r="BR50" i="11" s="1"/>
  <c r="BI52" i="11"/>
  <c r="BQ52" i="11" s="1"/>
  <c r="BR52" i="11" s="1"/>
  <c r="BI66" i="11"/>
  <c r="BQ66" i="11" s="1"/>
  <c r="BR66" i="11" s="1"/>
  <c r="BI17" i="11"/>
  <c r="BQ17" i="11" s="1"/>
  <c r="BR17" i="11" s="1"/>
  <c r="BI69" i="11"/>
  <c r="BI4" i="11"/>
  <c r="BQ4" i="11" s="1"/>
  <c r="BR4" i="11" s="1"/>
  <c r="BI51" i="11"/>
  <c r="BQ51" i="11" s="1"/>
  <c r="BR51" i="11" s="1"/>
  <c r="BI14" i="11"/>
  <c r="BQ14" i="11" s="1"/>
  <c r="BR14" i="11" s="1"/>
  <c r="BI64" i="11"/>
  <c r="BQ64" i="11" s="1"/>
  <c r="BR64" i="11" s="1"/>
  <c r="BI43" i="11"/>
  <c r="BQ43" i="11" s="1"/>
  <c r="BR43" i="11" s="1"/>
  <c r="BI23" i="11"/>
  <c r="BQ23" i="11" s="1"/>
  <c r="BR23" i="11" s="1"/>
  <c r="BI58" i="11"/>
  <c r="BI42" i="11"/>
  <c r="BI32" i="11"/>
  <c r="BQ32" i="11" s="1"/>
  <c r="BR32" i="11" s="1"/>
  <c r="BI12" i="11"/>
  <c r="BQ12" i="11" s="1"/>
  <c r="BR12" i="11" s="1"/>
  <c r="BI71" i="11"/>
  <c r="BQ71" i="11" s="1"/>
  <c r="BR71" i="11" s="1"/>
  <c r="BI57" i="11"/>
  <c r="BI63" i="11"/>
  <c r="BQ63" i="11" s="1"/>
  <c r="BR63" i="11" s="1"/>
  <c r="BI72" i="11"/>
  <c r="BQ72" i="11" s="1"/>
  <c r="BR72" i="11" s="1"/>
  <c r="BI16" i="11"/>
  <c r="BI45" i="11"/>
  <c r="BQ45" i="11" s="1"/>
  <c r="BR45" i="11" s="1"/>
  <c r="BI59" i="11"/>
  <c r="BQ59" i="11" s="1"/>
  <c r="BR59" i="11" s="1"/>
  <c r="BI35" i="11"/>
  <c r="BQ35" i="11" s="1"/>
  <c r="BR35" i="11" s="1"/>
  <c r="BI54" i="11"/>
  <c r="BQ54" i="11" s="1"/>
  <c r="BR54" i="11" s="1"/>
  <c r="BI36" i="11"/>
  <c r="BQ36" i="11" s="1"/>
  <c r="BR36" i="11" s="1"/>
  <c r="BI67" i="11"/>
  <c r="BQ67" i="11" s="1"/>
  <c r="BR67" i="11" s="1"/>
  <c r="BI31" i="11"/>
  <c r="BQ31" i="11" s="1"/>
  <c r="BR31" i="11" s="1"/>
  <c r="BI3" i="11"/>
  <c r="BQ3" i="11" s="1"/>
  <c r="BR3" i="11" s="1"/>
  <c r="BI38" i="11"/>
  <c r="BQ38" i="11" s="1"/>
  <c r="BR38" i="11" s="1"/>
  <c r="BI47" i="11"/>
  <c r="BQ47" i="11" s="1"/>
  <c r="BR47" i="11" s="1"/>
  <c r="BI70" i="11"/>
  <c r="BQ70" i="11" s="1"/>
  <c r="BR70" i="11" s="1"/>
  <c r="BI18" i="11"/>
  <c r="BI65" i="11"/>
  <c r="BQ65" i="11" s="1"/>
  <c r="BR65" i="11" s="1"/>
  <c r="BI46" i="11"/>
  <c r="BQ46" i="11" s="1"/>
  <c r="BR46" i="11" s="1"/>
  <c r="BI2" i="11"/>
  <c r="BQ2" i="11" s="1"/>
  <c r="BR2" i="11" s="1"/>
  <c r="BI27" i="11"/>
  <c r="BQ27" i="11" s="1"/>
  <c r="BR27" i="11" s="1"/>
  <c r="BI40" i="11"/>
  <c r="BQ40" i="11" s="1"/>
  <c r="BR40" i="11" s="1"/>
  <c r="BI15" i="11"/>
  <c r="BI26" i="11"/>
  <c r="BJ39" i="11"/>
  <c r="BT39" i="11" s="1"/>
  <c r="BU39" i="11" s="1"/>
  <c r="BJ40" i="11"/>
  <c r="BT40" i="11" s="1"/>
  <c r="BU40" i="11" s="1"/>
  <c r="BJ11" i="11"/>
  <c r="BT11" i="11" s="1"/>
  <c r="BU11" i="11" s="1"/>
  <c r="BI60" i="11"/>
  <c r="BQ60" i="11" s="1"/>
  <c r="BR60" i="11" s="1"/>
  <c r="BI30" i="11"/>
  <c r="BQ30" i="11" s="1"/>
  <c r="BR30" i="11" s="1"/>
  <c r="BK64" i="11"/>
  <c r="BW64" i="11" s="1"/>
  <c r="BX64" i="11" s="1"/>
  <c r="BK50" i="11"/>
  <c r="BW50" i="11" s="1"/>
  <c r="BX50" i="11" s="1"/>
  <c r="BI22" i="11"/>
  <c r="BM73" i="11"/>
  <c r="BM28" i="11"/>
  <c r="CC28" i="11" s="1"/>
  <c r="CD28" i="11" s="1"/>
  <c r="BM39" i="11"/>
  <c r="CC39" i="11" s="1"/>
  <c r="CD39" i="11" s="1"/>
  <c r="BM44" i="11"/>
  <c r="CC44" i="11" s="1"/>
  <c r="CD44" i="11" s="1"/>
  <c r="BM50" i="11"/>
  <c r="CC50" i="11" s="1"/>
  <c r="CD50" i="11" s="1"/>
  <c r="BM52" i="11"/>
  <c r="CC52" i="11" s="1"/>
  <c r="CD52" i="11" s="1"/>
  <c r="BM36" i="11"/>
  <c r="CC36" i="11" s="1"/>
  <c r="CD36" i="11" s="1"/>
  <c r="BM62" i="11"/>
  <c r="CC62" i="11" s="1"/>
  <c r="CD62" i="11" s="1"/>
  <c r="BM4" i="11"/>
  <c r="CC4" i="11" s="1"/>
  <c r="CD4" i="11" s="1"/>
  <c r="BM70" i="11"/>
  <c r="CC70" i="11" s="1"/>
  <c r="CD70" i="11" s="1"/>
  <c r="BM23" i="11"/>
  <c r="CC23" i="11" s="1"/>
  <c r="CD23" i="11" s="1"/>
  <c r="BM67" i="11"/>
  <c r="CC67" i="11" s="1"/>
  <c r="CD67" i="11" s="1"/>
  <c r="BM34" i="11"/>
  <c r="CC34" i="11" s="1"/>
  <c r="CD34" i="11" s="1"/>
  <c r="BM71" i="11"/>
  <c r="CC71" i="11" s="1"/>
  <c r="CD71" i="11" s="1"/>
  <c r="BM16" i="11"/>
  <c r="CC16" i="11" s="1"/>
  <c r="CD16" i="11" s="1"/>
  <c r="BM30" i="11"/>
  <c r="CC30" i="11" s="1"/>
  <c r="CD30" i="11" s="1"/>
  <c r="BM69" i="11"/>
  <c r="CC69" i="11" s="1"/>
  <c r="CD69" i="11" s="1"/>
  <c r="BM58" i="11"/>
  <c r="CC58" i="11" s="1"/>
  <c r="CD58" i="11" s="1"/>
  <c r="BM55" i="11"/>
  <c r="CC55" i="11" s="1"/>
  <c r="CD55" i="11" s="1"/>
  <c r="BM45" i="11"/>
  <c r="CC45" i="11" s="1"/>
  <c r="CD45" i="11" s="1"/>
  <c r="BM20" i="11"/>
  <c r="CC20" i="11" s="1"/>
  <c r="CD20" i="11" s="1"/>
  <c r="BM57" i="11"/>
  <c r="CC57" i="11" s="1"/>
  <c r="CD57" i="11" s="1"/>
  <c r="BM61" i="11"/>
  <c r="CC61" i="11" s="1"/>
  <c r="CD61" i="11" s="1"/>
  <c r="BM29" i="11"/>
  <c r="CC29" i="11" s="1"/>
  <c r="CD29" i="11" s="1"/>
  <c r="BM26" i="11"/>
  <c r="CC26" i="11" s="1"/>
  <c r="CD26" i="11" s="1"/>
  <c r="BM37" i="11"/>
  <c r="CC37" i="11" s="1"/>
  <c r="CD37" i="11" s="1"/>
  <c r="BM40" i="11"/>
  <c r="CC40" i="11" s="1"/>
  <c r="CD40" i="11" s="1"/>
  <c r="BM33" i="11"/>
  <c r="CC33" i="11" s="1"/>
  <c r="CD33" i="11" s="1"/>
  <c r="BM14" i="11"/>
  <c r="CC14" i="11" s="1"/>
  <c r="CD14" i="11" s="1"/>
  <c r="BM43" i="11"/>
  <c r="CC43" i="11" s="1"/>
  <c r="CD43" i="11" s="1"/>
  <c r="BM11" i="11"/>
  <c r="CC11" i="11" s="1"/>
  <c r="CD11" i="11" s="1"/>
  <c r="BM3" i="11"/>
  <c r="CC3" i="11" s="1"/>
  <c r="CD3" i="11" s="1"/>
  <c r="BM22" i="11"/>
  <c r="CC22" i="11" s="1"/>
  <c r="CD22" i="11" s="1"/>
  <c r="BM18" i="11"/>
  <c r="CC18" i="11" s="1"/>
  <c r="CD18" i="11" s="1"/>
  <c r="BM42" i="11"/>
  <c r="CC42" i="11" s="1"/>
  <c r="CD42" i="11" s="1"/>
  <c r="BM32" i="11"/>
  <c r="CC32" i="11" s="1"/>
  <c r="CD32" i="11" s="1"/>
  <c r="BM15" i="11"/>
  <c r="CC15" i="11" s="1"/>
  <c r="CD15" i="11" s="1"/>
  <c r="BM31" i="11"/>
  <c r="CC31" i="11" s="1"/>
  <c r="CD31" i="11" s="1"/>
  <c r="BM6" i="11"/>
  <c r="CC6" i="11" s="1"/>
  <c r="CD6" i="11" s="1"/>
  <c r="BM41" i="11"/>
  <c r="CC41" i="11" s="1"/>
  <c r="CD41" i="11" s="1"/>
  <c r="BM47" i="11"/>
  <c r="CC47" i="11" s="1"/>
  <c r="CD47" i="11" s="1"/>
  <c r="BM7" i="11"/>
  <c r="CC7" i="11" s="1"/>
  <c r="CD7" i="11" s="1"/>
  <c r="BI68" i="11"/>
  <c r="BQ68" i="11" s="1"/>
  <c r="BR68" i="11" s="1"/>
  <c r="BJ20" i="11"/>
  <c r="BT20" i="11" s="1"/>
  <c r="BU20" i="11" s="1"/>
  <c r="BK61" i="11"/>
  <c r="BW61" i="11" s="1"/>
  <c r="BX61" i="11" s="1"/>
  <c r="BN73" i="11"/>
  <c r="BL28" i="11"/>
  <c r="BZ28" i="11" s="1"/>
  <c r="CA28" i="11" s="1"/>
  <c r="BL26" i="11"/>
  <c r="BZ26" i="11" s="1"/>
  <c r="CA26" i="11" s="1"/>
  <c r="BN67" i="11"/>
  <c r="BO35" i="11"/>
  <c r="CI35" i="11" s="1"/>
  <c r="CJ35" i="11" s="1"/>
  <c r="BO10" i="11"/>
  <c r="CI10" i="11" s="1"/>
  <c r="CJ10" i="11" s="1"/>
  <c r="BL46" i="11"/>
  <c r="BZ46" i="11" s="1"/>
  <c r="CA46" i="11" s="1"/>
  <c r="BN12" i="11"/>
  <c r="BN34" i="11"/>
  <c r="BN14" i="11"/>
  <c r="BN2" i="11"/>
  <c r="BN42" i="11"/>
  <c r="BN28" i="11"/>
  <c r="BO73" i="11"/>
  <c r="BN68" i="11"/>
  <c r="BN26" i="11"/>
  <c r="BL32" i="11"/>
  <c r="BZ32" i="11" s="1"/>
  <c r="CA32" i="11" s="1"/>
  <c r="BN47" i="11"/>
  <c r="BN62" i="11"/>
  <c r="BO65" i="11"/>
  <c r="CI65" i="11" s="1"/>
  <c r="CJ65" i="11" s="1"/>
  <c r="BN3" i="11"/>
  <c r="BL69" i="11"/>
  <c r="BZ69" i="11" s="1"/>
  <c r="CA69" i="11" s="1"/>
  <c r="BO38" i="11"/>
  <c r="CI38" i="11" s="1"/>
  <c r="CJ38" i="11" s="1"/>
  <c r="BN33" i="11"/>
  <c r="BN35" i="11"/>
  <c r="BN50" i="11"/>
  <c r="BL73" i="11"/>
  <c r="BN18" i="11"/>
  <c r="BO58" i="11"/>
  <c r="CI58" i="11" s="1"/>
  <c r="CJ58" i="11" s="1"/>
  <c r="BL41" i="11"/>
  <c r="BZ41" i="11" s="1"/>
  <c r="CA41" i="11" s="1"/>
  <c r="BO15" i="11"/>
  <c r="CI15" i="11" s="1"/>
  <c r="CJ15" i="11" s="1"/>
  <c r="BN25" i="11"/>
  <c r="BL18" i="11"/>
  <c r="BZ18" i="11" s="1"/>
  <c r="CA18" i="11" s="1"/>
  <c r="BO2" i="11"/>
  <c r="CI2" i="11" s="1"/>
  <c r="CJ2" i="11" s="1"/>
  <c r="BO66" i="11"/>
  <c r="CI66" i="11" s="1"/>
  <c r="CJ66" i="11" s="1"/>
  <c r="BL40" i="11"/>
  <c r="BZ40" i="11" s="1"/>
  <c r="CA40" i="11" s="1"/>
  <c r="BO52" i="11"/>
  <c r="CI52" i="11" s="1"/>
  <c r="CJ52" i="11" s="1"/>
  <c r="BN65" i="11"/>
  <c r="BN20" i="11"/>
  <c r="BL65" i="11"/>
  <c r="BZ65" i="11" s="1"/>
  <c r="CA65" i="11" s="1"/>
  <c r="BN52" i="11"/>
  <c r="BN59" i="11"/>
  <c r="BL3" i="11"/>
  <c r="BZ3" i="11" s="1"/>
  <c r="CA3" i="11" s="1"/>
  <c r="BO63" i="11"/>
  <c r="CI63" i="11" s="1"/>
  <c r="CJ63" i="11" s="1"/>
  <c r="BN41" i="11"/>
  <c r="BO46" i="11"/>
  <c r="CI46" i="11" s="1"/>
  <c r="CJ46" i="11" s="1"/>
  <c r="BN70" i="11"/>
  <c r="BO51" i="11"/>
  <c r="CI51" i="11" s="1"/>
  <c r="CJ51" i="11" s="1"/>
  <c r="BL43" i="11"/>
  <c r="BZ43" i="11" s="1"/>
  <c r="CA43" i="11" s="1"/>
  <c r="BO42" i="11"/>
  <c r="CI42" i="11" s="1"/>
  <c r="CJ42" i="11" s="1"/>
  <c r="BL63" i="11"/>
  <c r="BZ63" i="11" s="1"/>
  <c r="CA63" i="11" s="1"/>
  <c r="BN63" i="11"/>
  <c r="BN69" i="11"/>
  <c r="BL54" i="11"/>
  <c r="BZ54" i="11" s="1"/>
  <c r="CA54" i="11" s="1"/>
  <c r="BL38" i="11"/>
  <c r="BZ38" i="11" s="1"/>
  <c r="CA38" i="11" s="1"/>
  <c r="BL44" i="11"/>
  <c r="BZ44" i="11" s="1"/>
  <c r="CA44" i="11" s="1"/>
  <c r="BO30" i="11"/>
  <c r="CI30" i="11" s="1"/>
  <c r="CJ30" i="11" s="1"/>
  <c r="BL15" i="11"/>
  <c r="BZ15" i="11" s="1"/>
  <c r="CA15" i="11" s="1"/>
  <c r="BN4" i="11"/>
  <c r="BL20" i="11"/>
  <c r="BZ20" i="11" s="1"/>
  <c r="CA20" i="11" s="1"/>
  <c r="BL4" i="11"/>
  <c r="BZ4" i="11" s="1"/>
  <c r="CA4" i="11" s="1"/>
  <c r="BL2" i="11"/>
  <c r="BZ2" i="11" s="1"/>
  <c r="CA2" i="11" s="1"/>
  <c r="BO59" i="11"/>
  <c r="CI59" i="11" s="1"/>
  <c r="CJ59" i="11" s="1"/>
  <c r="BN46" i="11"/>
  <c r="AF71" i="11"/>
  <c r="AF70" i="11"/>
  <c r="AF14" i="11"/>
  <c r="AF59" i="11"/>
  <c r="AF6" i="11"/>
  <c r="AF47" i="11"/>
  <c r="AF67" i="11"/>
  <c r="AF37" i="11"/>
  <c r="AF2" i="11"/>
  <c r="AF43" i="11"/>
  <c r="AF7" i="11"/>
  <c r="AF54" i="11"/>
  <c r="AF38" i="11"/>
  <c r="AF36" i="11"/>
  <c r="AF62" i="11"/>
  <c r="AF27" i="11"/>
  <c r="AF52" i="11"/>
  <c r="AF66" i="11"/>
  <c r="AF45" i="11"/>
  <c r="AF17" i="11"/>
  <c r="AF55" i="11"/>
  <c r="AF31" i="11"/>
  <c r="AF46" i="11"/>
  <c r="AF3" i="11"/>
  <c r="AF61" i="11"/>
  <c r="AF63" i="11"/>
  <c r="AF20" i="11"/>
  <c r="AF10" i="11"/>
  <c r="AF29" i="11"/>
  <c r="AF44" i="11"/>
  <c r="AF60" i="11"/>
  <c r="AF23" i="11"/>
  <c r="AF72" i="11"/>
  <c r="AF30" i="11"/>
  <c r="AF39" i="11"/>
  <c r="AF50" i="11"/>
  <c r="AF51" i="11"/>
  <c r="AF68" i="11"/>
  <c r="AF28" i="11"/>
  <c r="AF64" i="11"/>
  <c r="AF40" i="11"/>
  <c r="AF48" i="11"/>
  <c r="AF8" i="11"/>
  <c r="AF34" i="11"/>
  <c r="AF35" i="11"/>
  <c r="AF12" i="11"/>
  <c r="AF33" i="11"/>
  <c r="AF22" i="11"/>
  <c r="AF11" i="11"/>
  <c r="AF65" i="11"/>
  <c r="AF32" i="11"/>
  <c r="AZ56" i="11" l="1"/>
  <c r="BA56" i="11" s="1"/>
  <c r="B30" i="8"/>
  <c r="H30" i="8" s="1"/>
  <c r="AH56" i="11"/>
  <c r="AR56" i="11" s="1"/>
  <c r="AX56" i="11" s="1"/>
  <c r="B70" i="8"/>
  <c r="H70" i="8" s="1"/>
  <c r="B56" i="8"/>
  <c r="F56" i="8" s="1"/>
  <c r="B5" i="8"/>
  <c r="H5" i="8" s="1"/>
  <c r="B42" i="8"/>
  <c r="H42" i="8" s="1"/>
  <c r="B46" i="8"/>
  <c r="H46" i="8" s="1"/>
  <c r="B13" i="8"/>
  <c r="F13" i="8" s="1"/>
  <c r="B44" i="8"/>
  <c r="H44" i="8" s="1"/>
  <c r="B10" i="8"/>
  <c r="H10" i="8" s="1"/>
  <c r="B9" i="8"/>
  <c r="H9" i="8" s="1"/>
  <c r="B51" i="8"/>
  <c r="F51" i="8" s="1"/>
  <c r="B25" i="8"/>
  <c r="H25" i="8" s="1"/>
  <c r="B43" i="8"/>
  <c r="H43" i="8" s="1"/>
  <c r="B53" i="8"/>
  <c r="H53" i="8" s="1"/>
  <c r="B72" i="8"/>
  <c r="H72" i="8" s="1"/>
  <c r="B22" i="8"/>
  <c r="H22" i="8" s="1"/>
  <c r="B41" i="8"/>
  <c r="H41" i="8" s="1"/>
  <c r="B48" i="8"/>
  <c r="F48" i="8" s="1"/>
  <c r="B18" i="8"/>
  <c r="F18" i="8" s="1"/>
  <c r="B21" i="8"/>
  <c r="F21" i="8" s="1"/>
  <c r="B4" i="8"/>
  <c r="H4" i="8" s="1"/>
  <c r="B67" i="8"/>
  <c r="F67" i="8" s="1"/>
  <c r="B66" i="8"/>
  <c r="H66" i="8" s="1"/>
  <c r="B31" i="8"/>
  <c r="F31" i="8" s="1"/>
  <c r="B11" i="8"/>
  <c r="H11" i="8" s="1"/>
  <c r="B15" i="8"/>
  <c r="H15" i="8" s="1"/>
  <c r="B45" i="8"/>
  <c r="F45" i="8" s="1"/>
  <c r="B14" i="8"/>
  <c r="F14" i="8" s="1"/>
  <c r="B16" i="8"/>
  <c r="F16" i="8" s="1"/>
  <c r="B64" i="8"/>
  <c r="F64" i="8" s="1"/>
  <c r="B12" i="8"/>
  <c r="H12" i="8" s="1"/>
  <c r="B23" i="8"/>
  <c r="H23" i="8" s="1"/>
  <c r="B19" i="8"/>
  <c r="H19" i="8" s="1"/>
  <c r="B68" i="8"/>
  <c r="H68" i="8" s="1"/>
  <c r="B3" i="8"/>
  <c r="F3" i="8" s="1"/>
  <c r="B35" i="8"/>
  <c r="F35" i="8" s="1"/>
  <c r="B52" i="8"/>
  <c r="H52" i="8" s="1"/>
  <c r="B49" i="8"/>
  <c r="H49" i="8" s="1"/>
  <c r="B40" i="8"/>
  <c r="F40" i="8" s="1"/>
  <c r="B17" i="8"/>
  <c r="H17" i="8" s="1"/>
  <c r="B27" i="8"/>
  <c r="H27" i="8" s="1"/>
  <c r="B60" i="8"/>
  <c r="H60" i="8" s="1"/>
  <c r="B62" i="8"/>
  <c r="F62" i="8" s="1"/>
  <c r="B38" i="8"/>
  <c r="F38" i="8" s="1"/>
  <c r="B33" i="8"/>
  <c r="H33" i="8" s="1"/>
  <c r="B28" i="8"/>
  <c r="F28" i="8" s="1"/>
  <c r="B55" i="8"/>
  <c r="F55" i="8" s="1"/>
  <c r="B39" i="8"/>
  <c r="F39" i="8" s="1"/>
  <c r="B65" i="8"/>
  <c r="H65" i="8" s="1"/>
  <c r="B37" i="8"/>
  <c r="H37" i="8" s="1"/>
  <c r="B71" i="8"/>
  <c r="H71" i="8" s="1"/>
  <c r="B32" i="8"/>
  <c r="H32" i="8" s="1"/>
  <c r="B29" i="8"/>
  <c r="H29" i="8" s="1"/>
  <c r="B6" i="8"/>
  <c r="H6" i="8" s="1"/>
  <c r="B34" i="8"/>
  <c r="H34" i="8" s="1"/>
  <c r="B8" i="8"/>
  <c r="H8" i="8" s="1"/>
  <c r="B47" i="8"/>
  <c r="H47" i="8" s="1"/>
  <c r="B50" i="8"/>
  <c r="F50" i="8" s="1"/>
  <c r="B36" i="8"/>
  <c r="H36" i="8" s="1"/>
  <c r="B59" i="8"/>
  <c r="F59" i="8" s="1"/>
  <c r="B7" i="8"/>
  <c r="F7" i="8" s="1"/>
  <c r="B26" i="8"/>
  <c r="F26" i="8" s="1"/>
  <c r="B61" i="8"/>
  <c r="H61" i="8" s="1"/>
  <c r="B20" i="8"/>
  <c r="H20" i="8" s="1"/>
  <c r="B24" i="8"/>
  <c r="H24" i="8" s="1"/>
  <c r="B54" i="8"/>
  <c r="H54" i="8" s="1"/>
  <c r="B63" i="8"/>
  <c r="H63" i="8" s="1"/>
  <c r="B57" i="8"/>
  <c r="H57" i="8" s="1"/>
  <c r="AH19" i="11"/>
  <c r="AI19" i="11" s="1"/>
  <c r="B58" i="8"/>
  <c r="H58" i="8" s="1"/>
  <c r="AN19" i="11"/>
  <c r="AO19" i="11" s="1"/>
  <c r="AH5" i="11"/>
  <c r="AI5" i="11" s="1"/>
  <c r="B69" i="8"/>
  <c r="F69" i="8" s="1"/>
  <c r="CF53" i="11"/>
  <c r="CG53" i="11" s="1"/>
  <c r="AZ53" i="11"/>
  <c r="BA53" i="11" s="1"/>
  <c r="AN53" i="11"/>
  <c r="AO53" i="11" s="1"/>
  <c r="AH53" i="11"/>
  <c r="AZ19" i="11"/>
  <c r="BA19" i="11" s="1"/>
  <c r="AN5" i="11"/>
  <c r="AO5" i="11" s="1"/>
  <c r="AZ5" i="11"/>
  <c r="BA5" i="11" s="1"/>
  <c r="CF13" i="11"/>
  <c r="CG13" i="11" s="1"/>
  <c r="AN24" i="11"/>
  <c r="AO24" i="11" s="1"/>
  <c r="AH24" i="11"/>
  <c r="CF24" i="11"/>
  <c r="CG24" i="11" s="1"/>
  <c r="AZ24" i="11"/>
  <c r="BA24" i="11" s="1"/>
  <c r="CF46" i="11"/>
  <c r="CG46" i="11" s="1"/>
  <c r="AZ46" i="11"/>
  <c r="BA46" i="11" s="1"/>
  <c r="CF52" i="11"/>
  <c r="CG52" i="11" s="1"/>
  <c r="AZ52" i="11"/>
  <c r="BA52" i="11" s="1"/>
  <c r="CF2" i="11"/>
  <c r="CG2" i="11" s="1"/>
  <c r="AZ2" i="11"/>
  <c r="BA2" i="11" s="1"/>
  <c r="CF70" i="11"/>
  <c r="CG70" i="11" s="1"/>
  <c r="AZ70" i="11"/>
  <c r="BA70" i="11" s="1"/>
  <c r="CF35" i="11"/>
  <c r="CG35" i="11" s="1"/>
  <c r="AZ35" i="11"/>
  <c r="BA35" i="11" s="1"/>
  <c r="CF14" i="11"/>
  <c r="CG14" i="11" s="1"/>
  <c r="AZ14" i="11"/>
  <c r="BA14" i="11" s="1"/>
  <c r="CF28" i="11"/>
  <c r="CG28" i="11" s="1"/>
  <c r="AZ28" i="11"/>
  <c r="BA28" i="11" s="1"/>
  <c r="CF10" i="11"/>
  <c r="CG10" i="11" s="1"/>
  <c r="AZ10" i="11"/>
  <c r="BA10" i="11" s="1"/>
  <c r="CF23" i="11"/>
  <c r="CG23" i="11" s="1"/>
  <c r="AZ23" i="11"/>
  <c r="BA23" i="11" s="1"/>
  <c r="CF57" i="11"/>
  <c r="CG57" i="11" s="1"/>
  <c r="AZ57" i="11"/>
  <c r="BA57" i="11" s="1"/>
  <c r="CF43" i="11"/>
  <c r="CG43" i="11" s="1"/>
  <c r="AZ43" i="11"/>
  <c r="BA43" i="11" s="1"/>
  <c r="CF72" i="11"/>
  <c r="CG72" i="11" s="1"/>
  <c r="AZ72" i="11"/>
  <c r="BA72" i="11" s="1"/>
  <c r="CF44" i="11"/>
  <c r="CG44" i="11" s="1"/>
  <c r="AZ44" i="11"/>
  <c r="BA44" i="11" s="1"/>
  <c r="CF64" i="11"/>
  <c r="CG64" i="11" s="1"/>
  <c r="AZ64" i="11"/>
  <c r="BA64" i="11" s="1"/>
  <c r="CF21" i="11"/>
  <c r="CG21" i="11" s="1"/>
  <c r="AZ21" i="11"/>
  <c r="BA21" i="11" s="1"/>
  <c r="CF58" i="11"/>
  <c r="CG58" i="11" s="1"/>
  <c r="AZ58" i="11"/>
  <c r="BA58" i="11" s="1"/>
  <c r="CF49" i="11"/>
  <c r="CG49" i="11" s="1"/>
  <c r="AZ49" i="11"/>
  <c r="BA49" i="11" s="1"/>
  <c r="CF59" i="11"/>
  <c r="CG59" i="11" s="1"/>
  <c r="AZ59" i="11"/>
  <c r="BA59" i="11" s="1"/>
  <c r="CF62" i="11"/>
  <c r="CG62" i="11" s="1"/>
  <c r="AZ62" i="11"/>
  <c r="BA62" i="11" s="1"/>
  <c r="CF42" i="11"/>
  <c r="CG42" i="11" s="1"/>
  <c r="AZ42" i="11"/>
  <c r="BA42" i="11" s="1"/>
  <c r="CF9" i="11"/>
  <c r="CG9" i="11" s="1"/>
  <c r="AZ9" i="11"/>
  <c r="BA9" i="11" s="1"/>
  <c r="CF7" i="11"/>
  <c r="CG7" i="11" s="1"/>
  <c r="AZ7" i="11"/>
  <c r="BA7" i="11" s="1"/>
  <c r="CF37" i="11"/>
  <c r="CG37" i="11" s="1"/>
  <c r="AZ37" i="11"/>
  <c r="BA37" i="11" s="1"/>
  <c r="CF71" i="11"/>
  <c r="CG71" i="11" s="1"/>
  <c r="AZ71" i="11"/>
  <c r="BA71" i="11" s="1"/>
  <c r="CF47" i="11"/>
  <c r="CG47" i="11" s="1"/>
  <c r="AZ47" i="11"/>
  <c r="BA47" i="11" s="1"/>
  <c r="CF36" i="11"/>
  <c r="CG36" i="11" s="1"/>
  <c r="AZ36" i="11"/>
  <c r="BA36" i="11" s="1"/>
  <c r="CF67" i="11"/>
  <c r="CG67" i="11" s="1"/>
  <c r="AZ67" i="11"/>
  <c r="BA67" i="11" s="1"/>
  <c r="CF55" i="11"/>
  <c r="CG55" i="11" s="1"/>
  <c r="AZ55" i="11"/>
  <c r="BA55" i="11" s="1"/>
  <c r="CF69" i="11"/>
  <c r="CG69" i="11" s="1"/>
  <c r="AZ69" i="11"/>
  <c r="BA69" i="11" s="1"/>
  <c r="CF41" i="11"/>
  <c r="CG41" i="11" s="1"/>
  <c r="AZ41" i="11"/>
  <c r="BA41" i="11" s="1"/>
  <c r="CF65" i="11"/>
  <c r="CG65" i="11" s="1"/>
  <c r="AZ65" i="11"/>
  <c r="BA65" i="11" s="1"/>
  <c r="CF68" i="11"/>
  <c r="CG68" i="11" s="1"/>
  <c r="AZ68" i="11"/>
  <c r="BA68" i="11" s="1"/>
  <c r="CF34" i="11"/>
  <c r="CG34" i="11" s="1"/>
  <c r="AZ34" i="11"/>
  <c r="BA34" i="11" s="1"/>
  <c r="CF17" i="11"/>
  <c r="CG17" i="11" s="1"/>
  <c r="AZ17" i="11"/>
  <c r="BA17" i="11" s="1"/>
  <c r="CF6" i="11"/>
  <c r="CG6" i="11" s="1"/>
  <c r="AZ6" i="11"/>
  <c r="BA6" i="11" s="1"/>
  <c r="CF32" i="11"/>
  <c r="CG32" i="11" s="1"/>
  <c r="AZ32" i="11"/>
  <c r="BA32" i="11" s="1"/>
  <c r="CF51" i="11"/>
  <c r="CG51" i="11" s="1"/>
  <c r="AZ51" i="11"/>
  <c r="BA51" i="11" s="1"/>
  <c r="CF50" i="11"/>
  <c r="CG50" i="11" s="1"/>
  <c r="AZ50" i="11"/>
  <c r="BA50" i="11" s="1"/>
  <c r="CF27" i="11"/>
  <c r="CG27" i="11" s="1"/>
  <c r="AZ27" i="11"/>
  <c r="BA27" i="11" s="1"/>
  <c r="CF25" i="11"/>
  <c r="CG25" i="11" s="1"/>
  <c r="AZ25" i="11"/>
  <c r="BA25" i="11" s="1"/>
  <c r="CF38" i="11"/>
  <c r="CG38" i="11" s="1"/>
  <c r="AZ38" i="11"/>
  <c r="BA38" i="11" s="1"/>
  <c r="CF11" i="11"/>
  <c r="CG11" i="11" s="1"/>
  <c r="AZ11" i="11"/>
  <c r="BA11" i="11" s="1"/>
  <c r="CF33" i="11"/>
  <c r="CG33" i="11" s="1"/>
  <c r="AZ33" i="11"/>
  <c r="BA33" i="11" s="1"/>
  <c r="CF66" i="11"/>
  <c r="CG66" i="11" s="1"/>
  <c r="AZ66" i="11"/>
  <c r="BA66" i="11" s="1"/>
  <c r="CF63" i="11"/>
  <c r="CG63" i="11" s="1"/>
  <c r="AZ63" i="11"/>
  <c r="BA63" i="11" s="1"/>
  <c r="CF12" i="11"/>
  <c r="CG12" i="11" s="1"/>
  <c r="AZ12" i="11"/>
  <c r="BA12" i="11" s="1"/>
  <c r="CF30" i="11"/>
  <c r="CG30" i="11" s="1"/>
  <c r="AZ30" i="11"/>
  <c r="BA30" i="11" s="1"/>
  <c r="CF16" i="11"/>
  <c r="CG16" i="11" s="1"/>
  <c r="AZ16" i="11"/>
  <c r="BA16" i="11" s="1"/>
  <c r="CF31" i="11"/>
  <c r="CG31" i="11" s="1"/>
  <c r="AZ31" i="11"/>
  <c r="BA31" i="11" s="1"/>
  <c r="CF60" i="11"/>
  <c r="CG60" i="11" s="1"/>
  <c r="AZ60" i="11"/>
  <c r="BA60" i="11" s="1"/>
  <c r="CF15" i="11"/>
  <c r="CG15" i="11" s="1"/>
  <c r="AZ15" i="11"/>
  <c r="BA15" i="11" s="1"/>
  <c r="CF45" i="11"/>
  <c r="CG45" i="11" s="1"/>
  <c r="AZ45" i="11"/>
  <c r="BA45" i="11" s="1"/>
  <c r="CF40" i="11"/>
  <c r="CG40" i="11" s="1"/>
  <c r="AZ40" i="11"/>
  <c r="BA40" i="11" s="1"/>
  <c r="CF61" i="11"/>
  <c r="CG61" i="11" s="1"/>
  <c r="AZ61" i="11"/>
  <c r="BA61" i="11" s="1"/>
  <c r="CF20" i="11"/>
  <c r="CG20" i="11" s="1"/>
  <c r="AZ20" i="11"/>
  <c r="BA20" i="11" s="1"/>
  <c r="CF26" i="11"/>
  <c r="CG26" i="11" s="1"/>
  <c r="AZ26" i="11"/>
  <c r="BA26" i="11" s="1"/>
  <c r="CF39" i="11"/>
  <c r="CG39" i="11" s="1"/>
  <c r="AZ39" i="11"/>
  <c r="BA39" i="11" s="1"/>
  <c r="CF8" i="11"/>
  <c r="CG8" i="11" s="1"/>
  <c r="AZ8" i="11"/>
  <c r="BA8" i="11" s="1"/>
  <c r="CF22" i="11"/>
  <c r="CG22" i="11" s="1"/>
  <c r="AZ22" i="11"/>
  <c r="BA22" i="11" s="1"/>
  <c r="CF4" i="11"/>
  <c r="CG4" i="11" s="1"/>
  <c r="AZ4" i="11"/>
  <c r="BA4" i="11" s="1"/>
  <c r="CF18" i="11"/>
  <c r="CG18" i="11" s="1"/>
  <c r="AZ18" i="11"/>
  <c r="BA18" i="11" s="1"/>
  <c r="CF3" i="11"/>
  <c r="CG3" i="11" s="1"/>
  <c r="AZ3" i="11"/>
  <c r="BA3" i="11" s="1"/>
  <c r="CF48" i="11"/>
  <c r="CG48" i="11" s="1"/>
  <c r="AZ48" i="11"/>
  <c r="BA48" i="11" s="1"/>
  <c r="CF29" i="11"/>
  <c r="CG29" i="11" s="1"/>
  <c r="AZ29" i="11"/>
  <c r="BA29" i="11" s="1"/>
  <c r="CF54" i="11"/>
  <c r="CG54" i="11" s="1"/>
  <c r="AZ54" i="11"/>
  <c r="BA54" i="11" s="1"/>
  <c r="AH13" i="11"/>
  <c r="AI13" i="11" s="1"/>
  <c r="AH49" i="11"/>
  <c r="AN13" i="11"/>
  <c r="AO13" i="11" s="1"/>
  <c r="AN2" i="11"/>
  <c r="AN49" i="11"/>
  <c r="AO49" i="11" s="1"/>
  <c r="BT42" i="11"/>
  <c r="BU42" i="11" s="1"/>
  <c r="BT25" i="11"/>
  <c r="BU25" i="11" s="1"/>
  <c r="BT21" i="11"/>
  <c r="BU21" i="11" s="1"/>
  <c r="BT18" i="11"/>
  <c r="BU18" i="11" s="1"/>
  <c r="BQ69" i="11"/>
  <c r="BR69" i="11" s="1"/>
  <c r="BW25" i="11"/>
  <c r="BX25" i="11" s="1"/>
  <c r="BQ18" i="11"/>
  <c r="BR18" i="11" s="1"/>
  <c r="BT58" i="11"/>
  <c r="BU58" i="11" s="1"/>
  <c r="BQ9" i="11"/>
  <c r="BR9" i="11" s="1"/>
  <c r="BQ15" i="11"/>
  <c r="BR15" i="11" s="1"/>
  <c r="BQ42" i="11"/>
  <c r="BR42" i="11" s="1"/>
  <c r="BQ58" i="11"/>
  <c r="BR58" i="11" s="1"/>
  <c r="BT57" i="11"/>
  <c r="BU57" i="11" s="1"/>
  <c r="BW9" i="11"/>
  <c r="BX9" i="11" s="1"/>
  <c r="BQ57" i="11"/>
  <c r="BR57" i="11" s="1"/>
  <c r="BT26" i="11"/>
  <c r="BU26" i="11" s="1"/>
  <c r="BQ25" i="11"/>
  <c r="BR25" i="11" s="1"/>
  <c r="BW18" i="11"/>
  <c r="BX18" i="11" s="1"/>
  <c r="BW21" i="11"/>
  <c r="BX21" i="11" s="1"/>
  <c r="BW15" i="11"/>
  <c r="BX15" i="11" s="1"/>
  <c r="BW16" i="11"/>
  <c r="BX16" i="11" s="1"/>
  <c r="BW26" i="11"/>
  <c r="BX26" i="11" s="1"/>
  <c r="BT16" i="11"/>
  <c r="BU16" i="11" s="1"/>
  <c r="BQ16" i="11"/>
  <c r="BR16" i="11" s="1"/>
  <c r="BT69" i="11"/>
  <c r="BU69" i="11" s="1"/>
  <c r="BQ21" i="11"/>
  <c r="BR21" i="11" s="1"/>
  <c r="BQ22" i="11"/>
  <c r="BR22" i="11" s="1"/>
  <c r="BQ26" i="11"/>
  <c r="BR26" i="11" s="1"/>
  <c r="BT15" i="11"/>
  <c r="BU15" i="11" s="1"/>
  <c r="AH71" i="11"/>
  <c r="AI71" i="11" s="1"/>
  <c r="AN14" i="11"/>
  <c r="AO14" i="11" s="1"/>
  <c r="AN71" i="11"/>
  <c r="AO71" i="11" s="1"/>
  <c r="AN70" i="11"/>
  <c r="AO70" i="11" s="1"/>
  <c r="AH70" i="11"/>
  <c r="AH14" i="11"/>
  <c r="AI14" i="11" s="1"/>
  <c r="AN59" i="11"/>
  <c r="AO59" i="11" s="1"/>
  <c r="AH59" i="11"/>
  <c r="AH40" i="11"/>
  <c r="AN44" i="11"/>
  <c r="AN7" i="11"/>
  <c r="AH32" i="11"/>
  <c r="AH28" i="11"/>
  <c r="AN20" i="11"/>
  <c r="AN11" i="11"/>
  <c r="AN22" i="11"/>
  <c r="AN8" i="11"/>
  <c r="AN72" i="11"/>
  <c r="AH17" i="11"/>
  <c r="AN33" i="11"/>
  <c r="AN4" i="11"/>
  <c r="AN68" i="11"/>
  <c r="AH23" i="11"/>
  <c r="AN63" i="11"/>
  <c r="AN45" i="11"/>
  <c r="AN37" i="11"/>
  <c r="AN16" i="11"/>
  <c r="AH57" i="11"/>
  <c r="AN51" i="11"/>
  <c r="AH60" i="11"/>
  <c r="AN61" i="11"/>
  <c r="AN66" i="11"/>
  <c r="AH36" i="11"/>
  <c r="AH9" i="11"/>
  <c r="AH15" i="11"/>
  <c r="AN25" i="11"/>
  <c r="AH50" i="11"/>
  <c r="AN3" i="11"/>
  <c r="AH52" i="11"/>
  <c r="AH38" i="11"/>
  <c r="AN67" i="11"/>
  <c r="AN65" i="11"/>
  <c r="AN12" i="11"/>
  <c r="AN48" i="11"/>
  <c r="AN39" i="11"/>
  <c r="AN46" i="11"/>
  <c r="AH54" i="11"/>
  <c r="AH47" i="11"/>
  <c r="AN35" i="11"/>
  <c r="AH21" i="11"/>
  <c r="AH27" i="11"/>
  <c r="AH69" i="11"/>
  <c r="AH34" i="11"/>
  <c r="AH26" i="11"/>
  <c r="AI26" i="11" s="1"/>
  <c r="AH29" i="11"/>
  <c r="AH31" i="11"/>
  <c r="AN62" i="11"/>
  <c r="AN43" i="11"/>
  <c r="AN41" i="11"/>
  <c r="AN42" i="11"/>
  <c r="AH64" i="11"/>
  <c r="AH30" i="11"/>
  <c r="AH10" i="11"/>
  <c r="AH55" i="11"/>
  <c r="AH58" i="11"/>
  <c r="AH18" i="11"/>
  <c r="AN18" i="11"/>
  <c r="AO18" i="11" s="1"/>
  <c r="AN6" i="11"/>
  <c r="AH6" i="11"/>
  <c r="AI6" i="11" s="1"/>
  <c r="AH67" i="11"/>
  <c r="AN47" i="11"/>
  <c r="AN9" i="11"/>
  <c r="AN27" i="11"/>
  <c r="AH37" i="11"/>
  <c r="AN58" i="11"/>
  <c r="AH2" i="11"/>
  <c r="AN36" i="11"/>
  <c r="AN54" i="11"/>
  <c r="AH43" i="11"/>
  <c r="AN38" i="11"/>
  <c r="AH7" i="11"/>
  <c r="AH62" i="11"/>
  <c r="AN52" i="11"/>
  <c r="AN50" i="11"/>
  <c r="AH48" i="11"/>
  <c r="AH3" i="11"/>
  <c r="AH66" i="11"/>
  <c r="AN60" i="11"/>
  <c r="AH39" i="11"/>
  <c r="AH12" i="11"/>
  <c r="AN17" i="11"/>
  <c r="AH46" i="11"/>
  <c r="AH11" i="11"/>
  <c r="AH35" i="11"/>
  <c r="AN21" i="11"/>
  <c r="AN40" i="11"/>
  <c r="AH44" i="11"/>
  <c r="AH25" i="11"/>
  <c r="AH45" i="11"/>
  <c r="AN34" i="11"/>
  <c r="AN55" i="11"/>
  <c r="AN69" i="11"/>
  <c r="AN31" i="11"/>
  <c r="AN26" i="11"/>
  <c r="AO26" i="11" s="1"/>
  <c r="AN28" i="11"/>
  <c r="AN10" i="11"/>
  <c r="AH20" i="11"/>
  <c r="AH61" i="11"/>
  <c r="AH72" i="11"/>
  <c r="AH4" i="11"/>
  <c r="AN23" i="11"/>
  <c r="AH63" i="11"/>
  <c r="AH8" i="11"/>
  <c r="AN64" i="11"/>
  <c r="AN30" i="11"/>
  <c r="AH41" i="11"/>
  <c r="AH68" i="11"/>
  <c r="AH42" i="11"/>
  <c r="AN29" i="11"/>
  <c r="AN57" i="11"/>
  <c r="AH51" i="11"/>
  <c r="AH33" i="11"/>
  <c r="AH22" i="11"/>
  <c r="AH65" i="11"/>
  <c r="AN32" i="11"/>
  <c r="AH16" i="11"/>
  <c r="AN15" i="11"/>
  <c r="AF73" i="11"/>
  <c r="B2" i="8"/>
  <c r="AI56" i="11" l="1"/>
  <c r="AP56" i="11" s="1"/>
  <c r="AS56" i="11" s="1"/>
  <c r="H56" i="8"/>
  <c r="F5" i="8"/>
  <c r="F53" i="8"/>
  <c r="F19" i="8"/>
  <c r="AR19" i="11"/>
  <c r="AX19" i="11" s="1"/>
  <c r="AP19" i="11"/>
  <c r="AS19" i="11" s="1"/>
  <c r="AI53" i="11"/>
  <c r="AP53" i="11" s="1"/>
  <c r="AS53" i="11" s="1"/>
  <c r="AR53" i="11"/>
  <c r="AX53" i="11" s="1"/>
  <c r="AR5" i="11"/>
  <c r="AX5" i="11" s="1"/>
  <c r="AP5" i="11"/>
  <c r="AS5" i="11" s="1"/>
  <c r="AR50" i="11"/>
  <c r="AR49" i="11"/>
  <c r="F41" i="8"/>
  <c r="H21" i="8"/>
  <c r="H26" i="8"/>
  <c r="H31" i="8"/>
  <c r="F27" i="8"/>
  <c r="F44" i="8"/>
  <c r="F37" i="8"/>
  <c r="F25" i="8"/>
  <c r="H16" i="8"/>
  <c r="H35" i="8"/>
  <c r="F60" i="8"/>
  <c r="F47" i="8"/>
  <c r="F36" i="8"/>
  <c r="H13" i="8"/>
  <c r="F9" i="8"/>
  <c r="F15" i="8"/>
  <c r="F42" i="8"/>
  <c r="F6" i="8"/>
  <c r="H14" i="8"/>
  <c r="H38" i="8"/>
  <c r="F70" i="8"/>
  <c r="H3" i="8"/>
  <c r="F57" i="8"/>
  <c r="H50" i="8"/>
  <c r="F11" i="8"/>
  <c r="H62" i="8"/>
  <c r="F29" i="8"/>
  <c r="H45" i="8"/>
  <c r="F10" i="8"/>
  <c r="F8" i="8"/>
  <c r="H69" i="8"/>
  <c r="F20" i="8"/>
  <c r="H18" i="8"/>
  <c r="F54" i="8"/>
  <c r="F65" i="8"/>
  <c r="F23" i="8"/>
  <c r="H59" i="8"/>
  <c r="F17" i="8"/>
  <c r="F24" i="8"/>
  <c r="H7" i="8"/>
  <c r="F58" i="8"/>
  <c r="F34" i="8"/>
  <c r="H40" i="8"/>
  <c r="F22" i="8"/>
  <c r="H48" i="8"/>
  <c r="F71" i="8"/>
  <c r="H28" i="8"/>
  <c r="F52" i="8"/>
  <c r="F66" i="8"/>
  <c r="H64" i="8"/>
  <c r="H51" i="8"/>
  <c r="F32" i="8"/>
  <c r="F61" i="8"/>
  <c r="F63" i="8"/>
  <c r="F43" i="8"/>
  <c r="F72" i="8"/>
  <c r="F49" i="8"/>
  <c r="F33" i="8"/>
  <c r="F30" i="8"/>
  <c r="F46" i="8"/>
  <c r="F12" i="8"/>
  <c r="F4" i="8"/>
  <c r="H39" i="8"/>
  <c r="H67" i="8"/>
  <c r="H55" i="8"/>
  <c r="B73" i="8"/>
  <c r="F68" i="8"/>
  <c r="AI24" i="11"/>
  <c r="AP24" i="11" s="1"/>
  <c r="AS24" i="11" s="1"/>
  <c r="AR24" i="11"/>
  <c r="AX24" i="11" s="1"/>
  <c r="AZ73" i="11"/>
  <c r="AR13" i="11"/>
  <c r="AX13" i="11" s="1"/>
  <c r="AP13" i="11"/>
  <c r="AS13" i="11" s="1"/>
  <c r="AI49" i="11"/>
  <c r="AP49" i="11" s="1"/>
  <c r="AS49" i="11" s="1"/>
  <c r="AR15" i="11"/>
  <c r="AR42" i="11"/>
  <c r="H2" i="8"/>
  <c r="AR16" i="11"/>
  <c r="AI18" i="11"/>
  <c r="AP18" i="11" s="1"/>
  <c r="AS18" i="11" s="1"/>
  <c r="AR18" i="11"/>
  <c r="AR21" i="11"/>
  <c r="AR57" i="11"/>
  <c r="AP14" i="11"/>
  <c r="AS14" i="11" s="1"/>
  <c r="AR71" i="11"/>
  <c r="AP71" i="11"/>
  <c r="AS71" i="11" s="1"/>
  <c r="AR59" i="11"/>
  <c r="AR70" i="11"/>
  <c r="AI70" i="11"/>
  <c r="AP70" i="11" s="1"/>
  <c r="AS70" i="11" s="1"/>
  <c r="AR14" i="11"/>
  <c r="AI59" i="11"/>
  <c r="AP59" i="11" s="1"/>
  <c r="AS59" i="11" s="1"/>
  <c r="AR6" i="11"/>
  <c r="AO6" i="11"/>
  <c r="AP6" i="11" s="1"/>
  <c r="AS6" i="11" s="1"/>
  <c r="AR26" i="11"/>
  <c r="AP26" i="11"/>
  <c r="AS26" i="11" s="1"/>
  <c r="F2" i="8"/>
  <c r="F73" i="8" l="1"/>
  <c r="AX49" i="11"/>
  <c r="AX59" i="11"/>
  <c r="AX14" i="11"/>
  <c r="AX70" i="11"/>
  <c r="AX6" i="11"/>
  <c r="AX71" i="11"/>
  <c r="AO69" i="11"/>
  <c r="AO42" i="11"/>
  <c r="AO61" i="11"/>
  <c r="AO52" i="11"/>
  <c r="AI69" i="11" l="1"/>
  <c r="AP69" i="11" s="1"/>
  <c r="AS69" i="11" s="1"/>
  <c r="AR69" i="11"/>
  <c r="AI52" i="11"/>
  <c r="AP52" i="11" s="1"/>
  <c r="AS52" i="11" s="1"/>
  <c r="AI42" i="11"/>
  <c r="AP42" i="11" s="1"/>
  <c r="AS42" i="11" s="1"/>
  <c r="AI61" i="11"/>
  <c r="AP61" i="11" s="1"/>
  <c r="AS61" i="11" s="1"/>
  <c r="AO43" i="11"/>
  <c r="AO38" i="11"/>
  <c r="AO29" i="11"/>
  <c r="AO45" i="11"/>
  <c r="AO32" i="11"/>
  <c r="AO46" i="11"/>
  <c r="AO54" i="11"/>
  <c r="AO36" i="11"/>
  <c r="AO57" i="11"/>
  <c r="AO67" i="11"/>
  <c r="AO12" i="11"/>
  <c r="AO20" i="11"/>
  <c r="AO37" i="11"/>
  <c r="AO33" i="11"/>
  <c r="AO31" i="11"/>
  <c r="AO9" i="11"/>
  <c r="AO51" i="11"/>
  <c r="AO15" i="11"/>
  <c r="AO35" i="11"/>
  <c r="AO72" i="11"/>
  <c r="AO21" i="11"/>
  <c r="AO4" i="11"/>
  <c r="AO58" i="11"/>
  <c r="AO50" i="11"/>
  <c r="AO7" i="11"/>
  <c r="AO30" i="11"/>
  <c r="AO64" i="11"/>
  <c r="AO3" i="11"/>
  <c r="AO17" i="11"/>
  <c r="AO55" i="11"/>
  <c r="AO41" i="11"/>
  <c r="AO65" i="11"/>
  <c r="AO25" i="11"/>
  <c r="AO11" i="11"/>
  <c r="AO62" i="11"/>
  <c r="AO34" i="11"/>
  <c r="AO22" i="11"/>
  <c r="AO16" i="11"/>
  <c r="AO44" i="11"/>
  <c r="AO48" i="11"/>
  <c r="AO39" i="11"/>
  <c r="AO28" i="11"/>
  <c r="AO47" i="11"/>
  <c r="AO27" i="11"/>
  <c r="AO8" i="11"/>
  <c r="AO10" i="11"/>
  <c r="AO40" i="11"/>
  <c r="AO66" i="11"/>
  <c r="AO60" i="11"/>
  <c r="AO23" i="11"/>
  <c r="AO63" i="11"/>
  <c r="AO68" i="11"/>
  <c r="AR52" i="11" l="1"/>
  <c r="AR61" i="11"/>
  <c r="AR27" i="11"/>
  <c r="AI27" i="11"/>
  <c r="AP27" i="11" s="1"/>
  <c r="AS27" i="11" s="1"/>
  <c r="AI17" i="11"/>
  <c r="AP17" i="11" s="1"/>
  <c r="AS17" i="11" s="1"/>
  <c r="AR17" i="11"/>
  <c r="AH73" i="11"/>
  <c r="AI2" i="11"/>
  <c r="AR2" i="11"/>
  <c r="AR9" i="11"/>
  <c r="AI9" i="11"/>
  <c r="AP9" i="11" s="1"/>
  <c r="AS9" i="11" s="1"/>
  <c r="AR32" i="11"/>
  <c r="AI32" i="11"/>
  <c r="AP32" i="11" s="1"/>
  <c r="AS32" i="11" s="1"/>
  <c r="AI60" i="11"/>
  <c r="AP60" i="11" s="1"/>
  <c r="AS60" i="11" s="1"/>
  <c r="AR60" i="11"/>
  <c r="AI4" i="11"/>
  <c r="AP4" i="11" s="1"/>
  <c r="AS4" i="11" s="1"/>
  <c r="AR4" i="11"/>
  <c r="AI15" i="11"/>
  <c r="AP15" i="11" s="1"/>
  <c r="AS15" i="11" s="1"/>
  <c r="AI31" i="11"/>
  <c r="AP31" i="11" s="1"/>
  <c r="AS31" i="11" s="1"/>
  <c r="AR31" i="11"/>
  <c r="AR46" i="11"/>
  <c r="AI46" i="11"/>
  <c r="AP46" i="11" s="1"/>
  <c r="AS46" i="11" s="1"/>
  <c r="AR44" i="11"/>
  <c r="AI44" i="11"/>
  <c r="AP44" i="11" s="1"/>
  <c r="AS44" i="11" s="1"/>
  <c r="AR72" i="11"/>
  <c r="AI72" i="11"/>
  <c r="AP72" i="11" s="1"/>
  <c r="AS72" i="11" s="1"/>
  <c r="AI57" i="11"/>
  <c r="AP57" i="11" s="1"/>
  <c r="AS57" i="11" s="1"/>
  <c r="AR25" i="11"/>
  <c r="AI25" i="11"/>
  <c r="AP25" i="11" s="1"/>
  <c r="AS25" i="11" s="1"/>
  <c r="AR7" i="11"/>
  <c r="AI7" i="11"/>
  <c r="AP7" i="11" s="1"/>
  <c r="AS7" i="11" s="1"/>
  <c r="AR35" i="11"/>
  <c r="AI35" i="11"/>
  <c r="AP35" i="11" s="1"/>
  <c r="AS35" i="11" s="1"/>
  <c r="AI12" i="11"/>
  <c r="AP12" i="11" s="1"/>
  <c r="AS12" i="11" s="1"/>
  <c r="AR12" i="11"/>
  <c r="AI36" i="11"/>
  <c r="AP36" i="11" s="1"/>
  <c r="AS36" i="11" s="1"/>
  <c r="AR36" i="11"/>
  <c r="AI16" i="11"/>
  <c r="AP16" i="11" s="1"/>
  <c r="AS16" i="11" s="1"/>
  <c r="AI64" i="11"/>
  <c r="AP64" i="11" s="1"/>
  <c r="AS64" i="11" s="1"/>
  <c r="AR64" i="11"/>
  <c r="AR29" i="11"/>
  <c r="AI29" i="11"/>
  <c r="AP29" i="11" s="1"/>
  <c r="AS29" i="11" s="1"/>
  <c r="AR23" i="11"/>
  <c r="AI23" i="11"/>
  <c r="AP23" i="11" s="1"/>
  <c r="AS23" i="11" s="1"/>
  <c r="AI40" i="11"/>
  <c r="AP40" i="11" s="1"/>
  <c r="AS40" i="11" s="1"/>
  <c r="AR40" i="11"/>
  <c r="AR34" i="11"/>
  <c r="AI34" i="11"/>
  <c r="AP34" i="11" s="1"/>
  <c r="AS34" i="11" s="1"/>
  <c r="AR55" i="11"/>
  <c r="AI55" i="11"/>
  <c r="AP55" i="11" s="1"/>
  <c r="AS55" i="11" s="1"/>
  <c r="AN73" i="11"/>
  <c r="AO2" i="11"/>
  <c r="AI20" i="11"/>
  <c r="AP20" i="11" s="1"/>
  <c r="AS20" i="11" s="1"/>
  <c r="AR20" i="11"/>
  <c r="AI38" i="11"/>
  <c r="AP38" i="11" s="1"/>
  <c r="AS38" i="11" s="1"/>
  <c r="AR38" i="11"/>
  <c r="AI28" i="11"/>
  <c r="AP28" i="11" s="1"/>
  <c r="AS28" i="11" s="1"/>
  <c r="AR28" i="11"/>
  <c r="AR65" i="11"/>
  <c r="AI65" i="11"/>
  <c r="AP65" i="11" s="1"/>
  <c r="AS65" i="11" s="1"/>
  <c r="AI45" i="11"/>
  <c r="AP45" i="11" s="1"/>
  <c r="AS45" i="11" s="1"/>
  <c r="AR45" i="11"/>
  <c r="AI3" i="11"/>
  <c r="AP3" i="11" s="1"/>
  <c r="AS3" i="11" s="1"/>
  <c r="AR3" i="11"/>
  <c r="AR68" i="11"/>
  <c r="AI68" i="11"/>
  <c r="AP68" i="11" s="1"/>
  <c r="AS68" i="11" s="1"/>
  <c r="AR47" i="11"/>
  <c r="AI47" i="11"/>
  <c r="AP47" i="11" s="1"/>
  <c r="AS47" i="11" s="1"/>
  <c r="AR62" i="11"/>
  <c r="AI62" i="11"/>
  <c r="AP62" i="11" s="1"/>
  <c r="AS62" i="11" s="1"/>
  <c r="AR10" i="11"/>
  <c r="AI10" i="11"/>
  <c r="AP10" i="11" s="1"/>
  <c r="AS10" i="11" s="1"/>
  <c r="AI39" i="11"/>
  <c r="AP39" i="11" s="1"/>
  <c r="AS39" i="11" s="1"/>
  <c r="AR39" i="11"/>
  <c r="AI22" i="11"/>
  <c r="AP22" i="11" s="1"/>
  <c r="AS22" i="11" s="1"/>
  <c r="AR22" i="11"/>
  <c r="AR41" i="11"/>
  <c r="AI41" i="11"/>
  <c r="AP41" i="11" s="1"/>
  <c r="AS41" i="11" s="1"/>
  <c r="AI66" i="11"/>
  <c r="AP66" i="11" s="1"/>
  <c r="AS66" i="11" s="1"/>
  <c r="AR66" i="11"/>
  <c r="AR8" i="11"/>
  <c r="AI8" i="11"/>
  <c r="AP8" i="11" s="1"/>
  <c r="AS8" i="11" s="1"/>
  <c r="AI11" i="11"/>
  <c r="AP11" i="11" s="1"/>
  <c r="AS11" i="11" s="1"/>
  <c r="AR11" i="11"/>
  <c r="AI50" i="11"/>
  <c r="AP50" i="11" s="1"/>
  <c r="AS50" i="11" s="1"/>
  <c r="AI21" i="11"/>
  <c r="AP21" i="11" s="1"/>
  <c r="AS21" i="11" s="1"/>
  <c r="AX21" i="11"/>
  <c r="AI51" i="11"/>
  <c r="AP51" i="11" s="1"/>
  <c r="AS51" i="11" s="1"/>
  <c r="AR51" i="11"/>
  <c r="AR33" i="11"/>
  <c r="AI33" i="11"/>
  <c r="AP33" i="11" s="1"/>
  <c r="AS33" i="11" s="1"/>
  <c r="AR67" i="11"/>
  <c r="AI67" i="11"/>
  <c r="AP67" i="11" s="1"/>
  <c r="AS67" i="11" s="1"/>
  <c r="AR54" i="11"/>
  <c r="AI54" i="11"/>
  <c r="AP54" i="11" s="1"/>
  <c r="AS54" i="11" s="1"/>
  <c r="AI43" i="11"/>
  <c r="AP43" i="11" s="1"/>
  <c r="AS43" i="11" s="1"/>
  <c r="AR43" i="11"/>
  <c r="AR63" i="11"/>
  <c r="AI63" i="11"/>
  <c r="AP63" i="11" s="1"/>
  <c r="AS63" i="11" s="1"/>
  <c r="AI48" i="11"/>
  <c r="AP48" i="11" s="1"/>
  <c r="AS48" i="11" s="1"/>
  <c r="AR48" i="11"/>
  <c r="AI30" i="11"/>
  <c r="AP30" i="11" s="1"/>
  <c r="AS30" i="11" s="1"/>
  <c r="AR30" i="11"/>
  <c r="AR58" i="11"/>
  <c r="AI58" i="11"/>
  <c r="AP58" i="11" s="1"/>
  <c r="AS58" i="11" s="1"/>
  <c r="AI37" i="11"/>
  <c r="AP37" i="11" s="1"/>
  <c r="AS37" i="11" s="1"/>
  <c r="AR37" i="11"/>
  <c r="AX48" i="11" l="1"/>
  <c r="AX27" i="11"/>
  <c r="AX72" i="11"/>
  <c r="AX22" i="11"/>
  <c r="AX45" i="11"/>
  <c r="AX44" i="11"/>
  <c r="AX51" i="11"/>
  <c r="AX39" i="11"/>
  <c r="AX36" i="11"/>
  <c r="AX60" i="11"/>
  <c r="AX47" i="11"/>
  <c r="AX65" i="11"/>
  <c r="AX23" i="11"/>
  <c r="AX46" i="11"/>
  <c r="AX17" i="11"/>
  <c r="AX61" i="11"/>
  <c r="AX66" i="11"/>
  <c r="AX28" i="11"/>
  <c r="AX12" i="11"/>
  <c r="AX31" i="11"/>
  <c r="AX52" i="11"/>
  <c r="AX54" i="11"/>
  <c r="AX68" i="11"/>
  <c r="AX55" i="11"/>
  <c r="AX29" i="11"/>
  <c r="AX32" i="11"/>
  <c r="AX38" i="11"/>
  <c r="AX35" i="11"/>
  <c r="AX20" i="11"/>
  <c r="AX2" i="11"/>
  <c r="AX63" i="11"/>
  <c r="AX3" i="11"/>
  <c r="AX64" i="11"/>
  <c r="AX41" i="11"/>
  <c r="AX37" i="11"/>
  <c r="AX11" i="11"/>
  <c r="AX40" i="11"/>
  <c r="AX62" i="11"/>
  <c r="AX8" i="11"/>
  <c r="AX50" i="11"/>
  <c r="AX67" i="11"/>
  <c r="AX10" i="11"/>
  <c r="AX34" i="11"/>
  <c r="AX4" i="11"/>
  <c r="AX33" i="11"/>
  <c r="AX7" i="11"/>
  <c r="AX43" i="11"/>
  <c r="AX30" i="11"/>
  <c r="AR73" i="11"/>
  <c r="AI73" i="11"/>
  <c r="AO73" i="11"/>
  <c r="AP2" i="11"/>
  <c r="AS2" i="11" s="1"/>
  <c r="AP73" i="11" l="1"/>
  <c r="AS73" i="11" l="1"/>
  <c r="AT53" i="11" l="1"/>
  <c r="AU53" i="11" s="1"/>
  <c r="AV53" i="11" s="1"/>
  <c r="AW53" i="11" s="1"/>
  <c r="AT56" i="11"/>
  <c r="AU56" i="11" s="1"/>
  <c r="AT19" i="11"/>
  <c r="AU19" i="11" s="1"/>
  <c r="AV19" i="11" s="1"/>
  <c r="AW19" i="11" s="1"/>
  <c r="AT5" i="11"/>
  <c r="AU5" i="11" s="1"/>
  <c r="AV5" i="11" s="1"/>
  <c r="AW5" i="11" s="1"/>
  <c r="AT10" i="11"/>
  <c r="AU10" i="11" s="1"/>
  <c r="AV10" i="11" s="1"/>
  <c r="AW10" i="11" s="1"/>
  <c r="AT2" i="11"/>
  <c r="AU2" i="11" s="1"/>
  <c r="AV2" i="11" s="1"/>
  <c r="AT13" i="11"/>
  <c r="AU13" i="11" s="1"/>
  <c r="AT71" i="11"/>
  <c r="AU71" i="11" s="1"/>
  <c r="AV71" i="11" s="1"/>
  <c r="AT30" i="11"/>
  <c r="AU30" i="11" s="1"/>
  <c r="AT68" i="11"/>
  <c r="AU68" i="11" s="1"/>
  <c r="AT37" i="11"/>
  <c r="AU37" i="11" s="1"/>
  <c r="AT47" i="11"/>
  <c r="AU47" i="11" s="1"/>
  <c r="AT51" i="11"/>
  <c r="AU51" i="11" s="1"/>
  <c r="AT46" i="11"/>
  <c r="AU46" i="11" s="1"/>
  <c r="AT62" i="11"/>
  <c r="AU62" i="11" s="1"/>
  <c r="AT48" i="11"/>
  <c r="AU48" i="11" s="1"/>
  <c r="AT25" i="11"/>
  <c r="AU25" i="11" s="1"/>
  <c r="AT18" i="11"/>
  <c r="AU18" i="11" s="1"/>
  <c r="AT27" i="11"/>
  <c r="AU27" i="11" s="1"/>
  <c r="AT11" i="11"/>
  <c r="AU11" i="11" s="1"/>
  <c r="AT22" i="11"/>
  <c r="AU22" i="11" s="1"/>
  <c r="AT59" i="11"/>
  <c r="AU59" i="11" s="1"/>
  <c r="AT33" i="11"/>
  <c r="AU33" i="11" s="1"/>
  <c r="AT44" i="11"/>
  <c r="AU44" i="11" s="1"/>
  <c r="AT9" i="11"/>
  <c r="AU9" i="11" s="1"/>
  <c r="AT41" i="11"/>
  <c r="AU41" i="11" s="1"/>
  <c r="AT12" i="11"/>
  <c r="AU12" i="11" s="1"/>
  <c r="AT54" i="11"/>
  <c r="AU54" i="11" s="1"/>
  <c r="AT55" i="11"/>
  <c r="AU55" i="11" s="1"/>
  <c r="AT8" i="11"/>
  <c r="AU8" i="11" s="1"/>
  <c r="AT58" i="11"/>
  <c r="AU58" i="11" s="1"/>
  <c r="AT4" i="11"/>
  <c r="AU4" i="11" s="1"/>
  <c r="AT16" i="11"/>
  <c r="AU16" i="11" s="1"/>
  <c r="AT39" i="11"/>
  <c r="AU39" i="11" s="1"/>
  <c r="AT29" i="11"/>
  <c r="AU29" i="11" s="1"/>
  <c r="AT57" i="11"/>
  <c r="AU57" i="11" s="1"/>
  <c r="AT17" i="11"/>
  <c r="AU17" i="11" s="1"/>
  <c r="AT72" i="11"/>
  <c r="AU72" i="11" s="1"/>
  <c r="AT28" i="11"/>
  <c r="AU28" i="11" s="1"/>
  <c r="AT21" i="11"/>
  <c r="AU21" i="11" s="1"/>
  <c r="AT69" i="11"/>
  <c r="AU69" i="11" s="1"/>
  <c r="AT24" i="11"/>
  <c r="AU24" i="11" s="1"/>
  <c r="AT32" i="11"/>
  <c r="AU32" i="11" s="1"/>
  <c r="AT52" i="11"/>
  <c r="AU52" i="11" s="1"/>
  <c r="AT70" i="11"/>
  <c r="AU70" i="11" s="1"/>
  <c r="AT6" i="11"/>
  <c r="AU6" i="11" s="1"/>
  <c r="AT61" i="11"/>
  <c r="AU61" i="11" s="1"/>
  <c r="AT38" i="11"/>
  <c r="AU38" i="11" s="1"/>
  <c r="AT65" i="11"/>
  <c r="AU65" i="11" s="1"/>
  <c r="AT49" i="11"/>
  <c r="AU49" i="11" s="1"/>
  <c r="AT42" i="11"/>
  <c r="AU42" i="11" s="1"/>
  <c r="AT14" i="11"/>
  <c r="AU14" i="11" s="1"/>
  <c r="AT45" i="11"/>
  <c r="AU45" i="11" s="1"/>
  <c r="AT26" i="11"/>
  <c r="AU26" i="11" s="1"/>
  <c r="AT35" i="11"/>
  <c r="AU35" i="11" s="1"/>
  <c r="AT64" i="11"/>
  <c r="AU64" i="11" s="1"/>
  <c r="AT34" i="11"/>
  <c r="AU34" i="11" s="1"/>
  <c r="AT7" i="11"/>
  <c r="AU7" i="11" s="1"/>
  <c r="AT66" i="11"/>
  <c r="AU66" i="11" s="1"/>
  <c r="AT31" i="11"/>
  <c r="AU31" i="11" s="1"/>
  <c r="AT3" i="11"/>
  <c r="AU3" i="11" s="1"/>
  <c r="AT63" i="11"/>
  <c r="AU63" i="11" s="1"/>
  <c r="AT40" i="11"/>
  <c r="AU40" i="11" s="1"/>
  <c r="AT67" i="11"/>
  <c r="AU67" i="11" s="1"/>
  <c r="AT60" i="11"/>
  <c r="AU60" i="11" s="1"/>
  <c r="AT20" i="11"/>
  <c r="AU20" i="11" s="1"/>
  <c r="AT50" i="11"/>
  <c r="AU50" i="11" s="1"/>
  <c r="AT36" i="11"/>
  <c r="AU36" i="11" s="1"/>
  <c r="AT43" i="11"/>
  <c r="AU43" i="11" s="1"/>
  <c r="AT23" i="11"/>
  <c r="AU23" i="11" s="1"/>
  <c r="AT15" i="11"/>
  <c r="AU15" i="11" s="1"/>
  <c r="AV56" i="11" l="1"/>
  <c r="AW56" i="11" s="1"/>
  <c r="AV32" i="11"/>
  <c r="AW32" i="11" s="1"/>
  <c r="AV27" i="11"/>
  <c r="AW27" i="11" s="1"/>
  <c r="AV7" i="11"/>
  <c r="AW7" i="11" s="1"/>
  <c r="AV41" i="11"/>
  <c r="AW41" i="11" s="1"/>
  <c r="AV60" i="11"/>
  <c r="AW60" i="11" s="1"/>
  <c r="AV16" i="11"/>
  <c r="AW16" i="11" s="1"/>
  <c r="AV67" i="11"/>
  <c r="AW67" i="11" s="1"/>
  <c r="AV4" i="11"/>
  <c r="AW4" i="11" s="1"/>
  <c r="AV35" i="11"/>
  <c r="AW35" i="11" s="1"/>
  <c r="AV58" i="11"/>
  <c r="AW58" i="11" s="1"/>
  <c r="AV33" i="11"/>
  <c r="AW33" i="11" s="1"/>
  <c r="AV62" i="11"/>
  <c r="AW62" i="11" s="1"/>
  <c r="AV13" i="11"/>
  <c r="AW13" i="11" s="1"/>
  <c r="AV42" i="11"/>
  <c r="AW42" i="11" s="1"/>
  <c r="AV37" i="11"/>
  <c r="AW37" i="11" s="1"/>
  <c r="AV24" i="11"/>
  <c r="AW24" i="11" s="1"/>
  <c r="AV39" i="11"/>
  <c r="AW39" i="11" s="1"/>
  <c r="AV34" i="11"/>
  <c r="AW34" i="11" s="1"/>
  <c r="AV9" i="11"/>
  <c r="AW9" i="11" s="1"/>
  <c r="AV64" i="11"/>
  <c r="AW64" i="11" s="1"/>
  <c r="AV44" i="11"/>
  <c r="AW44" i="11" s="1"/>
  <c r="AV15" i="11"/>
  <c r="AW15" i="11" s="1"/>
  <c r="AV23" i="11"/>
  <c r="AW23" i="11" s="1"/>
  <c r="AV6" i="11"/>
  <c r="AW6" i="11" s="1"/>
  <c r="AV59" i="11"/>
  <c r="AW59" i="11" s="1"/>
  <c r="AV46" i="11"/>
  <c r="AW46" i="11" s="1"/>
  <c r="AW2" i="11"/>
  <c r="AV66" i="11"/>
  <c r="AW66" i="11" s="1"/>
  <c r="AV12" i="11"/>
  <c r="AW12" i="11" s="1"/>
  <c r="AV49" i="11"/>
  <c r="AW49" i="11" s="1"/>
  <c r="AV68" i="11"/>
  <c r="AW68" i="11" s="1"/>
  <c r="AV65" i="11"/>
  <c r="AW65" i="11" s="1"/>
  <c r="AV25" i="11"/>
  <c r="AW25" i="11" s="1"/>
  <c r="AV38" i="11"/>
  <c r="AW38" i="11" s="1"/>
  <c r="AV48" i="11"/>
  <c r="AW48" i="11" s="1"/>
  <c r="AV40" i="11"/>
  <c r="AW40" i="11" s="1"/>
  <c r="AV28" i="11"/>
  <c r="AW28" i="11" s="1"/>
  <c r="AV26" i="11"/>
  <c r="AW26" i="11" s="1"/>
  <c r="AV8" i="11"/>
  <c r="AW8" i="11" s="1"/>
  <c r="AV45" i="11"/>
  <c r="AW45" i="11" s="1"/>
  <c r="AV22" i="11"/>
  <c r="AW22" i="11" s="1"/>
  <c r="AV50" i="11"/>
  <c r="AW50" i="11" s="1"/>
  <c r="AV29" i="11"/>
  <c r="AW29" i="11" s="1"/>
  <c r="AV20" i="11"/>
  <c r="AW20" i="11" s="1"/>
  <c r="AV18" i="11"/>
  <c r="AW18" i="11" s="1"/>
  <c r="AV69" i="11"/>
  <c r="AW69" i="11" s="1"/>
  <c r="AV30" i="11"/>
  <c r="AW30" i="11" s="1"/>
  <c r="AV21" i="11"/>
  <c r="AW21" i="11" s="1"/>
  <c r="AW71" i="11"/>
  <c r="AV61" i="11"/>
  <c r="AW61" i="11" s="1"/>
  <c r="AV63" i="11"/>
  <c r="AW63" i="11" s="1"/>
  <c r="AV72" i="11"/>
  <c r="AW72" i="11" s="1"/>
  <c r="AV43" i="11"/>
  <c r="AW43" i="11" s="1"/>
  <c r="AV3" i="11"/>
  <c r="AW3" i="11" s="1"/>
  <c r="AV70" i="11"/>
  <c r="AW70" i="11" s="1"/>
  <c r="AV17" i="11"/>
  <c r="AW17" i="11" s="1"/>
  <c r="AV55" i="11"/>
  <c r="AW55" i="11" s="1"/>
  <c r="AV51" i="11"/>
  <c r="AW51" i="11" s="1"/>
  <c r="AV36" i="11"/>
  <c r="AW36" i="11" s="1"/>
  <c r="AV31" i="11"/>
  <c r="AW31" i="11" s="1"/>
  <c r="AV14" i="11"/>
  <c r="AW14" i="11" s="1"/>
  <c r="AV52" i="11"/>
  <c r="AW52" i="11" s="1"/>
  <c r="AV57" i="11"/>
  <c r="AW57" i="11" s="1"/>
  <c r="AV54" i="11"/>
  <c r="AW54" i="11" s="1"/>
  <c r="AV11" i="11"/>
  <c r="AW11" i="11" s="1"/>
  <c r="AV47" i="11"/>
  <c r="AW47" i="11" s="1"/>
  <c r="AU73" i="11"/>
  <c r="AT73" i="11"/>
</calcChain>
</file>

<file path=xl/sharedStrings.xml><?xml version="1.0" encoding="utf-8"?>
<sst xmlns="http://schemas.openxmlformats.org/spreadsheetml/2006/main" count="228" uniqueCount="219">
  <si>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</si>
  <si>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</si>
  <si>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</si>
  <si>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</si>
  <si>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</si>
  <si>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</si>
  <si>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</si>
  <si>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</si>
  <si>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</si>
  <si>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</si>
  <si>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</si>
  <si>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</si>
  <si>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</si>
  <si>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</si>
  <si>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</si>
  <si>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</si>
  <si>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</si>
  <si>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</si>
  <si>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</si>
  <si>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</si>
  <si>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</si>
  <si>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</si>
  <si>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</si>
  <si>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</si>
  <si>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</si>
  <si>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</si>
  <si>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</si>
  <si>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</si>
  <si>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</si>
  <si>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</si>
  <si>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pton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</si>
  <si>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</si>
  <si>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</si>
  <si>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</si>
  <si>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</si>
  <si>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</si>
  <si>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</si>
  <si>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</si>
  <si>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</si>
  <si>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</si>
  <si>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</si>
  <si>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</si>
  <si>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</si>
  <si>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</si>
  <si>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</si>
  <si>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</si>
  <si>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</si>
  <si>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</si>
  <si>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</si>
  <si>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</si>
  <si>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</si>
  <si>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</si>
  <si>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znga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</si>
  <si>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</si>
  <si>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</si>
  <si>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</si>
  <si>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</si>
  <si>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</si>
  <si>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</si>
  <si>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</si>
  <si>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</si>
  <si>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</si>
  <si>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</si>
  <si>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</si>
  <si>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</si>
  <si>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</si>
  <si>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</si>
  <si>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cour</t>
  </si>
  <si>
    <t>down</t>
  </si>
  <si>
    <t>fuv</t>
  </si>
  <si>
    <t>abnb</t>
  </si>
  <si>
    <t>intg</t>
  </si>
  <si>
    <t>upst</t>
  </si>
  <si>
    <t>duol</t>
  </si>
  <si>
    <t>amzn</t>
  </si>
  <si>
    <t>apph</t>
  </si>
  <si>
    <t>direction</t>
  </si>
  <si>
    <t>dev_quantile</t>
  </si>
  <si>
    <t>fair_value_mult</t>
  </si>
  <si>
    <t>drop</t>
  </si>
  <si>
    <t>climb</t>
  </si>
  <si>
    <t>geomean</t>
  </si>
  <si>
    <t>score</t>
  </si>
  <si>
    <t>splk</t>
  </si>
  <si>
    <t>aapl</t>
  </si>
  <si>
    <t>bros</t>
  </si>
  <si>
    <t>goog</t>
  </si>
  <si>
    <t>msft</t>
  </si>
  <si>
    <t>statusAdj</t>
  </si>
  <si>
    <t>nvda</t>
  </si>
  <si>
    <t>sharpe</t>
  </si>
  <si>
    <t>portion</t>
  </si>
  <si>
    <t>portionNorm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</si>
  <si>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</si>
  <si>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</si>
  <si>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</si>
  <si>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</si>
  <si>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</si>
  <si>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</si>
  <si>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</si>
  <si>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</si>
  <si>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</si>
  <si>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</si>
  <si>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</si>
  <si>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</si>
  <si>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</si>
  <si>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sq</t>
  </si>
  <si>
    <t>open</t>
  </si>
  <si>
    <t>crwd</t>
  </si>
  <si>
    <t>nyt</t>
  </si>
  <si>
    <t>wk</t>
  </si>
  <si>
    <t>adjSharpe</t>
  </si>
  <si>
    <t>sharpeMin</t>
  </si>
  <si>
    <t>sharpeMax</t>
  </si>
  <si>
    <t>sharpeFinal</t>
  </si>
  <si>
    <t>status</t>
  </si>
  <si>
    <t>fvrr</t>
  </si>
  <si>
    <t>Personal</t>
  </si>
  <si>
    <t>CurrentTotal</t>
  </si>
  <si>
    <t>RothTotal</t>
  </si>
  <si>
    <t>PersonalTotal</t>
  </si>
  <si>
    <t>dkng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</si>
  <si>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</si>
  <si>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</si>
  <si>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</si>
  <si>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</si>
  <si>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</si>
  <si>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</si>
  <si>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</si>
  <si>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</si>
  <si>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</si>
  <si>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</si>
  <si>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coin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</si>
  <si>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</si>
  <si>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</si>
  <si>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</si>
  <si>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</si>
  <si>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</si>
  <si>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</si>
  <si>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</si>
  <si>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</si>
  <si>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</si>
  <si>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</si>
  <si>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</si>
  <si>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</si>
  <si>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</si>
  <si>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</si>
  <si>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</si>
  <si>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</si>
  <si>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</si>
  <si>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</si>
  <si>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</si>
  <si>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</si>
  <si>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</si>
  <si>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</si>
  <si>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</si>
  <si>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</si>
  <si>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</si>
  <si>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</si>
  <si>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</si>
  <si>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</si>
  <si>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</si>
  <si>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</si>
  <si>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</si>
  <si>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</si>
  <si>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</si>
  <si>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</si>
  <si>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</si>
  <si>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</si>
  <si>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</si>
  <si>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</si>
  <si>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</si>
  <si>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</si>
  <si>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</si>
  <si>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</si>
  <si>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</si>
  <si>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</si>
  <si>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</si>
  <si>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</si>
  <si>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</si>
  <si>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</si>
  <si>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</si>
  <si>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</si>
  <si>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</si>
  <si>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</si>
  <si>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</si>
  <si>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</si>
  <si>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</si>
  <si>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</si>
  <si>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</si>
  <si>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</si>
  <si>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</si>
  <si>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</si>
  <si>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</si>
  <si>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</si>
  <si>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</si>
  <si>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</si>
  <si>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</si>
  <si>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</si>
  <si>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</si>
  <si>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</si>
  <si>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</si>
  <si>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</si>
  <si>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Weights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</si>
  <si>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</si>
  <si>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</si>
  <si>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</si>
  <si>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</si>
  <si>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</si>
  <si>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</si>
  <si>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</si>
  <si>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</si>
  <si>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</si>
  <si>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</si>
  <si>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</si>
  <si>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</si>
  <si>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</si>
  <si>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</si>
  <si>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amtInOut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</si>
</sst>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13" borderId="0" xfId="0" applyNumberFormat="1" applyFill="1" applyBorder="1"/>
    <xf numFmtId="1" fontId="0" fillId="13" borderId="0" xfId="0" applyNumberFormat="1" applyFill="1"/>
    <xf numFmtId="166" fontId="0" fillId="0" borderId="0" xfId="0" applyNumberFormat="1"/>
    <xf numFmtId="1" fontId="0" fillId="0" borderId="3" xfId="0" applyNumberFormat="1" applyBorder="1"/>
    <xf numFmtId="1" fontId="0" fillId="0" borderId="4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7" fillId="6" borderId="0" xfId="0" applyFont="1" applyFill="1" applyBorder="1"/>
    <xf numFmtId="0" fontId="7" fillId="2" borderId="0" xfId="0" applyFont="1" applyFill="1" applyBorder="1"/>
    <xf numFmtId="0" fontId="7" fillId="7" borderId="0" xfId="0" applyFont="1" applyFill="1" applyBorder="1"/>
    <xf numFmtId="0" fontId="7" fillId="8" borderId="0" xfId="0" applyFont="1" applyFill="1" applyBorder="1"/>
    <xf numFmtId="0" fontId="7" fillId="9" borderId="0" xfId="0" applyFont="1" applyFill="1" applyBorder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8" fillId="5" borderId="0" xfId="0" applyFont="1" applyFill="1" applyBorder="1"/>
    <xf numFmtId="0" fontId="0" fillId="0" borderId="5" xfId="0" applyFill="1" applyBorder="1"/>
    <xf numFmtId="1" fontId="0" fillId="0" borderId="5" xfId="0" applyNumberFormat="1" applyBorder="1"/>
    <xf numFmtId="0" fontId="0" fillId="0" borderId="5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4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0" fontId="0" fillId="2" borderId="0" xfId="0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6" xfId="0" applyNumberFormat="1" applyFont="1" applyFill="1" applyBorder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3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T93"/>
  <sheetViews>
    <sheetView tabSelected="1" zoomScale="93" zoomScaleNormal="93" workbookViewId="0">
      <pane xSplit="5" ySplit="1" topLeftCell="M2" activePane="bottomRight" state="frozen"/>
      <selection pane="topRight" activeCell="E1" sqref="E1"/>
      <selection pane="bottomLeft" activeCell="A2" sqref="A2"/>
      <selection pane="bottomRight" activeCell="Q14" sqref="Q14"/>
    </sheetView>
  </sheetViews>
  <sheetFormatPr baseColWidth="10" defaultRowHeight="16" x14ac:dyDescent="0.2"/>
  <cols>
    <col min="2" max="2" width="8.6640625" customWidth="1"/>
    <col min="3" max="3" width="8.5" customWidth="1"/>
    <col min="4" max="4" width="8.1640625" customWidth="1"/>
    <col min="5" max="5" width="8.83203125" hidden="1" customWidth="1"/>
    <col min="6" max="6" width="8.83203125" customWidth="1"/>
    <col min="7" max="8" width="9.5" customWidth="1"/>
    <col min="9" max="9" width="9.5" style="28" customWidth="1"/>
    <col min="10" max="16" width="9.5" customWidth="1"/>
    <col min="17" max="17" width="10.5" customWidth="1"/>
    <col min="18" max="18" width="11.33203125" customWidth="1"/>
    <col min="19" max="19" width="8.6640625" hidden="1" customWidth="1"/>
    <col min="20" max="24" width="0.1640625" hidden="1" customWidth="1"/>
    <col min="25" max="30" width="0.1640625" style="3" hidden="1" customWidth="1"/>
    <col min="31" max="31" width="8.6640625" customWidth="1"/>
    <col min="32" max="33" width="9.83203125" customWidth="1"/>
    <col min="40" max="50" width="11.33203125" customWidth="1"/>
    <col min="51" max="51" width="11.1640625" customWidth="1"/>
    <col min="52" max="52" width="10.83203125" customWidth="1"/>
    <col min="53" max="53" width="6.33203125" bestFit="1" customWidth="1"/>
    <col min="54" max="55" width="11.6640625" customWidth="1"/>
    <col min="56" max="56" width="11.1640625" customWidth="1"/>
    <col min="57" max="57" width="0.1640625" hidden="1" customWidth="1"/>
    <col min="58" max="58" width="7.1640625" hidden="1" customWidth="1"/>
    <col min="59" max="67" width="0.1640625" hidden="1" customWidth="1"/>
    <col min="68" max="68" width="10.33203125" customWidth="1"/>
    <col min="69" max="69" width="2.5" hidden="1" customWidth="1"/>
    <col min="71" max="71" width="10" customWidth="1"/>
    <col min="72" max="72" width="10.83203125" hidden="1" customWidth="1"/>
    <col min="74" max="74" width="9.83203125" customWidth="1"/>
    <col min="75" max="75" width="10.83203125" hidden="1" customWidth="1"/>
    <col min="77" max="77" width="9.6640625" customWidth="1"/>
    <col min="78" max="78" width="10.83203125" hidden="1" customWidth="1"/>
    <col min="80" max="80" width="10.1640625" customWidth="1"/>
    <col min="81" max="81" width="10.83203125" hidden="1" customWidth="1"/>
    <col min="83" max="83" width="9.33203125" customWidth="1"/>
    <col min="84" max="84" width="10.1640625" hidden="1" customWidth="1"/>
    <col min="85" max="85" width="10.1640625" customWidth="1"/>
    <col min="86" max="86" width="9.83203125" customWidth="1"/>
    <col min="87" max="87" width="10.83203125" hidden="1" customWidth="1"/>
  </cols>
  <sheetData>
    <row r="1" spans="1:98" x14ac:dyDescent="0.2">
      <c r="A1" s="70" t="s">
        <v>0</v>
      </c>
      <c r="B1" s="71" t="s">
        <v>175</v>
      </c>
      <c r="C1" s="71" t="s">
        <v>76</v>
      </c>
      <c r="D1" s="70" t="s">
        <v>4</v>
      </c>
      <c r="E1" s="72" t="s">
        <v>39</v>
      </c>
      <c r="F1" s="70" t="s">
        <v>78</v>
      </c>
      <c r="G1" s="72" t="s">
        <v>77</v>
      </c>
      <c r="H1" s="72" t="s">
        <v>79</v>
      </c>
      <c r="I1" s="73" t="s">
        <v>80</v>
      </c>
      <c r="J1" s="72" t="s">
        <v>81</v>
      </c>
      <c r="K1" s="72" t="s">
        <v>82</v>
      </c>
      <c r="L1" s="72" t="s">
        <v>90</v>
      </c>
      <c r="M1" s="71" t="s">
        <v>104</v>
      </c>
      <c r="N1" s="70" t="s">
        <v>128</v>
      </c>
      <c r="O1" s="70" t="s">
        <v>129</v>
      </c>
      <c r="P1" s="70" t="s">
        <v>130</v>
      </c>
      <c r="Q1" s="70" t="s">
        <v>131</v>
      </c>
      <c r="R1" s="70" t="s">
        <v>196</v>
      </c>
      <c r="S1" s="70" t="s">
        <v>198</v>
      </c>
      <c r="T1" s="70" t="s">
        <v>199</v>
      </c>
      <c r="U1" s="70" t="s">
        <v>200</v>
      </c>
      <c r="V1" s="70" t="s">
        <v>197</v>
      </c>
      <c r="W1" s="71" t="s">
        <v>53</v>
      </c>
      <c r="X1" s="71" t="s">
        <v>178</v>
      </c>
      <c r="Y1" s="71" t="s">
        <v>88</v>
      </c>
      <c r="Z1" s="71" t="s">
        <v>93</v>
      </c>
      <c r="AA1" s="71" t="s">
        <v>112</v>
      </c>
      <c r="AB1" s="71" t="s">
        <v>113</v>
      </c>
      <c r="AC1" s="71" t="s">
        <v>111</v>
      </c>
      <c r="AD1" s="71" t="s">
        <v>114</v>
      </c>
      <c r="AE1" s="70" t="s">
        <v>91</v>
      </c>
      <c r="AF1" s="70" t="s">
        <v>92</v>
      </c>
      <c r="AG1" s="70" t="s">
        <v>33</v>
      </c>
      <c r="AH1" s="72" t="s">
        <v>34</v>
      </c>
      <c r="AI1" s="74" t="s">
        <v>35</v>
      </c>
      <c r="AJ1" s="71" t="s">
        <v>18</v>
      </c>
      <c r="AK1" s="70" t="s">
        <v>19</v>
      </c>
      <c r="AL1" s="70" t="s">
        <v>20</v>
      </c>
      <c r="AM1" s="70" t="s">
        <v>10</v>
      </c>
      <c r="AN1" s="72" t="s">
        <v>36</v>
      </c>
      <c r="AO1" s="70" t="s">
        <v>25</v>
      </c>
      <c r="AP1" s="70" t="s">
        <v>31</v>
      </c>
      <c r="AQ1" s="70" t="s">
        <v>46</v>
      </c>
      <c r="AR1" s="70" t="s">
        <v>94</v>
      </c>
      <c r="AS1" s="70" t="s">
        <v>218</v>
      </c>
      <c r="AT1" s="70" t="s">
        <v>195</v>
      </c>
      <c r="AU1" s="70" t="s">
        <v>194</v>
      </c>
      <c r="AV1" s="70" t="s">
        <v>201</v>
      </c>
      <c r="AW1" s="70" t="s">
        <v>202</v>
      </c>
      <c r="AX1" s="70" t="s">
        <v>127</v>
      </c>
      <c r="AY1" s="70" t="s">
        <v>186</v>
      </c>
      <c r="AZ1" s="72" t="s">
        <v>187</v>
      </c>
      <c r="BA1" s="71" t="s">
        <v>188</v>
      </c>
      <c r="BB1" s="70" t="s">
        <v>139</v>
      </c>
      <c r="BC1" s="70" t="s">
        <v>140</v>
      </c>
      <c r="BD1" s="70" t="s">
        <v>141</v>
      </c>
      <c r="BE1" s="70" t="s">
        <v>142</v>
      </c>
      <c r="BF1" s="70" t="s">
        <v>143</v>
      </c>
      <c r="BG1" s="70" t="s">
        <v>144</v>
      </c>
      <c r="BH1" s="70" t="s">
        <v>145</v>
      </c>
      <c r="BI1" s="70" t="s">
        <v>146</v>
      </c>
      <c r="BJ1" s="70" t="s">
        <v>147</v>
      </c>
      <c r="BK1" s="70" t="s">
        <v>148</v>
      </c>
      <c r="BL1" s="70" t="s">
        <v>149</v>
      </c>
      <c r="BM1" s="70" t="s">
        <v>150</v>
      </c>
      <c r="BN1" s="70" t="s">
        <v>151</v>
      </c>
      <c r="BO1" s="70" t="s">
        <v>152</v>
      </c>
      <c r="BP1" s="70" t="s">
        <v>153</v>
      </c>
      <c r="BQ1" s="70" t="s">
        <v>154</v>
      </c>
      <c r="BR1" s="70" t="s">
        <v>155</v>
      </c>
      <c r="BS1" s="70" t="s">
        <v>156</v>
      </c>
      <c r="BT1" s="70" t="s">
        <v>157</v>
      </c>
      <c r="BU1" s="70" t="s">
        <v>158</v>
      </c>
      <c r="BV1" s="70" t="s">
        <v>159</v>
      </c>
      <c r="BW1" s="70" t="s">
        <v>160</v>
      </c>
      <c r="BX1" s="70" t="s">
        <v>161</v>
      </c>
      <c r="BY1" s="70" t="s">
        <v>162</v>
      </c>
      <c r="BZ1" s="70" t="s">
        <v>163</v>
      </c>
      <c r="CA1" s="70" t="s">
        <v>164</v>
      </c>
      <c r="CB1" s="70" t="s">
        <v>165</v>
      </c>
      <c r="CC1" s="70" t="s">
        <v>166</v>
      </c>
      <c r="CD1" s="70" t="s">
        <v>167</v>
      </c>
      <c r="CE1" s="70" t="s">
        <v>168</v>
      </c>
      <c r="CF1" s="70" t="s">
        <v>169</v>
      </c>
      <c r="CG1" s="70" t="s">
        <v>170</v>
      </c>
      <c r="CH1" s="70" t="s">
        <v>171</v>
      </c>
      <c r="CI1" s="70" t="s">
        <v>172</v>
      </c>
      <c r="CJ1" s="70" t="s">
        <v>173</v>
      </c>
      <c r="CK1" s="8"/>
      <c r="CO1" s="43"/>
      <c r="CP1" s="43"/>
      <c r="CQ1" s="62"/>
      <c r="CR1" s="43"/>
      <c r="CS1" s="43"/>
      <c r="CT1" s="43"/>
    </row>
    <row r="2" spans="1:98" x14ac:dyDescent="0.2">
      <c r="A2" s="58" t="s">
        <v>84</v>
      </c>
      <c r="B2">
        <v>0</v>
      </c>
      <c r="C2">
        <v>0</v>
      </c>
      <c r="D2">
        <v>9.5505617977528004E-2</v>
      </c>
      <c r="E2">
        <v>0.90449438202247101</v>
      </c>
      <c r="F2">
        <v>0.155555555555555</v>
      </c>
      <c r="G2">
        <v>0.155555555555555</v>
      </c>
      <c r="H2">
        <v>9.2429577464788706E-2</v>
      </c>
      <c r="I2">
        <v>2.2007042253521101E-2</v>
      </c>
      <c r="J2">
        <v>4.5101015695244703E-2</v>
      </c>
      <c r="K2">
        <v>8.3759856450411896E-2</v>
      </c>
      <c r="L2">
        <v>1.0381337017086001</v>
      </c>
      <c r="M2" s="31">
        <v>0</v>
      </c>
      <c r="N2">
        <v>1.0061048465453399</v>
      </c>
      <c r="O2">
        <v>0.99568743229684298</v>
      </c>
      <c r="P2">
        <v>1.00952902990603</v>
      </c>
      <c r="Q2">
        <v>0.99284625452821795</v>
      </c>
      <c r="R2">
        <v>147.11000061035099</v>
      </c>
      <c r="S2" s="43">
        <f>IF(C2,O2,Q2)</f>
        <v>0.99284625452821795</v>
      </c>
      <c r="T2" s="43">
        <f>IF(D2 = 0,N2,P2)</f>
        <v>1.00952902990603</v>
      </c>
      <c r="U2" s="68">
        <f>R2*S2^(1-M2)</f>
        <v>146.05761310963084</v>
      </c>
      <c r="V2" s="67">
        <f>R2*T2^(M2+1)</f>
        <v>148.51181620564313</v>
      </c>
      <c r="W2" s="76">
        <f>0.5 * (D2-MAX($D$3:$D$72))/(MIN($D$3:$D$72)-MAX($D$3:$D$72)) + 0.75</f>
        <v>1.1966262403528114</v>
      </c>
      <c r="X2" s="76">
        <f>AVERAGE(D2, F2, G2, H2, I2, J2, K2)</f>
        <v>9.2844888707514908E-2</v>
      </c>
      <c r="Y2" s="32">
        <f>1.2^M2</f>
        <v>1</v>
      </c>
      <c r="Z2" s="32">
        <f>IF(C2&gt;0, 1, 0.3)</f>
        <v>0.3</v>
      </c>
      <c r="AA2" s="32">
        <f>PERCENTILE($L$2:$L$72, 0.05)</f>
        <v>-0.26164412179337548</v>
      </c>
      <c r="AB2" s="32">
        <f>PERCENTILE($L$2:$L$72, 0.95)</f>
        <v>1.0182912542328766</v>
      </c>
      <c r="AC2" s="32">
        <f>MIN(MAX(L2,AA2), AB2)</f>
        <v>1.0182912542328766</v>
      </c>
      <c r="AD2" s="32">
        <f>AC2-$AC$73+1</f>
        <v>2.279935376026252</v>
      </c>
      <c r="AE2" s="21">
        <f>(AD2^4) *Y2*Z2</f>
        <v>8.1060896717756066</v>
      </c>
      <c r="AF2" s="15">
        <f>AE2/$AE$73</f>
        <v>1.6341294216467465E-2</v>
      </c>
      <c r="AG2" s="2">
        <v>147</v>
      </c>
      <c r="AH2" s="16">
        <f>$D$79*AF2</f>
        <v>941.39744786936592</v>
      </c>
      <c r="AI2" s="26">
        <f>AH2-AG2</f>
        <v>794.39744786936592</v>
      </c>
      <c r="AJ2" s="2">
        <v>2354</v>
      </c>
      <c r="AK2" s="2">
        <v>0</v>
      </c>
      <c r="AL2" s="2">
        <v>0</v>
      </c>
      <c r="AM2" s="14">
        <f>SUM(AJ2:AL2)</f>
        <v>2354</v>
      </c>
      <c r="AN2" s="16">
        <f>AF2*$D$78</f>
        <v>1632.4299270482338</v>
      </c>
      <c r="AO2" s="6">
        <f>AN2-AM2</f>
        <v>-721.57007295176618</v>
      </c>
      <c r="AP2" s="6">
        <f>AO2+AI2</f>
        <v>72.827374917599741</v>
      </c>
      <c r="AQ2" s="18">
        <f>AG2+AM2</f>
        <v>2501</v>
      </c>
      <c r="AR2" s="30">
        <f>AH2+AN2</f>
        <v>2573.8273749175996</v>
      </c>
      <c r="AS2" s="77">
        <f>AP2*(AP2&lt;0)</f>
        <v>0</v>
      </c>
      <c r="AT2">
        <f>AS2/$AS$73</f>
        <v>0</v>
      </c>
      <c r="AU2" s="66">
        <f>AT2*$AP$73</f>
        <v>0</v>
      </c>
      <c r="AV2" s="69">
        <f>IF(AU2&gt;0,U2,V2)</f>
        <v>148.51181620564313</v>
      </c>
      <c r="AW2" s="17">
        <f>AU2/AV2</f>
        <v>0</v>
      </c>
      <c r="AX2" s="38">
        <f>AQ2/AR2</f>
        <v>0.97170463892516057</v>
      </c>
      <c r="AY2" s="23">
        <v>0</v>
      </c>
      <c r="AZ2" s="16">
        <f>BN2*$D$80</f>
        <v>24.730748345207054</v>
      </c>
      <c r="BA2" s="63">
        <f>AZ2-AY2</f>
        <v>24.730748345207054</v>
      </c>
      <c r="BB2" s="42">
        <f>($AD2^$BB$75)*($BC$75^$M2)*(IF($C2&gt;0,1,$BD$75))</f>
        <v>1.1449883856726537</v>
      </c>
      <c r="BC2" s="42">
        <f>($AD2^$BB$76)*($BC$76^$M2)*(IF($C2&gt;0,1,$BD$76))</f>
        <v>2.2871935431311785</v>
      </c>
      <c r="BD2" s="42">
        <f>($AD2^$BB$77)*($BC$77^$M2)*(IF($C2&gt;0,1,$BD$77))</f>
        <v>0.11005437057351765</v>
      </c>
      <c r="BE2" s="42">
        <f>($AD2^$BB$78)*($BC$78^$M2)*(IF($C2&gt;0,1,$BD$78))</f>
        <v>4.2330184249591749</v>
      </c>
      <c r="BF2" s="42">
        <f>($AD2^$BB$79)*($BC$79^$M2)*(IF($C2&gt;0,1,$BD$79))</f>
        <v>0.70377340978090408</v>
      </c>
      <c r="BG2" s="42">
        <f>($AD2^$BB$80)*($BC$80^$M2)*(IF($C2&gt;0,1,$BD$80))</f>
        <v>4.3220793575541405</v>
      </c>
      <c r="BH2" s="42">
        <f>($AD2^$BB$81)*($BC$81^$M2)*(IF($C2&gt;0,1,$BD$81))</f>
        <v>0.18123088718073962</v>
      </c>
      <c r="BI2" s="40">
        <f>BB2/BB$73</f>
        <v>1.4062580061855222E-2</v>
      </c>
      <c r="BJ2" s="40">
        <f>BC2/BC$73</f>
        <v>1.5369378488898647E-2</v>
      </c>
      <c r="BK2" s="40">
        <f>BD2/BD$73</f>
        <v>2.0926942318499892E-4</v>
      </c>
      <c r="BL2" s="40">
        <f>BE2/BE$73</f>
        <v>2.5098031044186425E-2</v>
      </c>
      <c r="BM2" s="40">
        <f>BF2/BF$73</f>
        <v>1.0930784461660514E-2</v>
      </c>
      <c r="BN2" s="40">
        <f>BG2/BG$73</f>
        <v>1.0496922048050533E-2</v>
      </c>
      <c r="BO2" s="40">
        <f>BH2/BH$73</f>
        <v>2.4731595164293463E-3</v>
      </c>
      <c r="BP2" s="2">
        <v>1521</v>
      </c>
      <c r="BQ2" s="17">
        <f>BP$73*BI2</f>
        <v>861.99397005153958</v>
      </c>
      <c r="BR2" s="1">
        <f>BQ2-BP2</f>
        <v>-659.00602994846042</v>
      </c>
      <c r="BS2" s="2">
        <v>773</v>
      </c>
      <c r="BT2" s="17">
        <f>BS$73*BJ2</f>
        <v>887.90436468216376</v>
      </c>
      <c r="BU2" s="1">
        <f>BT2-BS2</f>
        <v>114.90436468216376</v>
      </c>
      <c r="BV2" s="2">
        <v>4395</v>
      </c>
      <c r="BW2" s="17">
        <f>BV$73*BK2</f>
        <v>13.073897944059622</v>
      </c>
      <c r="BX2" s="1">
        <f>BW2-BV2</f>
        <v>-4381.9261020559406</v>
      </c>
      <c r="BY2" s="2">
        <v>1711</v>
      </c>
      <c r="BZ2" s="17">
        <f>BY$73*BL2</f>
        <v>1453.426977768836</v>
      </c>
      <c r="CA2" s="1">
        <f>BZ2-BY2</f>
        <v>-257.57302223116403</v>
      </c>
      <c r="CB2" s="2">
        <v>736</v>
      </c>
      <c r="CC2" s="17">
        <f>CB$73*BM2</f>
        <v>721.67225172775045</v>
      </c>
      <c r="CD2" s="1">
        <f>CC2-CB2</f>
        <v>-14.327748272249551</v>
      </c>
      <c r="CE2" s="2">
        <v>441</v>
      </c>
      <c r="CF2" s="17">
        <f>CE$73*BN2</f>
        <v>751.51663710812988</v>
      </c>
      <c r="CG2" s="1">
        <f>CF2-CE2</f>
        <v>310.51663710812988</v>
      </c>
      <c r="CH2" s="2">
        <v>0</v>
      </c>
      <c r="CI2" s="17">
        <f>CH$73*BO2</f>
        <v>163.1642259369097</v>
      </c>
      <c r="CJ2" s="1">
        <f>CI2-CH2</f>
        <v>163.1642259369097</v>
      </c>
      <c r="CK2" s="9"/>
      <c r="CO2" s="40"/>
      <c r="CQ2" s="17"/>
      <c r="CR2" s="1"/>
    </row>
    <row r="3" spans="1:98" x14ac:dyDescent="0.2">
      <c r="A3" s="36" t="s">
        <v>55</v>
      </c>
      <c r="B3">
        <v>0</v>
      </c>
      <c r="C3">
        <v>0</v>
      </c>
      <c r="D3">
        <v>0.178170144462279</v>
      </c>
      <c r="E3">
        <v>0.82182985553772003</v>
      </c>
      <c r="F3">
        <v>0.157142857142857</v>
      </c>
      <c r="G3">
        <v>0.157142857142857</v>
      </c>
      <c r="H3">
        <v>0.16725352112676001</v>
      </c>
      <c r="I3">
        <v>0.24119718309859101</v>
      </c>
      <c r="J3">
        <v>0.200850885382901</v>
      </c>
      <c r="K3">
        <v>0.177657766474594</v>
      </c>
      <c r="L3">
        <v>0.51842679461432595</v>
      </c>
      <c r="M3" s="31">
        <v>0</v>
      </c>
      <c r="N3">
        <v>1.00398062741317</v>
      </c>
      <c r="O3">
        <v>0.99738233542793198</v>
      </c>
      <c r="P3">
        <v>1.0047476806725999</v>
      </c>
      <c r="Q3">
        <v>0.99677581823856798</v>
      </c>
      <c r="R3">
        <v>254.16000366210901</v>
      </c>
      <c r="S3" s="43">
        <f>IF(C3,O3,Q3)</f>
        <v>0.99677581823856798</v>
      </c>
      <c r="T3" s="43">
        <f>IF(D3 = 0,N3,P3)</f>
        <v>1.0047476806725999</v>
      </c>
      <c r="U3" s="68">
        <f>R3*S3^(1-M3)</f>
        <v>253.34054561381615</v>
      </c>
      <c r="V3" s="67">
        <f>R3*T3^(M3+1)</f>
        <v>255.36667419924353</v>
      </c>
      <c r="W3" s="76">
        <f>0.5 * (D3-MAX($D$3:$D$72))/(MIN($D$3:$D$72)-MAX($D$3:$D$72)) + 0.75</f>
        <v>1.143252480705623</v>
      </c>
      <c r="X3" s="76">
        <f>AVERAGE(D3, F3, G3, H3, I3, J3, K3)</f>
        <v>0.18277360211869129</v>
      </c>
      <c r="Y3" s="32">
        <f>1.2^M3</f>
        <v>1</v>
      </c>
      <c r="Z3" s="32">
        <f>IF(C3&gt;0, 1, 0.3)</f>
        <v>0.3</v>
      </c>
      <c r="AA3" s="32">
        <f>PERCENTILE($L$2:$L$72, 0.05)</f>
        <v>-0.26164412179337548</v>
      </c>
      <c r="AB3" s="32">
        <f>PERCENTILE($L$2:$L$72, 0.95)</f>
        <v>1.0182912542328766</v>
      </c>
      <c r="AC3" s="32">
        <f>MIN(MAX(L3,AA3), AB3)</f>
        <v>0.51842679461432595</v>
      </c>
      <c r="AD3" s="32">
        <f>AC3-$AC$73+1</f>
        <v>1.7800709164077015</v>
      </c>
      <c r="AE3" s="21">
        <f>(AD3^4) *Y3*Z3</f>
        <v>3.0121075378251341</v>
      </c>
      <c r="AF3" s="15">
        <f>AE3/$AE$73</f>
        <v>6.0721923245709783E-3</v>
      </c>
      <c r="AG3" s="2">
        <v>508</v>
      </c>
      <c r="AH3" s="16">
        <f>$D$79*AF3</f>
        <v>349.8098915300472</v>
      </c>
      <c r="AI3" s="26">
        <f>AH3-AG3</f>
        <v>-158.1901084699528</v>
      </c>
      <c r="AJ3" s="2">
        <v>762</v>
      </c>
      <c r="AK3" s="2">
        <v>254</v>
      </c>
      <c r="AL3" s="2">
        <v>0</v>
      </c>
      <c r="AM3" s="14">
        <f>SUM(AJ3:AL3)</f>
        <v>1016</v>
      </c>
      <c r="AN3" s="16">
        <f>AF3*$D$78</f>
        <v>606.58772445534248</v>
      </c>
      <c r="AO3" s="9">
        <f>AN3-AM3</f>
        <v>-409.41227554465752</v>
      </c>
      <c r="AP3" s="9">
        <f>AO3+AI3</f>
        <v>-567.60238401461038</v>
      </c>
      <c r="AQ3" s="18">
        <f>AG3+AM3</f>
        <v>1524</v>
      </c>
      <c r="AR3" s="30">
        <f>AH3+AN3</f>
        <v>956.39761598538962</v>
      </c>
      <c r="AS3" s="77">
        <f>AP3*(AP3&lt;0)</f>
        <v>-567.60238401461038</v>
      </c>
      <c r="AT3">
        <f>AS3/$AS$73</f>
        <v>1.2046308716432776E-2</v>
      </c>
      <c r="AU3" s="66">
        <f>AT3*$AP$73</f>
        <v>-78.174520415290573</v>
      </c>
      <c r="AV3" s="69">
        <f>IF(AU3&gt;0,U3,V3)</f>
        <v>255.36667419924353</v>
      </c>
      <c r="AW3" s="17">
        <f>AU3/AV3</f>
        <v>-0.30612655570827085</v>
      </c>
      <c r="AX3" s="38">
        <f>AQ3/AR3</f>
        <v>1.5934795053099351</v>
      </c>
      <c r="AY3" s="23">
        <v>0</v>
      </c>
      <c r="AZ3" s="16">
        <f>BN3*$D$80</f>
        <v>10.181111969189425</v>
      </c>
      <c r="BA3" s="63">
        <f>AZ3-AY3</f>
        <v>10.181111969189425</v>
      </c>
      <c r="BB3" s="42">
        <f>($AD3^$BB$75)*($BC$75^$M3)*(IF($C3&gt;0,1,$BD$75))</f>
        <v>0.87296587350611976</v>
      </c>
      <c r="BC3" s="42">
        <f>($AD3^$BB$76)*($BC$76^$M3)*(IF($C3&gt;0,1,$BD$76))</f>
        <v>1.3487437019788533</v>
      </c>
      <c r="BD3" s="42">
        <f>($AD3^$BB$77)*($BC$77^$M3)*(IF($C3&gt;0,1,$BD$77))</f>
        <v>3.3029850477745336E-2</v>
      </c>
      <c r="BE3" s="42">
        <f>($AD3^$BB$78)*($BC$78^$M3)*(IF($C3&gt;0,1,$BD$78))</f>
        <v>2.4918636542383754</v>
      </c>
      <c r="BF3" s="42">
        <f>($AD3^$BB$79)*($BC$79^$M3)*(IF($C3&gt;0,1,$BD$79))</f>
        <v>0.68844090752163889</v>
      </c>
      <c r="BG3" s="42">
        <f>($AD3^$BB$80)*($BC$80^$M3)*(IF($C3&gt;0,1,$BD$80))</f>
        <v>1.7793062007162883</v>
      </c>
      <c r="BH3" s="42">
        <f>($AD3^$BB$81)*($BC$81^$M3)*(IF($C3&gt;0,1,$BD$81))</f>
        <v>0.11425619125681188</v>
      </c>
      <c r="BI3" s="40">
        <f>BB3/BB$73</f>
        <v>1.0721639311856634E-2</v>
      </c>
      <c r="BJ3" s="40">
        <f>BC3/BC$73</f>
        <v>9.0632261980998496E-3</v>
      </c>
      <c r="BK3" s="40">
        <f>BD3/BD$73</f>
        <v>6.2806572072911322E-5</v>
      </c>
      <c r="BL3" s="40">
        <f>BE3/BE$73</f>
        <v>1.477453322272221E-2</v>
      </c>
      <c r="BM3" s="40">
        <f>BF3/BF$73</f>
        <v>1.0692644919693269E-2</v>
      </c>
      <c r="BN3" s="40">
        <f>BG3/BG$73</f>
        <v>4.3213548256321836E-3</v>
      </c>
      <c r="BO3" s="40">
        <f>BH3/BH$73</f>
        <v>1.5591922056638612E-3</v>
      </c>
      <c r="BP3" s="2">
        <v>468</v>
      </c>
      <c r="BQ3" s="17">
        <f>BP$73*BI3</f>
        <v>657.20432489887605</v>
      </c>
      <c r="BR3" s="1">
        <f>BQ3-BP3</f>
        <v>189.20432489887605</v>
      </c>
      <c r="BS3" s="2">
        <v>951</v>
      </c>
      <c r="BT3" s="17">
        <f>BS$73*BJ3</f>
        <v>523.5916406904264</v>
      </c>
      <c r="BU3" s="1">
        <f>BT3-BS3</f>
        <v>-427.4083593095736</v>
      </c>
      <c r="BV3" s="2">
        <v>0</v>
      </c>
      <c r="BW3" s="17">
        <f>BV$73*BK3</f>
        <v>3.9237777836830618</v>
      </c>
      <c r="BX3" s="1">
        <f>BW3-BV3</f>
        <v>3.9237777836830618</v>
      </c>
      <c r="BY3" s="2">
        <v>703</v>
      </c>
      <c r="BZ3" s="17">
        <f>BY$73*BL3</f>
        <v>855.59321892784317</v>
      </c>
      <c r="CA3" s="1">
        <f>BZ3-BY3</f>
        <v>152.59321892784317</v>
      </c>
      <c r="CB3" s="2">
        <v>508</v>
      </c>
      <c r="CC3" s="17">
        <f>CB$73*BM3</f>
        <v>705.94980288798899</v>
      </c>
      <c r="CD3" s="1">
        <f>CC3-CB3</f>
        <v>197.94980288798899</v>
      </c>
      <c r="CE3" s="2">
        <v>762</v>
      </c>
      <c r="CF3" s="17">
        <f>CE$73*BN3</f>
        <v>309.38307738631056</v>
      </c>
      <c r="CG3" s="1">
        <f>CF3-CE3</f>
        <v>-452.61692261368944</v>
      </c>
      <c r="CH3" s="2">
        <v>1525</v>
      </c>
      <c r="CI3" s="17">
        <f>CH$73*BO3</f>
        <v>102.86614657646759</v>
      </c>
      <c r="CJ3" s="1">
        <f>CI3-CH3</f>
        <v>-1422.1338534235324</v>
      </c>
      <c r="CK3" s="9"/>
      <c r="CO3" s="40"/>
      <c r="CQ3" s="17"/>
      <c r="CR3" s="1"/>
    </row>
    <row r="4" spans="1:98" x14ac:dyDescent="0.2">
      <c r="A4" s="36" t="s">
        <v>70</v>
      </c>
      <c r="B4">
        <v>0</v>
      </c>
      <c r="C4">
        <v>0</v>
      </c>
      <c r="D4">
        <v>6.9565217391304293E-2</v>
      </c>
      <c r="E4">
        <v>0.93043478260869505</v>
      </c>
      <c r="F4">
        <v>4.7353760445682402E-2</v>
      </c>
      <c r="G4">
        <v>4.7353760445682402E-2</v>
      </c>
      <c r="H4">
        <v>2.1276595744680799E-2</v>
      </c>
      <c r="I4">
        <v>7.2340425531914804E-2</v>
      </c>
      <c r="J4">
        <v>3.9232104073586703E-2</v>
      </c>
      <c r="K4">
        <v>4.3102060949340999E-2</v>
      </c>
      <c r="L4">
        <v>0.11754963073802401</v>
      </c>
      <c r="M4" s="31">
        <v>0</v>
      </c>
      <c r="N4">
        <v>1.0059998863683</v>
      </c>
      <c r="O4">
        <v>0.99458104469585096</v>
      </c>
      <c r="P4">
        <v>1.0119665923815899</v>
      </c>
      <c r="Q4">
        <v>0.98366773412599395</v>
      </c>
      <c r="R4">
        <v>121.449996948242</v>
      </c>
      <c r="S4" s="43">
        <f>IF(C4,O4,Q4)</f>
        <v>0.98366773412599395</v>
      </c>
      <c r="T4" s="43">
        <f>IF(D4 = 0,N4,P4)</f>
        <v>1.0119665923815899</v>
      </c>
      <c r="U4" s="68">
        <f>R4*S4^(1-M4)</f>
        <v>119.46644330768609</v>
      </c>
      <c r="V4" s="67">
        <f>R4*T4^(M4+1)</f>
        <v>122.90333955646696</v>
      </c>
      <c r="W4" s="76">
        <f>0.5 * (D4-MAX($D$3:$D$72))/(MIN($D$3:$D$72)-MAX($D$3:$D$72)) + 0.75</f>
        <v>1.2133751018647236</v>
      </c>
      <c r="X4" s="76">
        <f>AVERAGE(D4, F4, G4, H4, I4, J4, K4)</f>
        <v>4.8603417797456049E-2</v>
      </c>
      <c r="Y4" s="32">
        <f>1.2^M4</f>
        <v>1</v>
      </c>
      <c r="Z4" s="32">
        <f>IF(C4&gt;0, 1, 0.3)</f>
        <v>0.3</v>
      </c>
      <c r="AA4" s="32">
        <f>PERCENTILE($L$2:$L$72, 0.05)</f>
        <v>-0.26164412179337548</v>
      </c>
      <c r="AB4" s="32">
        <f>PERCENTILE($L$2:$L$72, 0.95)</f>
        <v>1.0182912542328766</v>
      </c>
      <c r="AC4" s="32">
        <f>MIN(MAX(L4,AA4), AB4)</f>
        <v>0.11754963073802401</v>
      </c>
      <c r="AD4" s="32">
        <f>AC4-$AC$73+1</f>
        <v>1.3791937525313995</v>
      </c>
      <c r="AE4" s="21">
        <f>(AD4^4) *Y4*Z4</f>
        <v>1.0854813837233861</v>
      </c>
      <c r="AF4" s="15">
        <f>AE4/$AE$73</f>
        <v>2.1882524590967909E-3</v>
      </c>
      <c r="AG4" s="2">
        <v>972</v>
      </c>
      <c r="AH4" s="16">
        <f>$D$79*AF4</f>
        <v>126.06194178987748</v>
      </c>
      <c r="AI4" s="26">
        <f>AH4-AG4</f>
        <v>-845.93805821012256</v>
      </c>
      <c r="AJ4" s="2">
        <v>364</v>
      </c>
      <c r="AK4" s="2">
        <v>0</v>
      </c>
      <c r="AL4" s="2">
        <v>0</v>
      </c>
      <c r="AM4" s="14">
        <f>SUM(AJ4:AL4)</f>
        <v>364</v>
      </c>
      <c r="AN4" s="16">
        <f>AF4*$D$78</f>
        <v>218.59766765393303</v>
      </c>
      <c r="AO4" s="9">
        <f>AN4-AM4</f>
        <v>-145.40233234606697</v>
      </c>
      <c r="AP4" s="9">
        <f>AO4+AI4</f>
        <v>-991.3403905561895</v>
      </c>
      <c r="AQ4" s="18">
        <f>AG4+AM4</f>
        <v>1336</v>
      </c>
      <c r="AR4" s="30">
        <f>AH4+AN4</f>
        <v>344.6596094438105</v>
      </c>
      <c r="AS4" s="77">
        <f>AP4*(AP4&lt;0)</f>
        <v>-991.3403905561895</v>
      </c>
      <c r="AT4">
        <f>AS4/$AS$73</f>
        <v>2.1039362631361861E-2</v>
      </c>
      <c r="AU4" s="66">
        <f>AT4*$AP$73</f>
        <v>-136.5349437962229</v>
      </c>
      <c r="AV4" s="69">
        <f>IF(AU4&gt;0,U4,V4)</f>
        <v>122.90333955646696</v>
      </c>
      <c r="AW4" s="17">
        <f>AU4/AV4</f>
        <v>-1.1109132126836392</v>
      </c>
      <c r="AX4" s="38">
        <f>AQ4/AR4</f>
        <v>3.8762882664317728</v>
      </c>
      <c r="AY4" s="23">
        <v>0</v>
      </c>
      <c r="AZ4" s="16">
        <f>BN4*$D$80</f>
        <v>4.0777753670145378</v>
      </c>
      <c r="BA4" s="63">
        <f>AZ4-AY4</f>
        <v>4.0777753670145378</v>
      </c>
      <c r="BB4" s="42">
        <f>($AD4^$BB$75)*($BC$75^$M4)*(IF($C4&gt;0,1,$BD$75))</f>
        <v>0.66000509594245926</v>
      </c>
      <c r="BC4" s="42">
        <f>($AD4^$BB$76)*($BC$76^$M4)*(IF($C4&gt;0,1,$BD$76))</f>
        <v>0.78244995867203326</v>
      </c>
      <c r="BD4" s="42">
        <f>($AD4^$BB$77)*($BC$77^$M4)*(IF($C4&gt;0,1,$BD$77))</f>
        <v>9.5505358300123668E-3</v>
      </c>
      <c r="BE4" s="42">
        <f>($AD4^$BB$78)*($BC$78^$M4)*(IF($C4&gt;0,1,$BD$78))</f>
        <v>1.4430312415931863</v>
      </c>
      <c r="BF4" s="42">
        <f>($AD4^$BB$79)*($BC$79^$M4)*(IF($C4&gt;0,1,$BD$79))</f>
        <v>0.67298347194475805</v>
      </c>
      <c r="BG4" s="42">
        <f>($AD4^$BB$80)*($BC$80^$M4)*(IF($C4&gt;0,1,$BD$80))</f>
        <v>0.712654081166614</v>
      </c>
      <c r="BH4" s="42">
        <f>($AD4^$BB$81)*($BC$81^$M4)*(IF($C4&gt;0,1,$BD$81))</f>
        <v>7.1011082187895952E-2</v>
      </c>
      <c r="BI4" s="40">
        <f>BB4/BB$73</f>
        <v>8.1060861569095151E-3</v>
      </c>
      <c r="BJ4" s="40">
        <f>BC4/BC$73</f>
        <v>5.2578714204440475E-3</v>
      </c>
      <c r="BK4" s="40">
        <f>BD4/BD$73</f>
        <v>1.8160433918607899E-5</v>
      </c>
      <c r="BL4" s="40">
        <f>BE4/BE$73</f>
        <v>8.5558906820931129E-3</v>
      </c>
      <c r="BM4" s="40">
        <f>BF4/BF$73</f>
        <v>1.0452564953225812E-2</v>
      </c>
      <c r="BN4" s="40">
        <f>BG4/BG$73</f>
        <v>1.730804485150483E-3</v>
      </c>
      <c r="BO4" s="40">
        <f>BH4/BH$73</f>
        <v>9.6904968251794552E-4</v>
      </c>
      <c r="BP4" s="2">
        <v>477</v>
      </c>
      <c r="BQ4" s="17">
        <f>BP$73*BI4</f>
        <v>496.87876316008254</v>
      </c>
      <c r="BR4" s="1">
        <f>BQ4-BP4</f>
        <v>19.878763160082542</v>
      </c>
      <c r="BS4" s="2">
        <v>232</v>
      </c>
      <c r="BT4" s="17">
        <f>BS$73*BJ4</f>
        <v>303.75248983047305</v>
      </c>
      <c r="BU4" s="1">
        <f>BT4-BS4</f>
        <v>71.752489830473053</v>
      </c>
      <c r="BV4" s="2">
        <v>0</v>
      </c>
      <c r="BW4" s="17">
        <f>BV$73*BK4</f>
        <v>1.1345549486311099</v>
      </c>
      <c r="BX4" s="1">
        <f>BW4-BV4</f>
        <v>1.1345549486311099</v>
      </c>
      <c r="BY4" s="2">
        <v>464</v>
      </c>
      <c r="BZ4" s="17">
        <f>BY$73*BL4</f>
        <v>495.47162940001215</v>
      </c>
      <c r="CA4" s="1">
        <f>BZ4-BY4</f>
        <v>31.471629400012148</v>
      </c>
      <c r="CB4" s="2">
        <v>729</v>
      </c>
      <c r="CC4" s="17">
        <f>CB$73*BM4</f>
        <v>690.09924334187451</v>
      </c>
      <c r="CD4" s="1">
        <f>CC4-CB4</f>
        <v>-38.900756658125488</v>
      </c>
      <c r="CE4" s="2">
        <v>607</v>
      </c>
      <c r="CF4" s="17">
        <f>CE$73*BN4</f>
        <v>123.91521630986368</v>
      </c>
      <c r="CG4" s="1">
        <f>CF4-CE4</f>
        <v>-483.08478369013631</v>
      </c>
      <c r="CH4" s="2">
        <v>1214</v>
      </c>
      <c r="CI4" s="17">
        <f>CH$73*BO4</f>
        <v>63.932083754438935</v>
      </c>
      <c r="CJ4" s="1">
        <f>CI4-CH4</f>
        <v>-1150.067916245561</v>
      </c>
      <c r="CK4" s="9"/>
      <c r="CO4" s="40"/>
      <c r="CQ4" s="17"/>
      <c r="CR4" s="1"/>
    </row>
    <row r="5" spans="1:98" x14ac:dyDescent="0.2">
      <c r="A5" s="36" t="s">
        <v>208</v>
      </c>
      <c r="B5">
        <v>0</v>
      </c>
      <c r="C5">
        <v>1</v>
      </c>
      <c r="D5">
        <v>0.17674418604651099</v>
      </c>
      <c r="E5">
        <v>0.82325581395348801</v>
      </c>
      <c r="F5">
        <v>0.27314112291350501</v>
      </c>
      <c r="G5">
        <v>0.27314112291350501</v>
      </c>
      <c r="H5">
        <v>2.4299065420560699E-2</v>
      </c>
      <c r="I5">
        <v>0.115887850467289</v>
      </c>
      <c r="J5">
        <v>5.3065680622722898E-2</v>
      </c>
      <c r="K5">
        <v>0.12039277218114</v>
      </c>
      <c r="L5">
        <v>0.94531227493216397</v>
      </c>
      <c r="M5" s="31">
        <v>0</v>
      </c>
      <c r="N5">
        <v>1.0234620257618801</v>
      </c>
      <c r="O5">
        <v>0.98191001087844298</v>
      </c>
      <c r="P5">
        <v>1.0291747964740501</v>
      </c>
      <c r="Q5">
        <v>0.96788654593133705</v>
      </c>
      <c r="R5">
        <v>15.390000343322701</v>
      </c>
      <c r="S5" s="43">
        <f>IF(C5,O5,Q5)</f>
        <v>0.98191001087844298</v>
      </c>
      <c r="T5" s="43">
        <f>IF(D5 = 0,N5,P5)</f>
        <v>1.0291747964740501</v>
      </c>
      <c r="U5" s="68">
        <f>R5*S5^(1-M5)</f>
        <v>15.111595404531235</v>
      </c>
      <c r="V5" s="67">
        <f>R5*T5^(M5+1)</f>
        <v>15.839000471074701</v>
      </c>
      <c r="W5" s="76">
        <f>0.5 * (D5-MAX($D$3:$D$72))/(MIN($D$3:$D$72)-MAX($D$3:$D$72)) + 0.75</f>
        <v>1.1441731750467938</v>
      </c>
      <c r="X5" s="76">
        <f>AVERAGE(D5, F5, G5, H5, I5, J5, K5)</f>
        <v>0.14809597150931908</v>
      </c>
      <c r="Y5" s="32">
        <f>1.2^M5</f>
        <v>1</v>
      </c>
      <c r="Z5" s="32">
        <f>IF(C5&gt;0, 1, 0.3)</f>
        <v>1</v>
      </c>
      <c r="AA5" s="32">
        <f>PERCENTILE($L$2:$L$72, 0.05)</f>
        <v>-0.26164412179337548</v>
      </c>
      <c r="AB5" s="32">
        <f>PERCENTILE($L$2:$L$72, 0.95)</f>
        <v>1.0182912542328766</v>
      </c>
      <c r="AC5" s="32">
        <f>MIN(MAX(L5,AA5), AB5)</f>
        <v>0.94531227493216397</v>
      </c>
      <c r="AD5" s="32">
        <f>AC5-$AC$73+1</f>
        <v>2.2069563967255394</v>
      </c>
      <c r="AE5" s="21">
        <f>(AD5^4) *Y5*Z5</f>
        <v>23.723295101886237</v>
      </c>
      <c r="AF5" s="15">
        <f>AE5/$AE$73</f>
        <v>4.7824457999005469E-2</v>
      </c>
      <c r="AG5" s="2">
        <v>3109</v>
      </c>
      <c r="AH5" s="16">
        <f>$D$79*AF5</f>
        <v>2755.0952886357068</v>
      </c>
      <c r="AI5" s="26">
        <f>AH5-AG5</f>
        <v>-353.90471136429323</v>
      </c>
      <c r="AJ5" s="2">
        <v>0</v>
      </c>
      <c r="AK5" s="2">
        <v>1416</v>
      </c>
      <c r="AL5" s="2">
        <v>0</v>
      </c>
      <c r="AM5" s="14">
        <f>SUM(AJ5:AL5)</f>
        <v>1416</v>
      </c>
      <c r="AN5" s="16">
        <f>AF5*$D$78</f>
        <v>4777.4720562686507</v>
      </c>
      <c r="AO5" s="9">
        <f>AN5-AM5</f>
        <v>3361.4720562686507</v>
      </c>
      <c r="AP5" s="9">
        <f>AO5+AI5</f>
        <v>3007.5673449043575</v>
      </c>
      <c r="AQ5" s="18">
        <f>AG5+AM5</f>
        <v>4525</v>
      </c>
      <c r="AR5" s="30">
        <f>AH5+AN5</f>
        <v>7532.567344904357</v>
      </c>
      <c r="AS5" s="77">
        <f>AP5*(AP5&lt;0)</f>
        <v>0</v>
      </c>
      <c r="AT5">
        <f>AS5/$AS$73</f>
        <v>0</v>
      </c>
      <c r="AU5" s="66">
        <f>AT5*$AP$73</f>
        <v>0</v>
      </c>
      <c r="AV5" s="69">
        <f>IF(AU5&gt;0,U5,V5)</f>
        <v>15.839000471074701</v>
      </c>
      <c r="AW5" s="17">
        <f>AU5/AV5</f>
        <v>0</v>
      </c>
      <c r="AX5" s="38">
        <f>AQ5/AR5</f>
        <v>0.60072479843954918</v>
      </c>
      <c r="AY5" s="23">
        <v>0</v>
      </c>
      <c r="AZ5" s="16">
        <f>BN5*$D$80</f>
        <v>97.811274763201624</v>
      </c>
      <c r="BA5" s="63">
        <f>AZ5-AY5</f>
        <v>97.811274763201624</v>
      </c>
      <c r="BB5" s="42">
        <f>($AD5^$BB$75)*($BC$75^$M5)*(IF($C5&gt;0,1,$BD$75))</f>
        <v>2.3812114000717837</v>
      </c>
      <c r="BC5" s="42">
        <f>($AD5^$BB$76)*($BC$76^$M5)*(IF($C5&gt;0,1,$BD$76))</f>
        <v>5.415715832914068</v>
      </c>
      <c r="BD5" s="42">
        <f>($AD5^$BB$77)*($BC$77^$M5)*(IF($C5&gt;0,1,$BD$77))</f>
        <v>46.975241326799676</v>
      </c>
      <c r="BE5" s="42">
        <f>($AD5^$BB$78)*($BC$78^$M5)*(IF($C5&gt;0,1,$BD$78))</f>
        <v>5.4458092435777194</v>
      </c>
      <c r="BF5" s="42">
        <f>($AD5^$BB$79)*($BC$79^$M5)*(IF($C5&gt;0,1,$BD$79))</f>
        <v>1.0729948660352211</v>
      </c>
      <c r="BG5" s="42">
        <f>($AD5^$BB$80)*($BC$80^$M5)*(IF($C5&gt;0,1,$BD$80))</f>
        <v>17.09402747094876</v>
      </c>
      <c r="BH5" s="42">
        <f>($AD5^$BB$81)*($BC$81^$M5)*(IF($C5&gt;0,1,$BD$81))</f>
        <v>4.3735244142958853</v>
      </c>
      <c r="BI5" s="40">
        <f>BB5/BB$73</f>
        <v>2.9245690503698518E-2</v>
      </c>
      <c r="BJ5" s="40">
        <f>BC5/BC$73</f>
        <v>3.6392279382892349E-2</v>
      </c>
      <c r="BK5" s="40">
        <f>BD5/BD$73</f>
        <v>8.9323864242798159E-2</v>
      </c>
      <c r="BL5" s="40">
        <f>BE5/BE$73</f>
        <v>3.2288800977129974E-2</v>
      </c>
      <c r="BM5" s="40">
        <f>BF5/BF$73</f>
        <v>1.6665414529870665E-2</v>
      </c>
      <c r="BN5" s="40">
        <f>BG5/BG$73</f>
        <v>4.1515821206791863E-2</v>
      </c>
      <c r="BO5" s="40">
        <f>BH5/BH$73</f>
        <v>5.9683113037817051E-2</v>
      </c>
      <c r="BP5" s="2">
        <v>0</v>
      </c>
      <c r="BQ5" s="17">
        <f>BP$73*BI5</f>
        <v>1792.6730908052082</v>
      </c>
      <c r="BR5" s="1">
        <f>BQ5-BP5</f>
        <v>1792.6730908052082</v>
      </c>
      <c r="BS5" s="2">
        <v>131</v>
      </c>
      <c r="BT5" s="17">
        <f>BS$73*BJ5</f>
        <v>2102.4183722290741</v>
      </c>
      <c r="BU5" s="1">
        <f>BT5-BS5</f>
        <v>1971.4183722290741</v>
      </c>
      <c r="BV5" s="2">
        <v>3333</v>
      </c>
      <c r="BW5" s="17">
        <f>BV$73*BK5</f>
        <v>5580.4190947045718</v>
      </c>
      <c r="BX5" s="1">
        <f>BW5-BV5</f>
        <v>2247.4190947045718</v>
      </c>
      <c r="BY5" s="2">
        <v>169</v>
      </c>
      <c r="BZ5" s="17">
        <f>BY$73*BL5</f>
        <v>1869.8444645855968</v>
      </c>
      <c r="CA5" s="1">
        <f>BZ5-BY5</f>
        <v>1700.8444645855968</v>
      </c>
      <c r="CB5" s="2">
        <v>0</v>
      </c>
      <c r="CC5" s="17">
        <f>CB$73*BM5</f>
        <v>1100.283998091121</v>
      </c>
      <c r="CD5" s="1">
        <f>CC5-CB5</f>
        <v>1100.283998091121</v>
      </c>
      <c r="CE5" s="2">
        <v>1400</v>
      </c>
      <c r="CF5" s="17">
        <f>CE$73*BN5</f>
        <v>2972.2837034790568</v>
      </c>
      <c r="CG5" s="1">
        <f>CF5-CE5</f>
        <v>1572.2837034790568</v>
      </c>
      <c r="CH5" s="2">
        <v>0</v>
      </c>
      <c r="CI5" s="17">
        <f>CH$73*BO5</f>
        <v>3937.5336995569423</v>
      </c>
      <c r="CJ5" s="1">
        <f>CI5-CH5</f>
        <v>3937.5336995569423</v>
      </c>
      <c r="CK5" s="9"/>
      <c r="CO5" s="40"/>
      <c r="CQ5" s="17"/>
      <c r="CR5" s="1"/>
    </row>
    <row r="6" spans="1:98" x14ac:dyDescent="0.2">
      <c r="A6" s="36" t="s">
        <v>126</v>
      </c>
      <c r="B6">
        <v>1</v>
      </c>
      <c r="C6">
        <v>1</v>
      </c>
      <c r="D6">
        <v>0.41091492776886002</v>
      </c>
      <c r="E6">
        <v>0.58908507223113904</v>
      </c>
      <c r="F6">
        <v>0.62460317460317405</v>
      </c>
      <c r="G6">
        <v>0.62460317460317405</v>
      </c>
      <c r="H6">
        <v>3.4330985915492898E-2</v>
      </c>
      <c r="I6">
        <v>0.16373239436619699</v>
      </c>
      <c r="J6">
        <v>7.4973958978406904E-2</v>
      </c>
      <c r="K6">
        <v>0.216400029552865</v>
      </c>
      <c r="L6">
        <v>0.99844880675715297</v>
      </c>
      <c r="M6" s="31">
        <v>0</v>
      </c>
      <c r="N6">
        <v>1.0116454295900501</v>
      </c>
      <c r="O6">
        <v>0.99227110579063804</v>
      </c>
      <c r="P6">
        <v>1.0111593485653201</v>
      </c>
      <c r="Q6">
        <v>0.99138609897652996</v>
      </c>
      <c r="R6">
        <v>95.120002746582003</v>
      </c>
      <c r="S6" s="43">
        <f>IF(C6,O6,Q6)</f>
        <v>0.99227110579063804</v>
      </c>
      <c r="T6" s="43">
        <f>IF(D6 = 0,N6,P6)</f>
        <v>1.0111593485653201</v>
      </c>
      <c r="U6" s="68">
        <f>R6*S6^(1-M6)</f>
        <v>94.384830308159451</v>
      </c>
      <c r="V6" s="67">
        <f>R6*T6^(M6+1)</f>
        <v>96.18148001276532</v>
      </c>
      <c r="W6" s="76">
        <f>0.5 * (D6-MAX($D$3:$D$72))/(MIN($D$3:$D$72)-MAX($D$3:$D$72)) + 0.75</f>
        <v>0.99297684674751929</v>
      </c>
      <c r="X6" s="76">
        <f>AVERAGE(D6, F6, G6, H6, I6, J6, K6)</f>
        <v>0.30707980654116718</v>
      </c>
      <c r="Y6" s="32">
        <f>1.2^M6</f>
        <v>1</v>
      </c>
      <c r="Z6" s="32">
        <f>IF(C6&gt;0, 1, 0.3)</f>
        <v>1</v>
      </c>
      <c r="AA6" s="32">
        <f>PERCENTILE($L$2:$L$72, 0.05)</f>
        <v>-0.26164412179337548</v>
      </c>
      <c r="AB6" s="32">
        <f>PERCENTILE($L$2:$L$72, 0.95)</f>
        <v>1.0182912542328766</v>
      </c>
      <c r="AC6" s="32">
        <f>MIN(MAX(L6,AA6), AB6)</f>
        <v>0.99844880675715297</v>
      </c>
      <c r="AD6" s="32">
        <f>AC6-$AC$73+1</f>
        <v>2.2600929285505282</v>
      </c>
      <c r="AE6" s="21">
        <f>(AD6^4) *Y6*Z6</f>
        <v>26.091868787110631</v>
      </c>
      <c r="AF6" s="15">
        <f>AE6/$AE$73</f>
        <v>5.2599332325698689E-2</v>
      </c>
      <c r="AG6" s="2">
        <v>571</v>
      </c>
      <c r="AH6" s="16">
        <f>$D$79*AF6</f>
        <v>3030.1686362850128</v>
      </c>
      <c r="AI6" s="26">
        <f>AH6-AG6</f>
        <v>2459.1686362850128</v>
      </c>
      <c r="AJ6" s="2">
        <v>951</v>
      </c>
      <c r="AK6" s="2">
        <v>1427</v>
      </c>
      <c r="AL6" s="2">
        <v>95</v>
      </c>
      <c r="AM6" s="10">
        <f>SUM(AJ6:AL6)</f>
        <v>2473</v>
      </c>
      <c r="AN6" s="16">
        <f>AF6*$D$78</f>
        <v>5254.4629020079965</v>
      </c>
      <c r="AO6" s="9">
        <f>AN6-AM6</f>
        <v>2781.4629020079965</v>
      </c>
      <c r="AP6" s="9">
        <f>AO6+AI6</f>
        <v>5240.6315382930097</v>
      </c>
      <c r="AQ6" s="18">
        <f>AG6+AM6</f>
        <v>3044</v>
      </c>
      <c r="AR6" s="30">
        <f>AH6+AN6</f>
        <v>8284.6315382930097</v>
      </c>
      <c r="AS6" s="77">
        <f>AP6*(AP6&lt;0)</f>
        <v>0</v>
      </c>
      <c r="AT6">
        <f>AS6/$AS$73</f>
        <v>0</v>
      </c>
      <c r="AU6" s="66">
        <f>AT6*$AP$73</f>
        <v>0</v>
      </c>
      <c r="AV6" s="69">
        <f>IF(AU6&gt;0,U6,V6)</f>
        <v>96.18148001276532</v>
      </c>
      <c r="AW6" s="17">
        <f>AU6/AV6</f>
        <v>0</v>
      </c>
      <c r="AX6" s="38">
        <f>AQ6/AR6</f>
        <v>0.36742732442959014</v>
      </c>
      <c r="AY6" s="23">
        <v>0</v>
      </c>
      <c r="AZ6" s="16">
        <f>BN6*$D$80</f>
        <v>106.52251720969167</v>
      </c>
      <c r="BA6" s="63">
        <f>AZ6-AY6</f>
        <v>106.52251720969167</v>
      </c>
      <c r="BB6" s="42">
        <f>($AD6^$BB$75)*($BC$75^$M6)*(IF($C6&gt;0,1,$BD$75))</f>
        <v>2.4441194151900159</v>
      </c>
      <c r="BC6" s="42">
        <f>($AD6^$BB$76)*($BC$76^$M6)*(IF($C6&gt;0,1,$BD$76))</f>
        <v>5.6977779033940008</v>
      </c>
      <c r="BD6" s="42">
        <f>($AD6^$BB$77)*($BC$77^$M6)*(IF($C6&gt;0,1,$BD$77))</f>
        <v>52.737092145497556</v>
      </c>
      <c r="BE6" s="42">
        <f>($AD6^$BB$78)*($BC$78^$M6)*(IF($C6&gt;0,1,$BD$78))</f>
        <v>5.7303929087689669</v>
      </c>
      <c r="BF6" s="42">
        <f>($AD6^$BB$79)*($BC$79^$M6)*(IF($C6&gt;0,1,$BD$79))</f>
        <v>1.075269284997826</v>
      </c>
      <c r="BG6" s="42">
        <f>($AD6^$BB$80)*($BC$80^$M6)*(IF($C6&gt;0,1,$BD$80))</f>
        <v>18.616451322870773</v>
      </c>
      <c r="BH6" s="42">
        <f>($AD6^$BB$81)*($BC$81^$M6)*(IF($C6&gt;0,1,$BD$81))</f>
        <v>4.5718441429397876</v>
      </c>
      <c r="BI6" s="40">
        <f>BB6/BB$73</f>
        <v>3.0018317554070587E-2</v>
      </c>
      <c r="BJ6" s="40">
        <f>BC6/BC$73</f>
        <v>3.8287667174444831E-2</v>
      </c>
      <c r="BK6" s="40">
        <f>BD6/BD$73</f>
        <v>0.10028007789449903</v>
      </c>
      <c r="BL6" s="40">
        <f>BE6/BE$73</f>
        <v>3.3976128776490346E-2</v>
      </c>
      <c r="BM6" s="40">
        <f>BF6/BF$73</f>
        <v>1.6700740080836687E-2</v>
      </c>
      <c r="BN6" s="40">
        <f>BG6/BG$73</f>
        <v>4.5213292533824986E-2</v>
      </c>
      <c r="BO6" s="40">
        <f>BH6/BH$73</f>
        <v>6.2389474695155329E-2</v>
      </c>
      <c r="BP6" s="2">
        <v>1986</v>
      </c>
      <c r="BQ6" s="17">
        <f>BP$73*BI6</f>
        <v>1840.0328111118647</v>
      </c>
      <c r="BR6" s="1">
        <f>BQ6-BP6</f>
        <v>-145.9671888881353</v>
      </c>
      <c r="BS6" s="2">
        <v>2573</v>
      </c>
      <c r="BT6" s="17">
        <f>BS$73*BJ6</f>
        <v>2211.9168203348522</v>
      </c>
      <c r="BU6" s="1">
        <f>BT6-BS6</f>
        <v>-361.08317966514778</v>
      </c>
      <c r="BV6" s="2">
        <v>4132</v>
      </c>
      <c r="BW6" s="17">
        <f>BV$73*BK6</f>
        <v>6264.8975863809319</v>
      </c>
      <c r="BX6" s="1">
        <f>BW6-BV6</f>
        <v>2132.8975863809319</v>
      </c>
      <c r="BY6" s="2">
        <v>2612</v>
      </c>
      <c r="BZ6" s="17">
        <f>BY$73*BL6</f>
        <v>1967.5576174465559</v>
      </c>
      <c r="CA6" s="1">
        <f>BZ6-BY6</f>
        <v>-644.44238255344408</v>
      </c>
      <c r="CB6" s="2">
        <v>666</v>
      </c>
      <c r="CC6" s="17">
        <f>CB$73*BM6</f>
        <v>1102.6162616169997</v>
      </c>
      <c r="CD6" s="1">
        <f>CC6-CB6</f>
        <v>436.61626161699974</v>
      </c>
      <c r="CE6" s="2">
        <v>1712</v>
      </c>
      <c r="CF6" s="17">
        <f>CE$73*BN6</f>
        <v>3237.0004656666661</v>
      </c>
      <c r="CG6" s="1">
        <f>CF6-CE6</f>
        <v>1525.0004656666661</v>
      </c>
      <c r="CH6" s="2">
        <v>0</v>
      </c>
      <c r="CI6" s="17">
        <f>CH$73*BO6</f>
        <v>4116.0832035381773</v>
      </c>
      <c r="CJ6" s="1">
        <f>CI6-CH6</f>
        <v>4116.0832035381773</v>
      </c>
      <c r="CK6" s="9"/>
      <c r="CO6" s="40"/>
      <c r="CQ6" s="17"/>
      <c r="CR6" s="1"/>
    </row>
    <row r="7" spans="1:98" x14ac:dyDescent="0.2">
      <c r="A7" s="36" t="s">
        <v>74</v>
      </c>
      <c r="B7">
        <v>0</v>
      </c>
      <c r="C7">
        <v>0</v>
      </c>
      <c r="D7">
        <v>3.2102728731942198E-2</v>
      </c>
      <c r="E7">
        <v>0.96789727126805702</v>
      </c>
      <c r="F7">
        <v>3.01587301587301E-2</v>
      </c>
      <c r="G7">
        <v>3.01587301587301E-2</v>
      </c>
      <c r="H7">
        <v>4.4014084507042204E-3</v>
      </c>
      <c r="I7">
        <v>0.18397887323943601</v>
      </c>
      <c r="J7">
        <v>2.8456390625430601E-2</v>
      </c>
      <c r="K7">
        <v>2.9295197663845501E-2</v>
      </c>
      <c r="L7">
        <v>0.68613085562834797</v>
      </c>
      <c r="M7" s="31">
        <v>1</v>
      </c>
      <c r="N7">
        <v>1.0052601791351301</v>
      </c>
      <c r="O7">
        <v>0.99657897399034701</v>
      </c>
      <c r="P7">
        <v>1.00850889002705</v>
      </c>
      <c r="Q7">
        <v>0.99372948179500498</v>
      </c>
      <c r="R7">
        <v>2261.10009765625</v>
      </c>
      <c r="S7" s="43">
        <f>IF(C7,O7,Q7)</f>
        <v>0.99372948179500498</v>
      </c>
      <c r="T7" s="43">
        <f>IF(D7 = 0,N7,P7)</f>
        <v>1.00850889002705</v>
      </c>
      <c r="U7" s="68">
        <f>R7*S7^(1-M7)</f>
        <v>2261.10009765625</v>
      </c>
      <c r="V7" s="67">
        <f>R7*T7^(M7+1)</f>
        <v>2299.7427081803216</v>
      </c>
      <c r="W7" s="76">
        <f>0.5 * (D7-MAX($D$3:$D$72))/(MIN($D$3:$D$72)-MAX($D$3:$D$72)) + 0.75</f>
        <v>1.2375633958103638</v>
      </c>
      <c r="X7" s="76">
        <f>AVERAGE(D7, F7, G7, H7, I7, J7, K7)</f>
        <v>4.8364579861259811E-2</v>
      </c>
      <c r="Y7" s="32">
        <f>1.2^M7</f>
        <v>1.2</v>
      </c>
      <c r="Z7" s="32">
        <f>IF(C7&gt;0, 1, 0.3)</f>
        <v>0.3</v>
      </c>
      <c r="AA7" s="32">
        <f>PERCENTILE($L$2:$L$72, 0.05)</f>
        <v>-0.26164412179337548</v>
      </c>
      <c r="AB7" s="32">
        <f>PERCENTILE($L$2:$L$72, 0.95)</f>
        <v>1.0182912542328766</v>
      </c>
      <c r="AC7" s="32">
        <f>MIN(MAX(L7,AA7), AB7)</f>
        <v>0.68613085562834797</v>
      </c>
      <c r="AD7" s="32">
        <f>AC7-$AC$73+1</f>
        <v>1.9477749774217235</v>
      </c>
      <c r="AE7" s="21">
        <f>(AD7^4) *Y7*Z7</f>
        <v>5.1815253807882318</v>
      </c>
      <c r="AF7" s="15">
        <f>AE7/$AE$73</f>
        <v>1.0445582786034843E-2</v>
      </c>
      <c r="AG7" s="2">
        <v>2261</v>
      </c>
      <c r="AH7" s="16">
        <f>$D$79*AF7</f>
        <v>601.75435592928829</v>
      </c>
      <c r="AI7" s="26">
        <f>AH7-AG7</f>
        <v>-1659.2456440707117</v>
      </c>
      <c r="AJ7" s="2">
        <v>0</v>
      </c>
      <c r="AK7" s="2">
        <v>2261</v>
      </c>
      <c r="AL7" s="2">
        <v>0</v>
      </c>
      <c r="AM7" s="14">
        <f>SUM(AJ7:AL7)</f>
        <v>2261</v>
      </c>
      <c r="AN7" s="16">
        <f>AF7*$D$78</f>
        <v>1043.4719379937367</v>
      </c>
      <c r="AO7" s="9">
        <f>AN7-AM7</f>
        <v>-1217.5280620062633</v>
      </c>
      <c r="AP7" s="9">
        <f>AO7+AI7</f>
        <v>-2876.773706076975</v>
      </c>
      <c r="AQ7" s="18">
        <f>AG7+AM7</f>
        <v>4522</v>
      </c>
      <c r="AR7" s="30">
        <f>AH7+AN7</f>
        <v>1645.226293923025</v>
      </c>
      <c r="AS7" s="77">
        <f>AP7*(AP7&lt;0)</f>
        <v>-2876.773706076975</v>
      </c>
      <c r="AT7">
        <f>AS7/$AS$73</f>
        <v>6.1054190656513629E-2</v>
      </c>
      <c r="AU7" s="66">
        <f>AT7*$AP$73</f>
        <v>-396.2111702654455</v>
      </c>
      <c r="AV7" s="69">
        <f>IF(AU7&gt;0,U7,V7)</f>
        <v>2299.7427081803216</v>
      </c>
      <c r="AW7" s="17">
        <f>AU7/AV7</f>
        <v>-0.17228499903754399</v>
      </c>
      <c r="AX7" s="38">
        <f>AQ7/AR7</f>
        <v>2.7485580656611912</v>
      </c>
      <c r="AY7" s="23">
        <v>0</v>
      </c>
      <c r="AZ7" s="16">
        <f>BN7*$D$80</f>
        <v>21.836577358734946</v>
      </c>
      <c r="BA7" s="63">
        <f>AZ7-AY7</f>
        <v>21.836577358734946</v>
      </c>
      <c r="BB7" s="42">
        <f>($AD7^$BB$75)*($BC$75^$M7)*(IF($C7&gt;0,1,$BD$75))</f>
        <v>0.70431974375819728</v>
      </c>
      <c r="BC7" s="42">
        <f>($AD7^$BB$76)*($BC$76^$M7)*(IF($C7&gt;0,1,$BD$76))</f>
        <v>1.2895820705627641</v>
      </c>
      <c r="BD7" s="42">
        <f>($AD7^$BB$77)*($BC$77^$M7)*(IF($C7&gt;0,1,$BD$77))</f>
        <v>2.4615132063998589E-2</v>
      </c>
      <c r="BE7" s="42">
        <f>($AD7^$BB$78)*($BC$78^$M7)*(IF($C7&gt;0,1,$BD$78))</f>
        <v>1.0636119371511707</v>
      </c>
      <c r="BF7" s="42">
        <f>($AD7^$BB$79)*($BC$79^$M7)*(IF($C7&gt;0,1,$BD$79))</f>
        <v>0.93964836906008531</v>
      </c>
      <c r="BG7" s="42">
        <f>($AD7^$BB$80)*($BC$80^$M7)*(IF($C7&gt;0,1,$BD$80))</f>
        <v>3.8162783804362168</v>
      </c>
      <c r="BH7" s="42">
        <f>($AD7^$BB$81)*($BC$81^$M7)*(IF($C7&gt;0,1,$BD$81))</f>
        <v>5.8377923618722072E-2</v>
      </c>
      <c r="BI7" s="40">
        <f>BB7/BB$73</f>
        <v>8.6503521866960371E-3</v>
      </c>
      <c r="BJ7" s="40">
        <f>BC7/BC$73</f>
        <v>8.6656745750702622E-3</v>
      </c>
      <c r="BK7" s="40">
        <f>BD7/BD$73</f>
        <v>4.6805905679270563E-5</v>
      </c>
      <c r="BL7" s="40">
        <f>BE7/BE$73</f>
        <v>6.3062719642768376E-3</v>
      </c>
      <c r="BM7" s="40">
        <f>BF7/BF$73</f>
        <v>1.4594319207291704E-2</v>
      </c>
      <c r="BN7" s="40">
        <f>BG7/BG$73</f>
        <v>9.2684963322304526E-3</v>
      </c>
      <c r="BO7" s="40">
        <f>BH7/BH$73</f>
        <v>7.9665182681052293E-4</v>
      </c>
      <c r="BP7" s="2">
        <v>0</v>
      </c>
      <c r="BQ7" s="17">
        <f>BP$73*BI7</f>
        <v>530.24063798790701</v>
      </c>
      <c r="BR7" s="1">
        <f>BQ7-BP7</f>
        <v>530.24063798790701</v>
      </c>
      <c r="BS7" s="2">
        <v>0</v>
      </c>
      <c r="BT7" s="17">
        <f>BS$73*BJ7</f>
        <v>500.62468587638409</v>
      </c>
      <c r="BU7" s="1">
        <f>BT7-BS7</f>
        <v>500.62468587638409</v>
      </c>
      <c r="BV7" s="2">
        <v>0</v>
      </c>
      <c r="BW7" s="17">
        <f>BV$73*BK7</f>
        <v>2.9241521514067492</v>
      </c>
      <c r="BX7" s="1">
        <f>BW7-BV7</f>
        <v>2.9241521514067492</v>
      </c>
      <c r="BY7" s="2">
        <v>0</v>
      </c>
      <c r="BZ7" s="17">
        <f>BY$73*BL7</f>
        <v>365.19620945127167</v>
      </c>
      <c r="CA7" s="1">
        <f>BZ7-BY7</f>
        <v>365.19620945127167</v>
      </c>
      <c r="CB7" s="2">
        <v>4522</v>
      </c>
      <c r="CC7" s="17">
        <f>CB$73*BM7</f>
        <v>963.54614270381285</v>
      </c>
      <c r="CD7" s="1">
        <f>CC7-CB7</f>
        <v>-3558.4538572961874</v>
      </c>
      <c r="CE7" s="2">
        <v>4522</v>
      </c>
      <c r="CF7" s="17">
        <f>CE$73*BN7</f>
        <v>663.56872640970698</v>
      </c>
      <c r="CG7" s="1">
        <f>CF7-CE7</f>
        <v>-3858.4312735902931</v>
      </c>
      <c r="CH7" s="2">
        <v>0</v>
      </c>
      <c r="CI7" s="17">
        <f>CH$73*BO7</f>
        <v>52.558307621997443</v>
      </c>
      <c r="CJ7" s="1">
        <f>CI7-CH7</f>
        <v>52.558307621997443</v>
      </c>
      <c r="CK7" s="9"/>
      <c r="CO7" s="40"/>
      <c r="CQ7" s="17"/>
      <c r="CR7" s="1"/>
    </row>
    <row r="8" spans="1:98" x14ac:dyDescent="0.2">
      <c r="A8" s="36" t="s">
        <v>9</v>
      </c>
      <c r="B8">
        <v>0</v>
      </c>
      <c r="C8">
        <v>0</v>
      </c>
      <c r="D8">
        <v>0.19101123595505601</v>
      </c>
      <c r="E8">
        <v>0.80898876404494302</v>
      </c>
      <c r="F8">
        <v>0.18095238095238</v>
      </c>
      <c r="G8">
        <v>0.18095238095238</v>
      </c>
      <c r="H8">
        <v>0.14612676056338</v>
      </c>
      <c r="I8">
        <v>0.11267605633802801</v>
      </c>
      <c r="J8">
        <v>0.12831596590343999</v>
      </c>
      <c r="K8">
        <v>0.15237808091858901</v>
      </c>
      <c r="L8">
        <v>0.71608000197138499</v>
      </c>
      <c r="M8" s="31">
        <v>0</v>
      </c>
      <c r="N8">
        <v>1.0064193670141</v>
      </c>
      <c r="O8">
        <v>0.994822689557599</v>
      </c>
      <c r="P8">
        <v>1.0081704069916499</v>
      </c>
      <c r="Q8">
        <v>0.99365959876883403</v>
      </c>
      <c r="R8">
        <v>108.650001525878</v>
      </c>
      <c r="S8" s="43">
        <f>IF(C8,O8,Q8)</f>
        <v>0.99365959876883403</v>
      </c>
      <c r="T8" s="43">
        <f>IF(D8 = 0,N8,P8)</f>
        <v>1.0081704069916499</v>
      </c>
      <c r="U8" s="68">
        <f>R8*S8^(1-M8)</f>
        <v>107.96111692243714</v>
      </c>
      <c r="V8" s="67">
        <f>R8*T8^(M8+1)</f>
        <v>109.53771625798781</v>
      </c>
      <c r="W8" s="76">
        <f>0.5 * (D8-MAX($D$3:$D$72))/(MIN($D$3:$D$72)-MAX($D$3:$D$72)) + 0.75</f>
        <v>1.1349614112458655</v>
      </c>
      <c r="X8" s="76">
        <f>AVERAGE(D8, F8, G8, H8, I8, J8, K8)</f>
        <v>0.15605898022617901</v>
      </c>
      <c r="Y8" s="32">
        <f>1.2^M8</f>
        <v>1</v>
      </c>
      <c r="Z8" s="32">
        <f>IF(C8&gt;0, 1, 0.3)</f>
        <v>0.3</v>
      </c>
      <c r="AA8" s="32">
        <f>PERCENTILE($L$2:$L$72, 0.05)</f>
        <v>-0.26164412179337548</v>
      </c>
      <c r="AB8" s="32">
        <f>PERCENTILE($L$2:$L$72, 0.95)</f>
        <v>1.0182912542328766</v>
      </c>
      <c r="AC8" s="32">
        <f>MIN(MAX(L8,AA8), AB8)</f>
        <v>0.71608000197138499</v>
      </c>
      <c r="AD8" s="32">
        <f>AC8-$AC$73+1</f>
        <v>1.9777241237647605</v>
      </c>
      <c r="AE8" s="21">
        <f>(AD8^4) *Y8*Z8</f>
        <v>4.5896978788977867</v>
      </c>
      <c r="AF8" s="15">
        <f>AE8/$AE$73</f>
        <v>9.2525010751992581E-3</v>
      </c>
      <c r="AG8" s="2">
        <v>0</v>
      </c>
      <c r="AH8" s="16">
        <f>$D$79*AF8</f>
        <v>533.02270819061641</v>
      </c>
      <c r="AI8" s="26">
        <f>AH8-AG8</f>
        <v>533.02270819061641</v>
      </c>
      <c r="AJ8" s="2">
        <v>0</v>
      </c>
      <c r="AK8" s="2">
        <v>1086</v>
      </c>
      <c r="AL8" s="2">
        <v>0</v>
      </c>
      <c r="AM8" s="10">
        <f>SUM(AJ8:AL8)</f>
        <v>1086</v>
      </c>
      <c r="AN8" s="16">
        <f>AF8*$D$78</f>
        <v>924.28784740810511</v>
      </c>
      <c r="AO8" s="9">
        <f>AN8-AM8</f>
        <v>-161.71215259189489</v>
      </c>
      <c r="AP8" s="37">
        <f>AO8+AI8</f>
        <v>371.31055559872152</v>
      </c>
      <c r="AQ8" s="18">
        <f>AG8+AM8</f>
        <v>1086</v>
      </c>
      <c r="AR8" s="30">
        <f>AH8+AN8</f>
        <v>1457.3105555987215</v>
      </c>
      <c r="AS8" s="77">
        <f>AP8*(AP8&lt;0)</f>
        <v>0</v>
      </c>
      <c r="AT8">
        <f>AS8/$AS$73</f>
        <v>0</v>
      </c>
      <c r="AU8" s="66">
        <f>AT8*$AP$73</f>
        <v>0</v>
      </c>
      <c r="AV8" s="69">
        <f>IF(AU8&gt;0,U8,V8)</f>
        <v>109.53771625798781</v>
      </c>
      <c r="AW8" s="17">
        <f>AU8/AV8</f>
        <v>0</v>
      </c>
      <c r="AX8" s="38">
        <f>AQ8/AR8</f>
        <v>0.74520835372240046</v>
      </c>
      <c r="AY8" s="23">
        <v>0</v>
      </c>
      <c r="AZ8" s="16">
        <f>BN8*$D$80</f>
        <v>14.851737998877264</v>
      </c>
      <c r="BA8" s="63">
        <f>AZ8-AY8</f>
        <v>14.851737998877264</v>
      </c>
      <c r="BB8" s="42">
        <f>($AD8^$BB$75)*($BC$75^$M8)*(IF($C8&gt;0,1,$BD$75))</f>
        <v>0.97975073914150201</v>
      </c>
      <c r="BC8" s="42">
        <f>($AD8^$BB$76)*($BC$76^$M8)*(IF($C8&gt;0,1,$BD$76))</f>
        <v>1.6885497041746245</v>
      </c>
      <c r="BD8" s="42">
        <f>($AD8^$BB$77)*($BC$77^$M8)*(IF($C8&gt;0,1,$BD$77))</f>
        <v>5.5116781347634189E-2</v>
      </c>
      <c r="BE8" s="42">
        <f>($AD8^$BB$78)*($BC$78^$M8)*(IF($C8&gt;0,1,$BD$78))</f>
        <v>3.1219704910375343</v>
      </c>
      <c r="BF8" s="42">
        <f>($AD8^$BB$79)*($BC$79^$M8)*(IF($C8&gt;0,1,$BD$79))</f>
        <v>0.69492269718764377</v>
      </c>
      <c r="BG8" s="42">
        <f>($AD8^$BB$80)*($BC$80^$M8)*(IF($C8&gt;0,1,$BD$80))</f>
        <v>2.5955700706157678</v>
      </c>
      <c r="BH8" s="42">
        <f>($AD8^$BB$81)*($BC$81^$M8)*(IF($C8&gt;0,1,$BD$81))</f>
        <v>0.13903287143167059</v>
      </c>
      <c r="BI8" s="40">
        <f>BB8/BB$73</f>
        <v>1.2033155429559277E-2</v>
      </c>
      <c r="BJ8" s="40">
        <f>BC8/BC$73</f>
        <v>1.1346639019122664E-2</v>
      </c>
      <c r="BK8" s="40">
        <f>BD8/BD$73</f>
        <v>1.0480507934692235E-4</v>
      </c>
      <c r="BL8" s="40">
        <f>BE8/BE$73</f>
        <v>1.8510505846392498E-2</v>
      </c>
      <c r="BM8" s="40">
        <f>BF8/BF$73</f>
        <v>1.0793318012453302E-2</v>
      </c>
      <c r="BN8" s="40">
        <f>BG8/BG$73</f>
        <v>6.3037937176898401E-3</v>
      </c>
      <c r="BO8" s="40">
        <f>BH8/BH$73</f>
        <v>1.8973061072907265E-3</v>
      </c>
      <c r="BP8" s="2">
        <v>615</v>
      </c>
      <c r="BQ8" s="17">
        <f>BP$73*BI8</f>
        <v>737.59632836569506</v>
      </c>
      <c r="BR8" s="1">
        <f>BQ8-BP8</f>
        <v>122.59632836569506</v>
      </c>
      <c r="BS8" s="2">
        <v>420</v>
      </c>
      <c r="BT8" s="17">
        <f>BS$73*BJ8</f>
        <v>655.50668277373541</v>
      </c>
      <c r="BU8" s="1">
        <f>BT8-BS8</f>
        <v>235.50668277373541</v>
      </c>
      <c r="BV8" s="2">
        <v>0</v>
      </c>
      <c r="BW8" s="17">
        <f>BV$73*BK8</f>
        <v>6.5475925271196269</v>
      </c>
      <c r="BX8" s="1">
        <f>BW8-BV8</f>
        <v>6.5475925271196269</v>
      </c>
      <c r="BY8" s="2">
        <v>813</v>
      </c>
      <c r="BZ8" s="17">
        <f>BY$73*BL8</f>
        <v>1071.9433935645895</v>
      </c>
      <c r="CA8" s="1">
        <f>BZ8-BY8</f>
        <v>258.94339356458954</v>
      </c>
      <c r="CB8" s="2">
        <v>652</v>
      </c>
      <c r="CC8" s="17">
        <f>CB$73*BM8</f>
        <v>712.59644181819192</v>
      </c>
      <c r="CD8" s="1">
        <f>CC8-CB8</f>
        <v>60.59644181819192</v>
      </c>
      <c r="CE8" s="2">
        <v>217</v>
      </c>
      <c r="CF8" s="17">
        <f>CE$73*BN8</f>
        <v>451.31380742428644</v>
      </c>
      <c r="CG8" s="1">
        <f>CF8-CE8</f>
        <v>234.31380742428644</v>
      </c>
      <c r="CH8" s="2">
        <v>1304</v>
      </c>
      <c r="CI8" s="17">
        <f>CH$73*BO8</f>
        <v>125.17287312239839</v>
      </c>
      <c r="CJ8" s="1">
        <f>CI8-CH8</f>
        <v>-1178.8271268776016</v>
      </c>
      <c r="CK8" s="9"/>
      <c r="CO8" s="40"/>
      <c r="CQ8" s="17"/>
      <c r="CR8" s="1"/>
    </row>
    <row r="9" spans="1:98" x14ac:dyDescent="0.2">
      <c r="A9" s="54" t="s">
        <v>75</v>
      </c>
      <c r="B9">
        <v>0</v>
      </c>
      <c r="C9">
        <v>0</v>
      </c>
      <c r="D9">
        <v>0.227176220806794</v>
      </c>
      <c r="E9">
        <v>0.772823779193206</v>
      </c>
      <c r="F9">
        <v>0.15051546391752499</v>
      </c>
      <c r="G9">
        <v>0.15051546391752499</v>
      </c>
      <c r="H9">
        <v>0.637119113573407</v>
      </c>
      <c r="I9">
        <v>0.43767313019390502</v>
      </c>
      <c r="J9">
        <v>0.52806241746978999</v>
      </c>
      <c r="K9">
        <v>0.28192474127482198</v>
      </c>
      <c r="L9">
        <v>-0.21953031237920201</v>
      </c>
      <c r="M9" s="31">
        <v>0</v>
      </c>
      <c r="N9">
        <v>1.00508134084154</v>
      </c>
      <c r="O9">
        <v>0.99485340588895499</v>
      </c>
      <c r="P9">
        <v>1.01358664506409</v>
      </c>
      <c r="Q9">
        <v>0.99619809554271399</v>
      </c>
      <c r="R9">
        <v>2.9900000095367401</v>
      </c>
      <c r="S9" s="43">
        <f>IF(C9,O9,Q9)</f>
        <v>0.99619809554271399</v>
      </c>
      <c r="T9" s="43">
        <f>IF(D9 = 0,N9,P9)</f>
        <v>1.01358664506409</v>
      </c>
      <c r="U9" s="68">
        <f>R9*S9^(1-M9)</f>
        <v>2.978632315173197</v>
      </c>
      <c r="V9" s="67">
        <f>R9*T9^(M9+1)</f>
        <v>3.0306240784079415</v>
      </c>
      <c r="W9" s="76">
        <f>0.5 * (D9-MAX($D$3:$D$72))/(MIN($D$3:$D$72)-MAX($D$3:$D$72)) + 0.75</f>
        <v>1.1116108727355294</v>
      </c>
      <c r="X9" s="76">
        <f>AVERAGE(D9, F9, G9, H9, I9, J9, K9)</f>
        <v>0.34471236445053827</v>
      </c>
      <c r="Y9" s="32">
        <f>1.2^M9</f>
        <v>1</v>
      </c>
      <c r="Z9" s="32">
        <f>IF(C9&gt;0, 1, 0.3)</f>
        <v>0.3</v>
      </c>
      <c r="AA9" s="32">
        <f>PERCENTILE($L$2:$L$72, 0.05)</f>
        <v>-0.26164412179337548</v>
      </c>
      <c r="AB9" s="32">
        <f>PERCENTILE($L$2:$L$72, 0.95)</f>
        <v>1.0182912542328766</v>
      </c>
      <c r="AC9" s="32">
        <f>MIN(MAX(L9,AA9), AB9)</f>
        <v>-0.21953031237920201</v>
      </c>
      <c r="AD9" s="32">
        <f>AC9-$AC$73+1</f>
        <v>1.0421138094141735</v>
      </c>
      <c r="AE9" s="21">
        <v>0</v>
      </c>
      <c r="AF9" s="15">
        <f>AE9/$AE$73</f>
        <v>0</v>
      </c>
      <c r="AG9" s="2">
        <v>0</v>
      </c>
      <c r="AH9" s="16">
        <f>$D$79*AF9</f>
        <v>0</v>
      </c>
      <c r="AI9" s="26">
        <f>AH9-AG9</f>
        <v>0</v>
      </c>
      <c r="AJ9" s="2">
        <v>0</v>
      </c>
      <c r="AK9" s="2">
        <v>0</v>
      </c>
      <c r="AL9" s="2">
        <v>0</v>
      </c>
      <c r="AM9" s="14">
        <f>SUM(AJ9:AL9)</f>
        <v>0</v>
      </c>
      <c r="AN9" s="16">
        <f>AF9*$D$78</f>
        <v>0</v>
      </c>
      <c r="AO9" s="9">
        <f>AN9-AM9</f>
        <v>0</v>
      </c>
      <c r="AP9" s="9">
        <f>AO9+AI9</f>
        <v>0</v>
      </c>
      <c r="AQ9" s="18">
        <f>AG9+AM9</f>
        <v>0</v>
      </c>
      <c r="AR9" s="30">
        <f>AH9+AN9</f>
        <v>0</v>
      </c>
      <c r="AS9" s="77">
        <f>AP9*(AP9&lt;0)</f>
        <v>0</v>
      </c>
      <c r="AT9">
        <f>AS9/$AS$73</f>
        <v>0</v>
      </c>
      <c r="AU9" s="66">
        <f>AT9*$AP$73</f>
        <v>0</v>
      </c>
      <c r="AV9" s="69">
        <f>IF(AU9&gt;0,U9,V9)</f>
        <v>3.0306240784079415</v>
      </c>
      <c r="AW9" s="17">
        <f>AU9/AV9</f>
        <v>0</v>
      </c>
      <c r="AX9" s="38">
        <v>1</v>
      </c>
      <c r="AY9" s="23">
        <v>0</v>
      </c>
      <c r="AZ9" s="16">
        <f>BN9*$D$80</f>
        <v>1.4926939438954434</v>
      </c>
      <c r="BA9" s="63">
        <f>AZ9-AY9</f>
        <v>1.4926939438954434</v>
      </c>
      <c r="BB9" s="42">
        <f>($AD9^$BB$75)*($BC$75^$M9)*(IF($C9&gt;0,1,$BD$75))</f>
        <v>0.48545947955773833</v>
      </c>
      <c r="BC9" s="42">
        <f>($AD9^$BB$76)*($BC$76^$M9)*(IF($C9&gt;0,1,$BD$76))</f>
        <v>0.43025621650337575</v>
      </c>
      <c r="BD9" s="42">
        <f>($AD9^$BB$77)*($BC$77^$M9)*(IF($C9&gt;0,1,$BD$77))</f>
        <v>2.4442823659419619E-3</v>
      </c>
      <c r="BE9" s="42">
        <f>($AD9^$BB$78)*($BC$78^$M9)*(IF($C9&gt;0,1,$BD$78))</f>
        <v>0.79194376637701602</v>
      </c>
      <c r="BF9" s="42">
        <f>($AD9^$BB$79)*($BC$79^$M9)*(IF($C9&gt;0,1,$BD$79))</f>
        <v>0.65640547796482762</v>
      </c>
      <c r="BG9" s="42">
        <f>($AD9^$BB$80)*($BC$80^$M9)*(IF($C9&gt;0,1,$BD$80))</f>
        <v>0.26087126810729588</v>
      </c>
      <c r="BH9" s="42">
        <f>($AD9^$BB$81)*($BC$81^$M9)*(IF($C9&gt;0,1,$BD$81))</f>
        <v>4.2117098877897538E-2</v>
      </c>
      <c r="BI9" s="40">
        <f>BB9/BB$73</f>
        <v>5.9623423988328693E-3</v>
      </c>
      <c r="BJ9" s="40">
        <f>BC9/BC$73</f>
        <v>2.8912160313241302E-3</v>
      </c>
      <c r="BK9" s="40">
        <f>BD9/BD$73</f>
        <v>4.6478259623523231E-6</v>
      </c>
      <c r="BL9" s="40">
        <f>BE9/BE$73</f>
        <v>4.6955215494891124E-3</v>
      </c>
      <c r="BM9" s="40">
        <f>BF9/BF$73</f>
        <v>1.01950808305197E-2</v>
      </c>
      <c r="BN9" s="40">
        <f>BG9/BG$73</f>
        <v>6.3357128348703027E-4</v>
      </c>
      <c r="BO9" s="40">
        <f>BH9/BH$73</f>
        <v>5.7474918053227917E-4</v>
      </c>
      <c r="BP9" s="2">
        <v>384</v>
      </c>
      <c r="BQ9" s="17">
        <f>BP$73*BI9</f>
        <v>365.47370202125842</v>
      </c>
      <c r="BR9" s="1">
        <f>BQ9-BP9</f>
        <v>-18.526297978741582</v>
      </c>
      <c r="BS9" s="2">
        <v>145</v>
      </c>
      <c r="BT9" s="17">
        <f>BS$73*BJ9</f>
        <v>167.02844134562633</v>
      </c>
      <c r="BU9" s="1">
        <f>BT9-BS9</f>
        <v>22.028441345626334</v>
      </c>
      <c r="BV9" s="2">
        <v>0</v>
      </c>
      <c r="BW9" s="17">
        <f>BV$73*BK9</f>
        <v>0.29036827917199903</v>
      </c>
      <c r="BX9" s="1">
        <f>BW9-BV9</f>
        <v>0.29036827917199903</v>
      </c>
      <c r="BY9" s="2">
        <v>212</v>
      </c>
      <c r="BZ9" s="17">
        <f>BY$73*BL9</f>
        <v>271.91765293091453</v>
      </c>
      <c r="CA9" s="1">
        <f>BZ9-BY9</f>
        <v>59.917652930914528</v>
      </c>
      <c r="CB9" s="2">
        <v>544</v>
      </c>
      <c r="CC9" s="17">
        <f>CB$73*BM9</f>
        <v>673.09962659257167</v>
      </c>
      <c r="CD9" s="1">
        <f>CC9-CB9</f>
        <v>129.09962659257167</v>
      </c>
      <c r="CE9" s="2">
        <v>0</v>
      </c>
      <c r="CF9" s="17">
        <f>CE$73*BN9</f>
        <v>45.359902469970443</v>
      </c>
      <c r="CG9" s="1">
        <f>CF9-CE9</f>
        <v>45.359902469970443</v>
      </c>
      <c r="CH9" s="2">
        <v>0</v>
      </c>
      <c r="CI9" s="17">
        <f>CH$73*BO9</f>
        <v>37.918502436436583</v>
      </c>
      <c r="CJ9" s="1">
        <f>CI9-CH9</f>
        <v>37.918502436436583</v>
      </c>
      <c r="CK9" s="9"/>
      <c r="CO9" s="40"/>
      <c r="CQ9" s="17"/>
      <c r="CR9" s="1"/>
    </row>
    <row r="10" spans="1:98" x14ac:dyDescent="0.2">
      <c r="A10" s="36" t="s">
        <v>54</v>
      </c>
      <c r="B10">
        <v>0</v>
      </c>
      <c r="C10">
        <v>0</v>
      </c>
      <c r="D10">
        <v>0.17576243980738299</v>
      </c>
      <c r="E10">
        <v>0.82423756019261596</v>
      </c>
      <c r="F10">
        <v>0.241269841269841</v>
      </c>
      <c r="G10">
        <v>0.241269841269841</v>
      </c>
      <c r="H10">
        <v>6.1619718309859099E-3</v>
      </c>
      <c r="I10">
        <v>0.19718309859154901</v>
      </c>
      <c r="J10">
        <v>3.4857376537365002E-2</v>
      </c>
      <c r="K10">
        <v>9.1706235907124303E-2</v>
      </c>
      <c r="L10">
        <v>0.77446825198053604</v>
      </c>
      <c r="M10" s="31">
        <v>1</v>
      </c>
      <c r="N10">
        <v>1.0070923326415899</v>
      </c>
      <c r="O10">
        <v>0.99564549826596005</v>
      </c>
      <c r="P10">
        <v>1.00718237567951</v>
      </c>
      <c r="Q10">
        <v>0.99621594042767703</v>
      </c>
      <c r="R10">
        <v>98.220001220703097</v>
      </c>
      <c r="S10" s="43">
        <f>IF(C10,O10,Q10)</f>
        <v>0.99621594042767703</v>
      </c>
      <c r="T10" s="43">
        <f>IF(D10 = 0,N10,P10)</f>
        <v>1.00718237567951</v>
      </c>
      <c r="U10" s="68">
        <f>R10*S10^(1-M10)</f>
        <v>98.220001220703097</v>
      </c>
      <c r="V10" s="67">
        <f>R10*T10^(M10+1)</f>
        <v>99.635973944817948</v>
      </c>
      <c r="W10" s="76">
        <f>0.5 * (D10-MAX($D$3:$D$72))/(MIN($D$3:$D$72)-MAX($D$3:$D$72)) + 0.75</f>
        <v>1.1448070562293278</v>
      </c>
      <c r="X10" s="76">
        <f>AVERAGE(D10, F10, G10, H10, I10, J10, K10)</f>
        <v>0.14117297217344132</v>
      </c>
      <c r="Y10" s="32">
        <f>1.2^M10</f>
        <v>1.2</v>
      </c>
      <c r="Z10" s="32">
        <f>IF(C10&gt;0, 1, 0.3)</f>
        <v>0.3</v>
      </c>
      <c r="AA10" s="32">
        <f>PERCENTILE($L$2:$L$72, 0.05)</f>
        <v>-0.26164412179337548</v>
      </c>
      <c r="AB10" s="32">
        <f>PERCENTILE($L$2:$L$72, 0.95)</f>
        <v>1.0182912542328766</v>
      </c>
      <c r="AC10" s="32">
        <f>MIN(MAX(L10,AA10), AB10)</f>
        <v>0.77446825198053604</v>
      </c>
      <c r="AD10" s="32">
        <f>AC10-$AC$73+1</f>
        <v>2.0361123737739115</v>
      </c>
      <c r="AE10" s="21">
        <f>(AD10^4) *Y10*Z10</f>
        <v>6.1874182442149142</v>
      </c>
      <c r="AF10" s="15">
        <f>AE10/$AE$73</f>
        <v>1.2473390508016257E-2</v>
      </c>
      <c r="AG10" s="2">
        <v>2161</v>
      </c>
      <c r="AH10" s="16">
        <f>$D$79*AF10</f>
        <v>718.57331708105448</v>
      </c>
      <c r="AI10" s="26">
        <f>AH10-AG10</f>
        <v>-1442.4266829189455</v>
      </c>
      <c r="AJ10" s="2">
        <v>982</v>
      </c>
      <c r="AK10" s="2">
        <v>1670</v>
      </c>
      <c r="AL10" s="2">
        <v>98</v>
      </c>
      <c r="AM10" s="10">
        <f>SUM(AJ10:AL10)</f>
        <v>2750</v>
      </c>
      <c r="AN10" s="16">
        <f>AF10*$D$78</f>
        <v>1246.0418181887919</v>
      </c>
      <c r="AO10" s="9">
        <f>AN10-AM10</f>
        <v>-1503.9581818112081</v>
      </c>
      <c r="AP10" s="9">
        <f>AO10+AI10</f>
        <v>-2946.3848647301538</v>
      </c>
      <c r="AQ10" s="18">
        <f>AG10+AM10</f>
        <v>4911</v>
      </c>
      <c r="AR10" s="30">
        <f>AH10+AN10</f>
        <v>1964.6151352698464</v>
      </c>
      <c r="AS10" s="77">
        <f>AP10*(AP10&lt;0)</f>
        <v>-2946.3848647301538</v>
      </c>
      <c r="AT10">
        <f>AS10/$AS$73</f>
        <v>6.2531558495094078E-2</v>
      </c>
      <c r="AU10" s="66">
        <f>AT10*$AP$73</f>
        <v>-405.79854885391336</v>
      </c>
      <c r="AV10" s="69">
        <f>IF(AU10&gt;0,U10,V10)</f>
        <v>99.635973944817948</v>
      </c>
      <c r="AW10" s="77">
        <f>AU10/AV10</f>
        <v>-4.07281158388294</v>
      </c>
      <c r="AX10" s="38">
        <f>AQ10/AR10</f>
        <v>2.4997262373861626</v>
      </c>
      <c r="AY10" s="23">
        <v>0</v>
      </c>
      <c r="AZ10" s="16">
        <f>BN10*$D$80</f>
        <v>25.601272156256478</v>
      </c>
      <c r="BA10" s="63">
        <f>AZ10-AY10</f>
        <v>25.601272156256478</v>
      </c>
      <c r="BB10" s="42">
        <f>($AD10^$BB$75)*($BC$75^$M10)*(IF($C10&gt;0,1,$BD$75))</f>
        <v>0.7394044637394761</v>
      </c>
      <c r="BC10" s="42">
        <f>($AD10^$BB$76)*($BC$76^$M10)*(IF($C10&gt;0,1,$BD$76))</f>
        <v>1.4176079660682377</v>
      </c>
      <c r="BD10" s="42">
        <f>($AD10^$BB$77)*($BC$77^$M10)*(IF($C10&gt;0,1,$BD$77))</f>
        <v>3.0540627021314666E-2</v>
      </c>
      <c r="BE10" s="42">
        <f>($AD10^$BB$78)*($BC$78^$M10)*(IF($C10&gt;0,1,$BD$78))</f>
        <v>1.1695672593627322</v>
      </c>
      <c r="BF10" s="42">
        <f>($AD10^$BB$79)*($BC$79^$M10)*(IF($C10&gt;0,1,$BD$79))</f>
        <v>0.94336501839348741</v>
      </c>
      <c r="BG10" s="42">
        <f>($AD10^$BB$80)*($BC$80^$M10)*(IF($C10&gt;0,1,$BD$80))</f>
        <v>4.4742168077225362</v>
      </c>
      <c r="BH10" s="42">
        <f>($AD10^$BB$81)*($BC$81^$M10)*(IF($C10&gt;0,1,$BD$81))</f>
        <v>6.3409569276590971E-2</v>
      </c>
      <c r="BI10" s="40">
        <f>BB10/BB$73</f>
        <v>9.0812575913780721E-3</v>
      </c>
      <c r="BJ10" s="40">
        <f>BC10/BC$73</f>
        <v>9.5259771280890373E-3</v>
      </c>
      <c r="BK10" s="40">
        <f>BD10/BD$73</f>
        <v>5.8073290203311825E-5</v>
      </c>
      <c r="BL10" s="40">
        <f>BE10/BE$73</f>
        <v>6.9344927039936026E-3</v>
      </c>
      <c r="BM10" s="40">
        <f>BF10/BF$73</f>
        <v>1.4652045021052756E-2</v>
      </c>
      <c r="BN10" s="40">
        <f>BG10/BG$73</f>
        <v>1.0866414327782885E-2</v>
      </c>
      <c r="BO10" s="40">
        <f>BH10/BH$73</f>
        <v>8.6531596312658333E-4</v>
      </c>
      <c r="BP10" s="2">
        <v>703</v>
      </c>
      <c r="BQ10" s="17">
        <f>BP$73*BI10</f>
        <v>556.65384657870163</v>
      </c>
      <c r="BR10" s="1">
        <f>BQ10-BP10</f>
        <v>-146.34615342129837</v>
      </c>
      <c r="BS10" s="2">
        <v>1163</v>
      </c>
      <c r="BT10" s="17">
        <f>BS$73*BJ10</f>
        <v>550.32522466683179</v>
      </c>
      <c r="BU10" s="1">
        <f>BT10-BS10</f>
        <v>-612.67477533316821</v>
      </c>
      <c r="BV10" s="2">
        <v>759</v>
      </c>
      <c r="BW10" s="17">
        <f>BV$73*BK10</f>
        <v>3.6280707321617029</v>
      </c>
      <c r="BX10" s="1">
        <f>BW10-BV10</f>
        <v>-755.37192926783825</v>
      </c>
      <c r="BY10" s="2">
        <v>957</v>
      </c>
      <c r="BZ10" s="17">
        <f>BY$73*BL10</f>
        <v>401.57647248826953</v>
      </c>
      <c r="CA10" s="1">
        <f>BZ10-BY10</f>
        <v>-555.42352751173053</v>
      </c>
      <c r="CB10" s="2">
        <v>884</v>
      </c>
      <c r="CC10" s="17">
        <f>CB$73*BM10</f>
        <v>967.35731637994502</v>
      </c>
      <c r="CD10" s="1">
        <f>CC10-CB10</f>
        <v>83.357316379945019</v>
      </c>
      <c r="CE10" s="2">
        <v>4027</v>
      </c>
      <c r="CF10" s="17">
        <f>CE$73*BN10</f>
        <v>777.97006738328787</v>
      </c>
      <c r="CG10" s="1">
        <f>CF10-CE10</f>
        <v>-3249.0299326167124</v>
      </c>
      <c r="CH10" s="2">
        <v>1277</v>
      </c>
      <c r="CI10" s="17">
        <f>CH$73*BO10</f>
        <v>57.088355351313211</v>
      </c>
      <c r="CJ10" s="1">
        <f>CI10-CH10</f>
        <v>-1219.9116446486869</v>
      </c>
      <c r="CK10" s="9"/>
      <c r="CO10" s="40"/>
      <c r="CQ10" s="17"/>
      <c r="CR10" s="1"/>
    </row>
    <row r="11" spans="1:98" x14ac:dyDescent="0.2">
      <c r="A11" s="36" t="s">
        <v>85</v>
      </c>
      <c r="B11">
        <v>0</v>
      </c>
      <c r="C11">
        <v>0</v>
      </c>
      <c r="D11">
        <v>1.2987012987012899E-2</v>
      </c>
      <c r="E11">
        <v>0.98701298701298701</v>
      </c>
      <c r="F11">
        <v>4.7619047619047603E-2</v>
      </c>
      <c r="G11">
        <v>4.7619047619047603E-2</v>
      </c>
      <c r="H11">
        <v>2.3529411764705799E-2</v>
      </c>
      <c r="I11">
        <v>0.11764705882352899</v>
      </c>
      <c r="J11">
        <v>5.2613364176465602E-2</v>
      </c>
      <c r="K11">
        <v>5.0053953831015199E-2</v>
      </c>
      <c r="L11">
        <v>-0.46532909276641898</v>
      </c>
      <c r="M11" s="31">
        <v>0</v>
      </c>
      <c r="N11">
        <v>1.0040222407208601</v>
      </c>
      <c r="O11">
        <v>0.99953179019993699</v>
      </c>
      <c r="P11">
        <v>1.01022648523867</v>
      </c>
      <c r="Q11">
        <v>0.98933354634649995</v>
      </c>
      <c r="R11">
        <v>27</v>
      </c>
      <c r="S11" s="43">
        <f>IF(C11,O11,Q11)</f>
        <v>0.98933354634649995</v>
      </c>
      <c r="T11" s="43">
        <f>IF(D11 = 0,N11,P11)</f>
        <v>1.01022648523867</v>
      </c>
      <c r="U11" s="68">
        <f>R11*S11^(1-M11)</f>
        <v>26.712005751355498</v>
      </c>
      <c r="V11" s="67">
        <f>R11*T11^(M11+1)</f>
        <v>27.276115101444091</v>
      </c>
      <c r="W11" s="76">
        <f>0.5 * (D11-MAX($D$3:$D$72))/(MIN($D$3:$D$72)-MAX($D$3:$D$72)) + 0.75</f>
        <v>1.2499057833015936</v>
      </c>
      <c r="X11" s="76">
        <f>AVERAGE(D11, F11, G11, H11, I11, J11, K11)</f>
        <v>5.0295556688689104E-2</v>
      </c>
      <c r="Y11" s="32">
        <f>1.2^M11</f>
        <v>1</v>
      </c>
      <c r="Z11" s="32">
        <f>IF(C11&gt;0, 1, 0.3)</f>
        <v>0.3</v>
      </c>
      <c r="AA11" s="32">
        <f>PERCENTILE($L$2:$L$72, 0.05)</f>
        <v>-0.26164412179337548</v>
      </c>
      <c r="AB11" s="32">
        <f>PERCENTILE($L$2:$L$72, 0.95)</f>
        <v>1.0182912542328766</v>
      </c>
      <c r="AC11" s="32">
        <f>MIN(MAX(L11,AA11), AB11)</f>
        <v>-0.26164412179337548</v>
      </c>
      <c r="AD11" s="32">
        <f>AC11-$AC$73+1</f>
        <v>1</v>
      </c>
      <c r="AE11" s="21">
        <f>(AD11^4) *Y11*Z11</f>
        <v>0.3</v>
      </c>
      <c r="AF11" s="15">
        <f>AE11/$AE$73</f>
        <v>6.0477843984501484E-4</v>
      </c>
      <c r="AG11" s="2">
        <v>0</v>
      </c>
      <c r="AH11" s="16">
        <f>$D$79*AF11</f>
        <v>34.840378751811535</v>
      </c>
      <c r="AI11" s="26">
        <f>AH11-AG11</f>
        <v>34.840378751811535</v>
      </c>
      <c r="AJ11" s="2">
        <v>324</v>
      </c>
      <c r="AK11" s="2">
        <v>0</v>
      </c>
      <c r="AL11" s="2">
        <v>0</v>
      </c>
      <c r="AM11" s="10">
        <f>SUM(AJ11:AL11)</f>
        <v>324</v>
      </c>
      <c r="AN11" s="16">
        <f>AF11*$D$78</f>
        <v>60.414947026757602</v>
      </c>
      <c r="AO11" s="9">
        <f>AN11-AM11</f>
        <v>-263.5850529732424</v>
      </c>
      <c r="AP11" s="9">
        <f>AO11+AI11</f>
        <v>-228.74467422143087</v>
      </c>
      <c r="AQ11" s="18">
        <f>AG11+AM11</f>
        <v>324</v>
      </c>
      <c r="AR11" s="30">
        <f>AH11+AN11</f>
        <v>95.25532577856913</v>
      </c>
      <c r="AS11" s="77">
        <f>AP11*(AP11&lt;0)</f>
        <v>-228.74467422143087</v>
      </c>
      <c r="AT11">
        <f>AS11/$AS$73</f>
        <v>4.85468179929327E-3</v>
      </c>
      <c r="AU11" s="66">
        <f>AT11*$AP$73</f>
        <v>-31.504457536513701</v>
      </c>
      <c r="AV11" s="69">
        <f>IF(AU11&gt;0,U11,V11)</f>
        <v>27.276115101444091</v>
      </c>
      <c r="AW11" s="17">
        <f>AU11/AV11</f>
        <v>-1.1550199659791636</v>
      </c>
      <c r="AX11" s="38">
        <f>AQ11/AR11</f>
        <v>3.4013846191988422</v>
      </c>
      <c r="AY11" s="23">
        <v>0</v>
      </c>
      <c r="AZ11" s="16">
        <f>BN11*$D$80</f>
        <v>1.287440122529468</v>
      </c>
      <c r="BA11" s="63">
        <f>AZ11-AY11</f>
        <v>1.287440122529468</v>
      </c>
      <c r="BB11" s="42">
        <f>($AD11^$BB$75)*($BC$75^$M11)*(IF($C11&gt;0,1,$BD$75))</f>
        <v>0.46400000000000002</v>
      </c>
      <c r="BC11" s="42">
        <f>($AD11^$BB$76)*($BC$76^$M11)*(IF($C11&gt;0,1,$BD$76))</f>
        <v>0.39400000000000002</v>
      </c>
      <c r="BD11" s="42">
        <f>($AD11^$BB$77)*($BC$77^$M11)*(IF($C11&gt;0,1,$BD$77))</f>
        <v>2E-3</v>
      </c>
      <c r="BE11" s="42">
        <f>($AD11^$BB$78)*($BC$78^$M11)*(IF($C11&gt;0,1,$BD$78))</f>
        <v>0.72499999999999998</v>
      </c>
      <c r="BF11" s="42">
        <f>($AD11^$BB$79)*($BC$79^$M11)*(IF($C11&gt;0,1,$BD$79))</f>
        <v>0.65400000000000003</v>
      </c>
      <c r="BG11" s="42">
        <f>($AD11^$BB$80)*($BC$80^$M11)*(IF($C11&gt;0,1,$BD$80))</f>
        <v>0.22500000000000001</v>
      </c>
      <c r="BH11" s="42">
        <f>($AD11^$BB$81)*($BC$81^$M11)*(IF($C11&gt;0,1,$BD$81))</f>
        <v>3.9E-2</v>
      </c>
      <c r="BI11" s="40">
        <f>BB11/BB$73</f>
        <v>5.6987802062878727E-3</v>
      </c>
      <c r="BJ11" s="40">
        <f>BC11/BC$73</f>
        <v>2.6475831670703352E-3</v>
      </c>
      <c r="BK11" s="40">
        <f>BD11/BD$73</f>
        <v>3.8030188550341021E-6</v>
      </c>
      <c r="BL11" s="40">
        <f>BE11/BE$73</f>
        <v>4.2986046079425341E-3</v>
      </c>
      <c r="BM11" s="40">
        <f>BF11/BF$73</f>
        <v>1.0157719712871067E-2</v>
      </c>
      <c r="BN11" s="40">
        <f>BG11/BG$73</f>
        <v>5.464516649106401E-4</v>
      </c>
      <c r="BO11" s="40">
        <f>BH11/BH$73</f>
        <v>5.3221182460224206E-4</v>
      </c>
      <c r="BP11" s="2">
        <v>904</v>
      </c>
      <c r="BQ11" s="17">
        <f>BP$73*BI11</f>
        <v>349.31813030482772</v>
      </c>
      <c r="BR11" s="1">
        <f>BQ11-BP11</f>
        <v>-554.68186969517228</v>
      </c>
      <c r="BS11" s="2">
        <v>979</v>
      </c>
      <c r="BT11" s="17">
        <f>BS$73*BJ11</f>
        <v>152.95352714482033</v>
      </c>
      <c r="BU11" s="1">
        <f>BT11-BS11</f>
        <v>-826.04647285517967</v>
      </c>
      <c r="BV11" s="2">
        <v>0</v>
      </c>
      <c r="BW11" s="17">
        <f>BV$73*BK11</f>
        <v>0.23758979994940049</v>
      </c>
      <c r="BX11" s="1">
        <f>BW11-BV11</f>
        <v>0.23758979994940049</v>
      </c>
      <c r="BY11" s="2">
        <v>402</v>
      </c>
      <c r="BZ11" s="17">
        <f>BY$73*BL11</f>
        <v>248.93219284595216</v>
      </c>
      <c r="CA11" s="1">
        <f>BZ11-BY11</f>
        <v>-153.06780715404784</v>
      </c>
      <c r="CB11" s="2">
        <v>513</v>
      </c>
      <c r="CC11" s="17">
        <f>CB$73*BM11</f>
        <v>670.63297088317358</v>
      </c>
      <c r="CD11" s="1">
        <f>CC11-CB11</f>
        <v>157.63297088317358</v>
      </c>
      <c r="CE11" s="2">
        <v>621</v>
      </c>
      <c r="CF11" s="17">
        <f>CE$73*BN11</f>
        <v>39.122660497612365</v>
      </c>
      <c r="CG11" s="1">
        <f>CF11-CE11</f>
        <v>-581.8773395023876</v>
      </c>
      <c r="CH11" s="2">
        <v>27</v>
      </c>
      <c r="CI11" s="17">
        <f>CH$73*BO11</f>
        <v>35.112142916308315</v>
      </c>
      <c r="CJ11" s="1">
        <f>CI11-CH11</f>
        <v>8.112142916308315</v>
      </c>
      <c r="CK11" s="9"/>
      <c r="CO11" s="40"/>
      <c r="CQ11" s="17"/>
      <c r="CR11" s="1"/>
    </row>
    <row r="12" spans="1:98" x14ac:dyDescent="0.2">
      <c r="A12" s="53" t="s">
        <v>42</v>
      </c>
      <c r="B12">
        <v>0</v>
      </c>
      <c r="C12">
        <v>0</v>
      </c>
      <c r="D12">
        <v>0.32712765957446799</v>
      </c>
      <c r="E12">
        <v>0.67287234042553101</v>
      </c>
      <c r="F12">
        <v>0.69451697127937295</v>
      </c>
      <c r="G12">
        <v>0.69451697127937295</v>
      </c>
      <c r="H12">
        <v>0.11059190031152601</v>
      </c>
      <c r="I12">
        <v>0.57788161993769405</v>
      </c>
      <c r="J12">
        <v>0.25280234671381702</v>
      </c>
      <c r="K12">
        <v>0.41901732681596598</v>
      </c>
      <c r="L12">
        <v>9.6268198749865905E-2</v>
      </c>
      <c r="M12" s="31">
        <v>0</v>
      </c>
      <c r="N12">
        <v>1.0176890900706701</v>
      </c>
      <c r="O12">
        <v>0.98657206566672795</v>
      </c>
      <c r="P12">
        <v>1.0137442816827</v>
      </c>
      <c r="Q12">
        <v>0.98518101707488703</v>
      </c>
      <c r="R12">
        <v>31.2399997711181</v>
      </c>
      <c r="S12" s="43">
        <f>IF(C12,O12,Q12)</f>
        <v>0.98518101707488703</v>
      </c>
      <c r="T12" s="43">
        <f>IF(D12 = 0,N12,P12)</f>
        <v>1.0137442816827</v>
      </c>
      <c r="U12" s="68">
        <f>R12*S12^(1-M12)</f>
        <v>30.77705474792937</v>
      </c>
      <c r="V12" s="67">
        <f>R12*T12^(M12+1)</f>
        <v>31.669371127739833</v>
      </c>
      <c r="W12" s="76">
        <f>0.5 * (D12-MAX($D$3:$D$72))/(MIN($D$3:$D$72)-MAX($D$3:$D$72)) + 0.75</f>
        <v>1.0470755237045202</v>
      </c>
      <c r="X12" s="76">
        <f>AVERAGE(D12, F12, G12, H12, I12, J12, K12)</f>
        <v>0.43949354227317394</v>
      </c>
      <c r="Y12" s="32">
        <f>1.2^M12</f>
        <v>1</v>
      </c>
      <c r="Z12" s="32">
        <f>IF(C12&gt;0, 1, 0.3)</f>
        <v>0.3</v>
      </c>
      <c r="AA12" s="32">
        <f>PERCENTILE($L$2:$L$72, 0.05)</f>
        <v>-0.26164412179337548</v>
      </c>
      <c r="AB12" s="32">
        <f>PERCENTILE($L$2:$L$72, 0.95)</f>
        <v>1.0182912542328766</v>
      </c>
      <c r="AC12" s="32">
        <f>MIN(MAX(L12,AA12), AB12)</f>
        <v>9.6268198749865905E-2</v>
      </c>
      <c r="AD12" s="32">
        <f>AC12-$AC$73+1</f>
        <v>1.3579123205432415</v>
      </c>
      <c r="AE12" s="21">
        <f>(AD12^4) *Y12*Z12</f>
        <v>1.0200187845298208</v>
      </c>
      <c r="AF12" s="15">
        <f>AE12/$AE$73</f>
        <v>2.0562845637351777E-3</v>
      </c>
      <c r="AG12" s="2">
        <v>625</v>
      </c>
      <c r="AH12" s="16">
        <f>$D$79*AF12</f>
        <v>118.45946928993799</v>
      </c>
      <c r="AI12" s="26">
        <f>AH12-AG12</f>
        <v>-506.540530710062</v>
      </c>
      <c r="AJ12" s="2">
        <v>187</v>
      </c>
      <c r="AK12" s="2">
        <v>31</v>
      </c>
      <c r="AL12" s="2">
        <v>31</v>
      </c>
      <c r="AM12" s="10">
        <f>SUM(AJ12:AL12)</f>
        <v>249</v>
      </c>
      <c r="AN12" s="16">
        <f>AF12*$D$78</f>
        <v>205.4146027788893</v>
      </c>
      <c r="AO12" s="9">
        <f>AN12-AM12</f>
        <v>-43.585397221110696</v>
      </c>
      <c r="AP12" s="9">
        <f>AO12+AI12</f>
        <v>-550.12592793117267</v>
      </c>
      <c r="AQ12" s="18">
        <f>AG12+AM12</f>
        <v>874</v>
      </c>
      <c r="AR12" s="30">
        <f>AH12+AN12</f>
        <v>323.87407206882727</v>
      </c>
      <c r="AS12" s="77">
        <f>AP12*(AP12&lt;0)</f>
        <v>-550.12592793117267</v>
      </c>
      <c r="AT12">
        <f>AS12/$AS$73</f>
        <v>1.1675403323539198E-2</v>
      </c>
      <c r="AU12" s="66">
        <f>AT12*$AP$73</f>
        <v>-75.767529868107687</v>
      </c>
      <c r="AV12" s="69">
        <f>IF(AU12&gt;0,U12,V12)</f>
        <v>31.669371127739833</v>
      </c>
      <c r="AW12" s="17">
        <f>AU12/AV12</f>
        <v>-2.3924545126739631</v>
      </c>
      <c r="AX12" s="38">
        <f>AQ12/AR12</f>
        <v>2.6985797116055159</v>
      </c>
      <c r="AY12" s="23">
        <v>0</v>
      </c>
      <c r="AZ12" s="16">
        <f>BN12*$D$80</f>
        <v>3.8566041027431286</v>
      </c>
      <c r="BA12" s="63">
        <f>AZ12-AY12</f>
        <v>3.8566041027431286</v>
      </c>
      <c r="BB12" s="42">
        <f>($AD12^$BB$75)*($BC$75^$M12)*(IF($C12&gt;0,1,$BD$75))</f>
        <v>0.64885162297142707</v>
      </c>
      <c r="BC12" s="42">
        <f>($AD12^$BB$76)*($BC$76^$M12)*(IF($C12&gt;0,1,$BD$76))</f>
        <v>0.75691043220394516</v>
      </c>
      <c r="BD12" s="42">
        <f>($AD12^$BB$77)*($BC$77^$M12)*(IF($C12&gt;0,1,$BD$77))</f>
        <v>8.8549316362605771E-3</v>
      </c>
      <c r="BE12" s="42">
        <f>($AD12^$BB$78)*($BC$78^$M12)*(IF($C12&gt;0,1,$BD$78))</f>
        <v>1.3957780934129205</v>
      </c>
      <c r="BF12" s="42">
        <f>($AD12^$BB$79)*($BC$79^$M12)*(IF($C12&gt;0,1,$BD$79))</f>
        <v>0.67205270302443221</v>
      </c>
      <c r="BG12" s="42">
        <f>($AD12^$BB$80)*($BC$80^$M12)*(IF($C12&gt;0,1,$BD$80))</f>
        <v>0.67400099463448437</v>
      </c>
      <c r="BH12" s="42">
        <f>($AD12^$BB$81)*($BC$81^$M12)*(IF($C12&gt;0,1,$BD$81))</f>
        <v>6.8982274420511774E-2</v>
      </c>
      <c r="BI12" s="40">
        <f>BB12/BB$73</f>
        <v>7.9691008314813142E-3</v>
      </c>
      <c r="BJ12" s="40">
        <f>BC12/BC$73</f>
        <v>5.086252079398724E-3</v>
      </c>
      <c r="BK12" s="40">
        <f>BD12/BD$73</f>
        <v>1.6837735986368473E-5</v>
      </c>
      <c r="BL12" s="40">
        <f>BE12/BE$73</f>
        <v>8.2757215779448619E-3</v>
      </c>
      <c r="BM12" s="40">
        <f>BF12/BF$73</f>
        <v>1.0438108546788318E-2</v>
      </c>
      <c r="BN12" s="40">
        <f>BG12/BG$73</f>
        <v>1.6369287363086284E-3</v>
      </c>
      <c r="BO12" s="40">
        <f>BH12/BH$73</f>
        <v>9.4136364447572156E-4</v>
      </c>
      <c r="BP12" s="2">
        <v>654</v>
      </c>
      <c r="BQ12" s="17">
        <f>BP$73*BI12</f>
        <v>488.48197366731011</v>
      </c>
      <c r="BR12" s="1">
        <f>BQ12-BP12</f>
        <v>-165.51802633268989</v>
      </c>
      <c r="BS12" s="2">
        <v>456</v>
      </c>
      <c r="BT12" s="17">
        <f>BS$73*BJ12</f>
        <v>293.83786887894371</v>
      </c>
      <c r="BU12" s="1">
        <f>BT12-BS12</f>
        <v>-162.16213112105629</v>
      </c>
      <c r="BV12" s="2">
        <v>131</v>
      </c>
      <c r="BW12" s="17">
        <f>BV$73*BK12</f>
        <v>1.051920718012384</v>
      </c>
      <c r="BX12" s="1">
        <f>BW12-BV12</f>
        <v>-129.94807928198762</v>
      </c>
      <c r="BY12" s="2">
        <v>251</v>
      </c>
      <c r="BZ12" s="17">
        <f>BY$73*BL12</f>
        <v>479.24703657878695</v>
      </c>
      <c r="CA12" s="1">
        <f>BZ12-BY12</f>
        <v>228.24703657878695</v>
      </c>
      <c r="CB12" s="2">
        <v>687</v>
      </c>
      <c r="CC12" s="17">
        <f>CB$73*BM12</f>
        <v>689.14480247605832</v>
      </c>
      <c r="CD12" s="1">
        <f>CC12-CB12</f>
        <v>2.1448024760583166</v>
      </c>
      <c r="CE12" s="2">
        <v>0</v>
      </c>
      <c r="CF12" s="17">
        <f>CE$73*BN12</f>
        <v>117.19427594727993</v>
      </c>
      <c r="CG12" s="1">
        <f>CF12-CE12</f>
        <v>117.19427594727993</v>
      </c>
      <c r="CH12" s="2">
        <v>500</v>
      </c>
      <c r="CI12" s="17">
        <f>CH$73*BO12</f>
        <v>62.105525080641257</v>
      </c>
      <c r="CJ12" s="1">
        <f>CI12-CH12</f>
        <v>-437.89447491935874</v>
      </c>
      <c r="CK12" s="9"/>
      <c r="CO12" s="40"/>
      <c r="CQ12" s="17"/>
      <c r="CR12" s="1"/>
    </row>
    <row r="13" spans="1:98" x14ac:dyDescent="0.2">
      <c r="A13" s="53" t="s">
        <v>176</v>
      </c>
      <c r="B13">
        <v>0</v>
      </c>
      <c r="C13">
        <v>0</v>
      </c>
      <c r="D13">
        <v>0.20498614958448699</v>
      </c>
      <c r="E13">
        <v>0.79501385041551198</v>
      </c>
      <c r="F13">
        <v>0.116847826086956</v>
      </c>
      <c r="G13">
        <v>0.116847826086956</v>
      </c>
      <c r="H13">
        <v>1.1437908496731999E-2</v>
      </c>
      <c r="I13">
        <v>0.26797385620914999</v>
      </c>
      <c r="J13">
        <v>5.5362988059141797E-2</v>
      </c>
      <c r="K13">
        <v>8.0430372375047798E-2</v>
      </c>
      <c r="L13">
        <v>0.23000987294670799</v>
      </c>
      <c r="M13" s="31">
        <v>0</v>
      </c>
      <c r="N13">
        <v>1.0078850628925999</v>
      </c>
      <c r="O13">
        <v>0.99470123001956401</v>
      </c>
      <c r="P13">
        <v>1.0107975181884801</v>
      </c>
      <c r="Q13">
        <v>0.99249191308317497</v>
      </c>
      <c r="R13">
        <v>27.9699993133544</v>
      </c>
      <c r="S13" s="43">
        <f>IF(C13,O13,Q13)</f>
        <v>0.99249191308317497</v>
      </c>
      <c r="T13" s="43">
        <f>IF(D13 = 0,N13,P13)</f>
        <v>1.0107975181884801</v>
      </c>
      <c r="U13" s="68">
        <f>R13*S13^(1-M13)</f>
        <v>27.759998127446199</v>
      </c>
      <c r="V13" s="67">
        <f>R13*T13^(M13+1)</f>
        <v>28.272005889672119</v>
      </c>
      <c r="W13" s="76">
        <f>0.5 * (D13-MAX($D$3:$D$72))/(MIN($D$3:$D$72)-MAX($D$3:$D$72)) + 0.75</f>
        <v>1.1259382702098484</v>
      </c>
      <c r="X13" s="76">
        <f>AVERAGE(D13, F13, G13, H13, I13, J13, K13)</f>
        <v>0.12198384669978149</v>
      </c>
      <c r="Y13" s="32">
        <f>1.2^M13</f>
        <v>1</v>
      </c>
      <c r="Z13" s="32">
        <f>IF(C13&gt;0, 1, 0.3)</f>
        <v>0.3</v>
      </c>
      <c r="AA13" s="32">
        <f>PERCENTILE($L$2:$L$72, 0.05)</f>
        <v>-0.26164412179337548</v>
      </c>
      <c r="AB13" s="32">
        <f>PERCENTILE($L$2:$L$72, 0.95)</f>
        <v>1.0182912542328766</v>
      </c>
      <c r="AC13" s="32">
        <f>MIN(MAX(L13,AA13), AB13)</f>
        <v>0.23000987294670799</v>
      </c>
      <c r="AD13" s="32">
        <f>AC13-$AC$73+1</f>
        <v>1.4916539947400835</v>
      </c>
      <c r="AE13" s="21">
        <f>(AD13^4) *Y13*Z13</f>
        <v>1.4852297397324332</v>
      </c>
      <c r="AF13" s="15">
        <f>AE13/$AE$73</f>
        <v>2.9941164160226614E-3</v>
      </c>
      <c r="AG13" s="2">
        <v>280</v>
      </c>
      <c r="AH13" s="16">
        <f>$D$79*AF13</f>
        <v>172.4865555524415</v>
      </c>
      <c r="AI13" s="26">
        <f>AH13-AG13</f>
        <v>-107.5134444475585</v>
      </c>
      <c r="AJ13" s="2">
        <v>280</v>
      </c>
      <c r="AK13" s="2">
        <v>559</v>
      </c>
      <c r="AL13" s="2">
        <v>84</v>
      </c>
      <c r="AM13" s="10">
        <f>SUM(AJ13:AL13)</f>
        <v>923</v>
      </c>
      <c r="AN13" s="16">
        <f>AF13*$D$78</f>
        <v>299.10025349499978</v>
      </c>
      <c r="AO13" s="9">
        <f>AN13-AM13</f>
        <v>-623.89974650500017</v>
      </c>
      <c r="AP13" s="9">
        <f>AO13+AI13</f>
        <v>-731.41319095255869</v>
      </c>
      <c r="AQ13" s="18">
        <f>AG13+AM13</f>
        <v>1203</v>
      </c>
      <c r="AR13" s="30">
        <f>AH13+AN13</f>
        <v>471.58680904744131</v>
      </c>
      <c r="AS13" s="77">
        <f>AP13*(AP13&lt;0)</f>
        <v>-731.41319095255869</v>
      </c>
      <c r="AT13">
        <f>AS13/$AS$73</f>
        <v>1.5522889518481874E-2</v>
      </c>
      <c r="AU13" s="66">
        <f>AT13*$AP$73</f>
        <v>-100.73579153018821</v>
      </c>
      <c r="AV13" s="69">
        <f>IF(AU13&gt;0,U13,V13)</f>
        <v>28.272005889672119</v>
      </c>
      <c r="AW13" s="17">
        <f>AU13/AV13</f>
        <v>-3.5630931856514438</v>
      </c>
      <c r="AX13" s="38">
        <f>AQ13/AR13</f>
        <v>2.5509619372728873</v>
      </c>
      <c r="AY13" s="23">
        <v>0</v>
      </c>
      <c r="AZ13" s="16">
        <f>BN13*$D$80</f>
        <v>5.4013314722133687</v>
      </c>
      <c r="BA13" s="63">
        <f>AZ13-AY13</f>
        <v>5.4013314722133687</v>
      </c>
      <c r="BB13" s="42">
        <f>($AD13^$BB$75)*($BC$75^$M13)*(IF($C13&gt;0,1,$BD$75))</f>
        <v>0.7192141334698261</v>
      </c>
      <c r="BC13" s="42">
        <f>($AD13^$BB$76)*($BC$76^$M13)*(IF($C13&gt;0,1,$BD$76))</f>
        <v>0.92491950411372525</v>
      </c>
      <c r="BD13" s="42">
        <f>($AD13^$BB$77)*($BC$77^$M13)*(IF($C13&gt;0,1,$BD$77))</f>
        <v>1.3982278371145322E-2</v>
      </c>
      <c r="BE13" s="42">
        <f>($AD13^$BB$78)*($BC$78^$M13)*(IF($C13&gt;0,1,$BD$78))</f>
        <v>1.7067165469687613</v>
      </c>
      <c r="BF13" s="42">
        <f>($AD13^$BB$79)*($BC$79^$M13)*(IF($C13&gt;0,1,$BD$79))</f>
        <v>0.67769488667528521</v>
      </c>
      <c r="BG13" s="42">
        <f>($AD13^$BB$80)*($BC$80^$M13)*(IF($C13&gt;0,1,$BD$80))</f>
        <v>0.94396590566113192</v>
      </c>
      <c r="BH13" s="42">
        <f>($AD13^$BB$81)*($BC$81^$M13)*(IF($C13&gt;0,1,$BD$81))</f>
        <v>8.2182989861060249E-2</v>
      </c>
      <c r="BI13" s="40">
        <f>BB13/BB$73</f>
        <v>8.833282904957605E-3</v>
      </c>
      <c r="BJ13" s="40">
        <f>BC13/BC$73</f>
        <v>6.2152317512348745E-3</v>
      </c>
      <c r="BK13" s="40">
        <f>BD13/BD$73</f>
        <v>2.6587434140900585E-5</v>
      </c>
      <c r="BL13" s="40">
        <f>BE13/BE$73</f>
        <v>1.0119309811381639E-2</v>
      </c>
      <c r="BM13" s="40">
        <f>BF13/BF$73</f>
        <v>1.0525741146320287E-2</v>
      </c>
      <c r="BN13" s="40">
        <f>BG13/BG$73</f>
        <v>2.2925855145218034E-3</v>
      </c>
      <c r="BO13" s="40">
        <f>BH13/BH$73</f>
        <v>1.121506640646729E-3</v>
      </c>
      <c r="BP13" s="2">
        <v>421</v>
      </c>
      <c r="BQ13" s="17">
        <f>BP$73*BI13</f>
        <v>541.45374222518626</v>
      </c>
      <c r="BR13" s="1">
        <f>BQ13-BP13</f>
        <v>120.45374222518626</v>
      </c>
      <c r="BS13" s="2">
        <v>485</v>
      </c>
      <c r="BT13" s="17">
        <f>BS$73*BJ13</f>
        <v>359.06015350058993</v>
      </c>
      <c r="BU13" s="1">
        <f>BT13-BS13</f>
        <v>-125.93984649941007</v>
      </c>
      <c r="BV13" s="2">
        <v>0</v>
      </c>
      <c r="BW13" s="17">
        <f>BV$73*BK13</f>
        <v>1.6610233605186231</v>
      </c>
      <c r="BX13" s="1">
        <f>BW13-BV13</f>
        <v>1.6610233605186231</v>
      </c>
      <c r="BY13" s="2">
        <v>676</v>
      </c>
      <c r="BZ13" s="17">
        <f>BY$73*BL13</f>
        <v>586.00923117711068</v>
      </c>
      <c r="CA13" s="1">
        <f>BZ13-BY13</f>
        <v>-89.990768822889322</v>
      </c>
      <c r="CB13" s="2">
        <v>1425</v>
      </c>
      <c r="CC13" s="17">
        <f>CB$73*BM13</f>
        <v>694.93048196235804</v>
      </c>
      <c r="CD13" s="1">
        <f>CC13-CB13</f>
        <v>-730.06951803764196</v>
      </c>
      <c r="CE13" s="2">
        <v>475</v>
      </c>
      <c r="CF13" s="17">
        <f>CE$73*BN13</f>
        <v>164.13536732667399</v>
      </c>
      <c r="CG13" s="1">
        <f>CF13-CE13</f>
        <v>-310.86463267332601</v>
      </c>
      <c r="CH13" s="2">
        <v>1398</v>
      </c>
      <c r="CI13" s="17">
        <f>CH$73*BO13</f>
        <v>73.990279110027302</v>
      </c>
      <c r="CJ13" s="1">
        <f>CI13-CH13</f>
        <v>-1324.0097208899726</v>
      </c>
      <c r="CK13" s="9"/>
      <c r="CO13" s="40"/>
      <c r="CQ13" s="17"/>
      <c r="CR13" s="1"/>
    </row>
    <row r="14" spans="1:98" x14ac:dyDescent="0.2">
      <c r="A14" s="53" t="s">
        <v>132</v>
      </c>
      <c r="B14">
        <v>0</v>
      </c>
      <c r="C14">
        <v>0</v>
      </c>
      <c r="D14">
        <v>5.7471264367816001E-2</v>
      </c>
      <c r="E14">
        <v>0.94252873563218298</v>
      </c>
      <c r="F14">
        <v>0.34909090909090901</v>
      </c>
      <c r="G14">
        <v>0.34909090909090901</v>
      </c>
      <c r="H14">
        <v>1.98675496688741E-2</v>
      </c>
      <c r="I14">
        <v>0.73509933774834402</v>
      </c>
      <c r="J14">
        <v>0.120849586694666</v>
      </c>
      <c r="K14">
        <v>0.20539593979069201</v>
      </c>
      <c r="L14">
        <v>-1.5107027704518201</v>
      </c>
      <c r="M14" s="31">
        <v>0</v>
      </c>
      <c r="N14">
        <v>1.0180789198411799</v>
      </c>
      <c r="O14">
        <v>0.982971566287559</v>
      </c>
      <c r="P14">
        <v>1.01195978722937</v>
      </c>
      <c r="Q14">
        <v>0.97051203989050805</v>
      </c>
      <c r="R14">
        <v>67.870002746582003</v>
      </c>
      <c r="S14" s="43">
        <f>IF(C14,O14,Q14)</f>
        <v>0.97051203989050805</v>
      </c>
      <c r="T14" s="43">
        <f>IF(D14 = 0,N14,P14)</f>
        <v>1.01195978722937</v>
      </c>
      <c r="U14" s="68">
        <f>R14*S14^(1-M14)</f>
        <v>65.86865481295969</v>
      </c>
      <c r="V14" s="67">
        <f>R14*T14^(M14+1)</f>
        <v>68.681713538687873</v>
      </c>
      <c r="W14" s="76">
        <f>0.5 * (D14-MAX($D$3:$D$72))/(MIN($D$3:$D$72)-MAX($D$3:$D$72)) + 0.75</f>
        <v>1.2211837686448948</v>
      </c>
      <c r="X14" s="76">
        <f>AVERAGE(D14, F14, G14, H14, I14, J14, K14)</f>
        <v>0.26240935663602999</v>
      </c>
      <c r="Y14" s="32">
        <f>1.2^M14</f>
        <v>1</v>
      </c>
      <c r="Z14" s="32">
        <f>IF(C14&gt;0, 1, 0.3)</f>
        <v>0.3</v>
      </c>
      <c r="AA14" s="32">
        <f>PERCENTILE($L$2:$L$72, 0.05)</f>
        <v>-0.26164412179337548</v>
      </c>
      <c r="AB14" s="32">
        <f>PERCENTILE($L$2:$L$72, 0.95)</f>
        <v>1.0182912542328766</v>
      </c>
      <c r="AC14" s="32">
        <f>MIN(MAX(L14,AA14), AB14)</f>
        <v>-0.26164412179337548</v>
      </c>
      <c r="AD14" s="32">
        <f>AC14-$AC$73+1</f>
        <v>1</v>
      </c>
      <c r="AE14" s="21">
        <f>(AD14^4) *Y14*Z14</f>
        <v>0.3</v>
      </c>
      <c r="AF14" s="15">
        <f>AE14/$AE$73</f>
        <v>6.0477843984501484E-4</v>
      </c>
      <c r="AG14" s="2">
        <v>68</v>
      </c>
      <c r="AH14" s="16">
        <f>$D$79*AF14</f>
        <v>34.840378751811535</v>
      </c>
      <c r="AI14" s="26">
        <f>AH14-AG14</f>
        <v>-33.159621248188465</v>
      </c>
      <c r="AJ14" s="2">
        <v>68</v>
      </c>
      <c r="AK14" s="2">
        <v>68</v>
      </c>
      <c r="AL14" s="2">
        <v>0</v>
      </c>
      <c r="AM14" s="14">
        <f>SUM(AJ14:AL14)</f>
        <v>136</v>
      </c>
      <c r="AN14" s="16">
        <f>AF14*$D$78</f>
        <v>60.414947026757602</v>
      </c>
      <c r="AO14" s="9">
        <f>AN14-AM14</f>
        <v>-75.585052973242398</v>
      </c>
      <c r="AP14" s="9">
        <f>AO14+AI14</f>
        <v>-108.74467422143087</v>
      </c>
      <c r="AQ14" s="18">
        <f>AG14+AM14</f>
        <v>204</v>
      </c>
      <c r="AR14" s="30">
        <f>AH14+AN14</f>
        <v>95.25532577856913</v>
      </c>
      <c r="AS14" s="77">
        <f>AP14*(AP14&lt;0)</f>
        <v>-108.74467422143087</v>
      </c>
      <c r="AT14">
        <f>AS14/$AS$73</f>
        <v>2.3079041840415281E-3</v>
      </c>
      <c r="AU14" s="66">
        <f>AT14*$AP$73</f>
        <v>-14.977144202337509</v>
      </c>
      <c r="AV14" s="69">
        <f>IF(AU14&gt;0,U14,V14)</f>
        <v>68.681713538687873</v>
      </c>
      <c r="AW14" s="17">
        <f>AU14/AV14</f>
        <v>-0.21806596589790966</v>
      </c>
      <c r="AX14" s="38">
        <f>AQ14/AR14</f>
        <v>2.1416125380140856</v>
      </c>
      <c r="AY14" s="23">
        <v>0</v>
      </c>
      <c r="AZ14" s="16">
        <f>BN14*$D$80</f>
        <v>1.287440122529468</v>
      </c>
      <c r="BA14" s="63">
        <f>AZ14-AY14</f>
        <v>1.287440122529468</v>
      </c>
      <c r="BB14" s="42">
        <f>($AD14^$BB$75)*($BC$75^$M14)*(IF($C14&gt;0,1,$BD$75))</f>
        <v>0.46400000000000002</v>
      </c>
      <c r="BC14" s="42">
        <f>($AD14^$BB$76)*($BC$76^$M14)*(IF($C14&gt;0,1,$BD$76))</f>
        <v>0.39400000000000002</v>
      </c>
      <c r="BD14" s="42">
        <f>($AD14^$BB$77)*($BC$77^$M14)*(IF($C14&gt;0,1,$BD$77))</f>
        <v>2E-3</v>
      </c>
      <c r="BE14" s="42">
        <f>($AD14^$BB$78)*($BC$78^$M14)*(IF($C14&gt;0,1,$BD$78))</f>
        <v>0.72499999999999998</v>
      </c>
      <c r="BF14" s="42">
        <f>($AD14^$BB$79)*($BC$79^$M14)*(IF($C14&gt;0,1,$BD$79))</f>
        <v>0.65400000000000003</v>
      </c>
      <c r="BG14" s="42">
        <f>($AD14^$BB$80)*($BC$80^$M14)*(IF($C14&gt;0,1,$BD$80))</f>
        <v>0.22500000000000001</v>
      </c>
      <c r="BH14" s="42">
        <f>($AD14^$BB$81)*($BC$81^$M14)*(IF($C14&gt;0,1,$BD$81))</f>
        <v>3.9E-2</v>
      </c>
      <c r="BI14" s="40">
        <f>BB14/BB$73</f>
        <v>5.6987802062878727E-3</v>
      </c>
      <c r="BJ14" s="40">
        <f>BC14/BC$73</f>
        <v>2.6475831670703352E-3</v>
      </c>
      <c r="BK14" s="40">
        <f>BD14/BD$73</f>
        <v>3.8030188550341021E-6</v>
      </c>
      <c r="BL14" s="40">
        <f>BE14/BE$73</f>
        <v>4.2986046079425341E-3</v>
      </c>
      <c r="BM14" s="40">
        <f>BF14/BF$73</f>
        <v>1.0157719712871067E-2</v>
      </c>
      <c r="BN14" s="40">
        <f>BG14/BG$73</f>
        <v>5.464516649106401E-4</v>
      </c>
      <c r="BO14" s="40">
        <f>BH14/BH$73</f>
        <v>5.3221182460224206E-4</v>
      </c>
      <c r="BP14" s="2">
        <v>84</v>
      </c>
      <c r="BQ14" s="17">
        <f>BP$73*BI14</f>
        <v>349.31813030482772</v>
      </c>
      <c r="BR14" s="1">
        <f>BQ14-BP14</f>
        <v>265.31813030482772</v>
      </c>
      <c r="BS14" s="2">
        <v>0</v>
      </c>
      <c r="BT14" s="17">
        <f>BS$73*BJ14</f>
        <v>152.95352714482033</v>
      </c>
      <c r="BU14" s="1">
        <f>BT14-BS14</f>
        <v>152.95352714482033</v>
      </c>
      <c r="BV14" s="2">
        <v>0</v>
      </c>
      <c r="BW14" s="17">
        <f>BV$73*BK14</f>
        <v>0.23758979994940049</v>
      </c>
      <c r="BX14" s="1">
        <f>BW14-BV14</f>
        <v>0.23758979994940049</v>
      </c>
      <c r="BY14" s="2">
        <v>58</v>
      </c>
      <c r="BZ14" s="17">
        <f>BY$73*BL14</f>
        <v>248.93219284595216</v>
      </c>
      <c r="CA14" s="1">
        <f>BZ14-BY14</f>
        <v>190.93219284595216</v>
      </c>
      <c r="CB14" s="2">
        <v>339</v>
      </c>
      <c r="CC14" s="17">
        <f>CB$73*BM14</f>
        <v>670.63297088317358</v>
      </c>
      <c r="CD14" s="1">
        <f>CC14-CB14</f>
        <v>331.63297088317358</v>
      </c>
      <c r="CE14" s="2">
        <v>0</v>
      </c>
      <c r="CF14" s="17">
        <f>CE$73*BN14</f>
        <v>39.122660497612365</v>
      </c>
      <c r="CG14" s="1">
        <f>CF14-CE14</f>
        <v>39.122660497612365</v>
      </c>
      <c r="CH14" s="2">
        <v>0</v>
      </c>
      <c r="CI14" s="17">
        <f>CH$73*BO14</f>
        <v>35.112142916308315</v>
      </c>
      <c r="CJ14" s="1">
        <f>CI14-CH14</f>
        <v>35.112142916308315</v>
      </c>
      <c r="CK14" s="9"/>
      <c r="CO14" s="40"/>
      <c r="CQ14" s="17"/>
      <c r="CR14" s="1"/>
    </row>
    <row r="15" spans="1:98" x14ac:dyDescent="0.2">
      <c r="A15" s="44" t="s">
        <v>67</v>
      </c>
      <c r="B15">
        <v>0</v>
      </c>
      <c r="C15">
        <v>0</v>
      </c>
      <c r="D15">
        <v>0.133333333333333</v>
      </c>
      <c r="E15">
        <v>0.86666666666666603</v>
      </c>
      <c r="F15">
        <v>0.140845070422535</v>
      </c>
      <c r="G15">
        <v>0.140845070422535</v>
      </c>
      <c r="H15">
        <v>3.7499999999999999E-2</v>
      </c>
      <c r="I15">
        <v>0.53125</v>
      </c>
      <c r="J15">
        <v>0.14114487238295201</v>
      </c>
      <c r="K15">
        <v>0.14099489171794999</v>
      </c>
      <c r="L15">
        <v>-1.19658668336505</v>
      </c>
      <c r="M15" s="31">
        <v>0</v>
      </c>
      <c r="N15">
        <v>1.00329953779499</v>
      </c>
      <c r="O15">
        <v>0.995746684629636</v>
      </c>
      <c r="P15">
        <v>1.00720786555015</v>
      </c>
      <c r="Q15">
        <v>0.99106343663762797</v>
      </c>
      <c r="R15">
        <v>15.390000343322701</v>
      </c>
      <c r="S15" s="43">
        <f>IF(C15,O15,Q15)</f>
        <v>0.99106343663762797</v>
      </c>
      <c r="T15" s="43">
        <f>IF(D15 = 0,N15,P15)</f>
        <v>1.00720786555015</v>
      </c>
      <c r="U15" s="68">
        <f>R15*S15^(1-M15)</f>
        <v>15.252466630107669</v>
      </c>
      <c r="V15" s="67">
        <f>R15*T15^(M15+1)</f>
        <v>15.500929396614133</v>
      </c>
      <c r="W15" s="76">
        <f>0.5 * (D15-MAX($D$3:$D$72))/(MIN($D$3:$D$72)-MAX($D$3:$D$72)) + 0.75</f>
        <v>1.1722021315692761</v>
      </c>
      <c r="X15" s="76">
        <f>AVERAGE(D15, F15, G15, H15, I15, J15, K15)</f>
        <v>0.18084474832561501</v>
      </c>
      <c r="Y15" s="32">
        <f>1.2^M15</f>
        <v>1</v>
      </c>
      <c r="Z15" s="32">
        <f>IF(C15&gt;0, 1, 0.3)</f>
        <v>0.3</v>
      </c>
      <c r="AA15" s="32">
        <f>PERCENTILE($L$2:$L$72, 0.05)</f>
        <v>-0.26164412179337548</v>
      </c>
      <c r="AB15" s="32">
        <f>PERCENTILE($L$2:$L$72, 0.95)</f>
        <v>1.0182912542328766</v>
      </c>
      <c r="AC15" s="32">
        <f>MIN(MAX(L15,AA15), AB15)</f>
        <v>-0.26164412179337548</v>
      </c>
      <c r="AD15" s="32">
        <f>AC15-$AC$73+1</f>
        <v>1</v>
      </c>
      <c r="AE15" s="21">
        <v>0</v>
      </c>
      <c r="AF15" s="15">
        <f>AE15/$AE$73</f>
        <v>0</v>
      </c>
      <c r="AG15" s="2">
        <v>0</v>
      </c>
      <c r="AH15" s="16">
        <f>$D$79*AF15</f>
        <v>0</v>
      </c>
      <c r="AI15" s="26">
        <f>AH15-AG15</f>
        <v>0</v>
      </c>
      <c r="AJ15" s="2">
        <v>0</v>
      </c>
      <c r="AK15" s="2">
        <v>0</v>
      </c>
      <c r="AL15" s="2">
        <v>0</v>
      </c>
      <c r="AM15" s="10">
        <f>SUM(AJ15:AL15)</f>
        <v>0</v>
      </c>
      <c r="AN15" s="16">
        <f>AF15*$D$78</f>
        <v>0</v>
      </c>
      <c r="AO15" s="9">
        <f>AN15-AM15</f>
        <v>0</v>
      </c>
      <c r="AP15" s="9">
        <f>AO15+AI15</f>
        <v>0</v>
      </c>
      <c r="AQ15" s="18">
        <f>AG15+AM15</f>
        <v>0</v>
      </c>
      <c r="AR15" s="30">
        <f>AH15+AN15</f>
        <v>0</v>
      </c>
      <c r="AS15" s="77">
        <f>AP15*(AP15&lt;0)</f>
        <v>0</v>
      </c>
      <c r="AT15">
        <f>AS15/$AS$73</f>
        <v>0</v>
      </c>
      <c r="AU15" s="66">
        <f>AT15*$AP$73</f>
        <v>0</v>
      </c>
      <c r="AV15" s="69">
        <f>IF(AU15&gt;0,U15,V15)</f>
        <v>15.500929396614133</v>
      </c>
      <c r="AW15" s="17">
        <f>AU15/AV15</f>
        <v>0</v>
      </c>
      <c r="AX15" s="38">
        <v>1</v>
      </c>
      <c r="AY15" s="23">
        <v>0</v>
      </c>
      <c r="AZ15" s="16">
        <f>BN15*$D$80</f>
        <v>1.287440122529468</v>
      </c>
      <c r="BA15" s="63">
        <f>AZ15-AY15</f>
        <v>1.287440122529468</v>
      </c>
      <c r="BB15" s="42">
        <f>($AD15^$BB$75)*($BC$75^$M15)*(IF($C15&gt;0,1,$BD$75))</f>
        <v>0.46400000000000002</v>
      </c>
      <c r="BC15" s="42">
        <f>($AD15^$BB$76)*($BC$76^$M15)*(IF($C15&gt;0,1,$BD$76))</f>
        <v>0.39400000000000002</v>
      </c>
      <c r="BD15" s="42">
        <f>($AD15^$BB$77)*($BC$77^$M15)*(IF($C15&gt;0,1,$BD$77))</f>
        <v>2E-3</v>
      </c>
      <c r="BE15" s="42">
        <f>($AD15^$BB$78)*($BC$78^$M15)*(IF($C15&gt;0,1,$BD$78))</f>
        <v>0.72499999999999998</v>
      </c>
      <c r="BF15" s="42">
        <f>($AD15^$BB$79)*($BC$79^$M15)*(IF($C15&gt;0,1,$BD$79))</f>
        <v>0.65400000000000003</v>
      </c>
      <c r="BG15" s="42">
        <f>($AD15^$BB$80)*($BC$80^$M15)*(IF($C15&gt;0,1,$BD$80))</f>
        <v>0.22500000000000001</v>
      </c>
      <c r="BH15" s="42">
        <f>($AD15^$BB$81)*($BC$81^$M15)*(IF($C15&gt;0,1,$BD$81))</f>
        <v>3.9E-2</v>
      </c>
      <c r="BI15" s="40">
        <f>BB15/BB$73</f>
        <v>5.6987802062878727E-3</v>
      </c>
      <c r="BJ15" s="40">
        <f>BC15/BC$73</f>
        <v>2.6475831670703352E-3</v>
      </c>
      <c r="BK15" s="40">
        <f>BD15/BD$73</f>
        <v>3.8030188550341021E-6</v>
      </c>
      <c r="BL15" s="40">
        <f>BE15/BE$73</f>
        <v>4.2986046079425341E-3</v>
      </c>
      <c r="BM15" s="40">
        <f>BF15/BF$73</f>
        <v>1.0157719712871067E-2</v>
      </c>
      <c r="BN15" s="40">
        <f>BG15/BG$73</f>
        <v>5.464516649106401E-4</v>
      </c>
      <c r="BO15" s="40">
        <f>BH15/BH$73</f>
        <v>5.3221182460224206E-4</v>
      </c>
      <c r="BP15" s="2">
        <v>672</v>
      </c>
      <c r="BQ15" s="17">
        <f>BP$73*BI15</f>
        <v>349.31813030482772</v>
      </c>
      <c r="BR15" s="1">
        <f>BQ15-BP15</f>
        <v>-322.68186969517228</v>
      </c>
      <c r="BS15" s="2">
        <v>122</v>
      </c>
      <c r="BT15" s="17">
        <f>BS$73*BJ15</f>
        <v>152.95352714482033</v>
      </c>
      <c r="BU15" s="1">
        <f>BT15-BS15</f>
        <v>30.953527144820328</v>
      </c>
      <c r="BV15" s="2">
        <v>0</v>
      </c>
      <c r="BW15" s="17">
        <f>BV$73*BK15</f>
        <v>0.23758979994940049</v>
      </c>
      <c r="BX15" s="1">
        <f>BW15-BV15</f>
        <v>0.23758979994940049</v>
      </c>
      <c r="BY15" s="2">
        <v>225</v>
      </c>
      <c r="BZ15" s="17">
        <f>BY$73*BL15</f>
        <v>248.93219284595216</v>
      </c>
      <c r="CA15" s="1">
        <f>BZ15-BY15</f>
        <v>23.932192845952159</v>
      </c>
      <c r="CB15" s="2">
        <v>585</v>
      </c>
      <c r="CC15" s="17">
        <f>CB$73*BM15</f>
        <v>670.63297088317358</v>
      </c>
      <c r="CD15" s="1">
        <f>CC15-CB15</f>
        <v>85.632970883173584</v>
      </c>
      <c r="CE15" s="2">
        <v>0</v>
      </c>
      <c r="CF15" s="17">
        <f>CE$73*BN15</f>
        <v>39.122660497612365</v>
      </c>
      <c r="CG15" s="1">
        <f>CF15-CE15</f>
        <v>39.122660497612365</v>
      </c>
      <c r="CH15" s="2">
        <v>46</v>
      </c>
      <c r="CI15" s="17">
        <f>CH$73*BO15</f>
        <v>35.112142916308315</v>
      </c>
      <c r="CJ15" s="1">
        <f>CI15-CH15</f>
        <v>-10.887857083691685</v>
      </c>
      <c r="CK15" s="9"/>
      <c r="CO15" s="40"/>
      <c r="CQ15" s="17"/>
      <c r="CR15" s="1"/>
    </row>
    <row r="16" spans="1:98" x14ac:dyDescent="0.2">
      <c r="A16" s="44" t="s">
        <v>108</v>
      </c>
      <c r="B16">
        <v>0</v>
      </c>
      <c r="C16">
        <v>0</v>
      </c>
      <c r="D16">
        <v>0.113259668508287</v>
      </c>
      <c r="E16">
        <v>0.88674033149171205</v>
      </c>
      <c r="F16">
        <v>9.3495934959349505E-2</v>
      </c>
      <c r="G16">
        <v>9.3495934959349505E-2</v>
      </c>
      <c r="H16">
        <v>7.6547231270358299E-2</v>
      </c>
      <c r="I16">
        <v>0.14657980456026001</v>
      </c>
      <c r="J16">
        <v>0.10592581460266499</v>
      </c>
      <c r="K16">
        <v>9.9516998912783206E-2</v>
      </c>
      <c r="L16">
        <v>0.76710866781720599</v>
      </c>
      <c r="M16" s="31">
        <v>0</v>
      </c>
      <c r="N16">
        <v>1.01210301238758</v>
      </c>
      <c r="O16">
        <v>0.99352292138387899</v>
      </c>
      <c r="P16">
        <v>1.0087638336659701</v>
      </c>
      <c r="Q16">
        <v>0.987818250649248</v>
      </c>
      <c r="R16">
        <v>156.28999328613199</v>
      </c>
      <c r="S16" s="43">
        <f>IF(C16,O16,Q16)</f>
        <v>0.987818250649248</v>
      </c>
      <c r="T16" s="43">
        <f>IF(D16 = 0,N16,P16)</f>
        <v>1.0087638336659701</v>
      </c>
      <c r="U16" s="68">
        <f>R16*S16^(1-M16)</f>
        <v>154.3861077618896</v>
      </c>
      <c r="V16" s="67">
        <f>R16*T16^(M16+1)</f>
        <v>157.65969279094725</v>
      </c>
      <c r="W16" s="76">
        <f>0.5 * (D16-MAX($D$3:$D$72))/(MIN($D$3:$D$72)-MAX($D$3:$D$72)) + 0.75</f>
        <v>1.1851630352019591</v>
      </c>
      <c r="X16" s="76">
        <f>AVERAGE(D16, F16, G16, H16, I16, J16, K16)</f>
        <v>0.10411734111043607</v>
      </c>
      <c r="Y16" s="32">
        <f>1.2^M16</f>
        <v>1</v>
      </c>
      <c r="Z16" s="32">
        <f>IF(C16&gt;0, 1, 0.3)</f>
        <v>0.3</v>
      </c>
      <c r="AA16" s="32">
        <f>PERCENTILE($L$2:$L$72, 0.05)</f>
        <v>-0.26164412179337548</v>
      </c>
      <c r="AB16" s="32">
        <f>PERCENTILE($L$2:$L$72, 0.95)</f>
        <v>1.0182912542328766</v>
      </c>
      <c r="AC16" s="32">
        <f>MIN(MAX(L16,AA16), AB16)</f>
        <v>0.76710866781720599</v>
      </c>
      <c r="AD16" s="32">
        <f>AC16-$AC$73+1</f>
        <v>2.0287527896105813</v>
      </c>
      <c r="AE16" s="21">
        <v>0</v>
      </c>
      <c r="AF16" s="15">
        <f>AE16/$AE$73</f>
        <v>0</v>
      </c>
      <c r="AG16" s="2">
        <v>0</v>
      </c>
      <c r="AH16" s="16">
        <f>$D$79*AF16</f>
        <v>0</v>
      </c>
      <c r="AI16" s="26">
        <f>AH16-AG16</f>
        <v>0</v>
      </c>
      <c r="AJ16" s="2">
        <v>0</v>
      </c>
      <c r="AK16" s="2">
        <v>0</v>
      </c>
      <c r="AL16" s="2">
        <v>0</v>
      </c>
      <c r="AM16" s="10">
        <f>SUM(AJ16:AL16)</f>
        <v>0</v>
      </c>
      <c r="AN16" s="16">
        <f>AF16*$D$78</f>
        <v>0</v>
      </c>
      <c r="AO16" s="9">
        <f>AN16-AM16</f>
        <v>0</v>
      </c>
      <c r="AP16" s="9">
        <f>AO16+AI16</f>
        <v>0</v>
      </c>
      <c r="AQ16" s="18">
        <f>AG16+AM16</f>
        <v>0</v>
      </c>
      <c r="AR16" s="30">
        <f>AH16+AN16</f>
        <v>0</v>
      </c>
      <c r="AS16" s="77">
        <f>AP16*(AP16&lt;0)</f>
        <v>0</v>
      </c>
      <c r="AT16">
        <f>AS16/$AS$73</f>
        <v>0</v>
      </c>
      <c r="AU16" s="66">
        <f>AT16*$AP$73</f>
        <v>0</v>
      </c>
      <c r="AV16" s="69">
        <f>IF(AU16&gt;0,U16,V16)</f>
        <v>157.65969279094725</v>
      </c>
      <c r="AW16" s="17">
        <f>AU16/AV16</f>
        <v>0</v>
      </c>
      <c r="AX16" s="38">
        <v>1</v>
      </c>
      <c r="AY16" s="23">
        <v>0</v>
      </c>
      <c r="AZ16" s="16">
        <f>BN16*$D$80</f>
        <v>16.272365847030095</v>
      </c>
      <c r="BA16" s="63">
        <f>AZ16-AY16</f>
        <v>16.272365847030095</v>
      </c>
      <c r="BB16" s="42">
        <f>($AD16^$BB$75)*($BC$75^$M16)*(IF($C16&gt;0,1,$BD$75))</f>
        <v>1.0074908417852007</v>
      </c>
      <c r="BC16" s="42">
        <f>($AD16^$BB$76)*($BC$76^$M16)*(IF($C16&gt;0,1,$BD$76))</f>
        <v>1.7828844011577474</v>
      </c>
      <c r="BD16" s="42">
        <f>($AD16^$BB$77)*($BC$77^$M16)*(IF($C16&gt;0,1,$BD$77))</f>
        <v>6.2385729077907487E-2</v>
      </c>
      <c r="BE16" s="42">
        <f>($AD16^$BB$78)*($BC$78^$M16)*(IF($C16&gt;0,1,$BD$78))</f>
        <v>3.2969743918103442</v>
      </c>
      <c r="BF16" s="42">
        <f>($AD16^$BB$79)*($BC$79^$M16)*(IF($C16&gt;0,1,$BD$79))</f>
        <v>0.69650003229119462</v>
      </c>
      <c r="BG16" s="42">
        <f>($AD16^$BB$80)*($BC$80^$M16)*(IF($C16&gt;0,1,$BD$80))</f>
        <v>2.8438466780018876</v>
      </c>
      <c r="BH16" s="42">
        <f>($AD16^$BB$81)*($BC$81^$M16)*(IF($C16&gt;0,1,$BD$81))</f>
        <v>0.14579401810915391</v>
      </c>
      <c r="BI16" s="40">
        <f>BB16/BB$73</f>
        <v>1.2373855317202172E-2</v>
      </c>
      <c r="BJ16" s="40">
        <f>BC16/BC$73</f>
        <v>1.1980544998318595E-2</v>
      </c>
      <c r="BK16" s="40">
        <f>BD16/BD$73</f>
        <v>1.186270519841657E-4</v>
      </c>
      <c r="BL16" s="40">
        <f>BE16/BE$73</f>
        <v>1.9548123190213075E-2</v>
      </c>
      <c r="BM16" s="40">
        <f>BF16/BF$73</f>
        <v>1.0817816678929055E-2</v>
      </c>
      <c r="BN16" s="40">
        <f>BG16/BG$73</f>
        <v>6.9067766753098869E-3</v>
      </c>
      <c r="BO16" s="40">
        <f>BH16/BH$73</f>
        <v>1.9895718049734645E-3</v>
      </c>
      <c r="BP16" s="2">
        <v>575</v>
      </c>
      <c r="BQ16" s="17">
        <f>BP$73*BI16</f>
        <v>758.48020937854153</v>
      </c>
      <c r="BR16" s="1">
        <f>BQ16-BP16</f>
        <v>183.48020937854153</v>
      </c>
      <c r="BS16" s="2">
        <v>911</v>
      </c>
      <c r="BT16" s="17">
        <f>BS$73*BJ16</f>
        <v>692.12806509786355</v>
      </c>
      <c r="BU16" s="1">
        <f>BT16-BS16</f>
        <v>-218.87193490213645</v>
      </c>
      <c r="BV16" s="2">
        <v>0</v>
      </c>
      <c r="BW16" s="17">
        <f>BV$73*BK16</f>
        <v>7.4111064456587679</v>
      </c>
      <c r="BX16" s="1">
        <f>BW16-BV16</f>
        <v>7.4111064456587679</v>
      </c>
      <c r="BY16" s="2">
        <v>1258</v>
      </c>
      <c r="BZ16" s="17">
        <f>BY$73*BL16</f>
        <v>1132.0318139452393</v>
      </c>
      <c r="CA16" s="1">
        <f>BZ16-BY16</f>
        <v>-125.96818605476074</v>
      </c>
      <c r="CB16" s="2">
        <v>469</v>
      </c>
      <c r="CC16" s="17">
        <f>CB$73*BM16</f>
        <v>714.21389277625406</v>
      </c>
      <c r="CD16" s="1">
        <f>CC16-CB16</f>
        <v>245.21389277625406</v>
      </c>
      <c r="CE16" s="2">
        <v>156</v>
      </c>
      <c r="CF16" s="17">
        <f>CE$73*BN16</f>
        <v>494.48376929213606</v>
      </c>
      <c r="CG16" s="1">
        <f>CF16-CE16</f>
        <v>338.48376929213606</v>
      </c>
      <c r="CH16" s="2">
        <v>938</v>
      </c>
      <c r="CI16" s="17">
        <f>CH$73*BO16</f>
        <v>131.26001026131934</v>
      </c>
      <c r="CJ16" s="1">
        <f>CI16-CH16</f>
        <v>-806.73998973868061</v>
      </c>
      <c r="CK16" s="9"/>
      <c r="CO16" s="40"/>
      <c r="CQ16" s="17"/>
      <c r="CR16" s="1"/>
    </row>
    <row r="17" spans="1:96" x14ac:dyDescent="0.2">
      <c r="A17" s="53" t="s">
        <v>15</v>
      </c>
      <c r="B17">
        <v>0</v>
      </c>
      <c r="C17">
        <v>0</v>
      </c>
      <c r="D17">
        <v>0.16183206106870199</v>
      </c>
      <c r="E17">
        <v>0.83816793893129704</v>
      </c>
      <c r="F17">
        <v>0.28400597907324299</v>
      </c>
      <c r="G17">
        <v>0.28400597907324299</v>
      </c>
      <c r="H17">
        <v>1.1009174311926599E-2</v>
      </c>
      <c r="I17">
        <v>0.106422018348623</v>
      </c>
      <c r="J17">
        <v>3.42289139562892E-2</v>
      </c>
      <c r="K17">
        <v>9.8596228227908006E-2</v>
      </c>
      <c r="L17">
        <v>0.96945270571507303</v>
      </c>
      <c r="M17" s="31">
        <v>0</v>
      </c>
      <c r="N17">
        <v>1.0074110872317601</v>
      </c>
      <c r="O17">
        <v>0.99479450326907304</v>
      </c>
      <c r="P17">
        <v>1.0098680267912401</v>
      </c>
      <c r="Q17">
        <v>0.98609922273978001</v>
      </c>
      <c r="R17">
        <v>108.86000061035099</v>
      </c>
      <c r="S17" s="43">
        <f>IF(C17,O17,Q17)</f>
        <v>0.98609922273978001</v>
      </c>
      <c r="T17" s="43">
        <f>IF(D17 = 0,N17,P17)</f>
        <v>1.0098680267912401</v>
      </c>
      <c r="U17" s="68">
        <f>R17*S17^(1-M17)</f>
        <v>107.34676198931909</v>
      </c>
      <c r="V17" s="67">
        <f>R17*T17^(M17+1)</f>
        <v>109.93423401286834</v>
      </c>
      <c r="W17" s="76">
        <f>0.5 * (D17-MAX($D$3:$D$72))/(MIN($D$3:$D$72)-MAX($D$3:$D$72)) + 0.75</f>
        <v>1.1538014425545167</v>
      </c>
      <c r="X17" s="76">
        <f>AVERAGE(D17, F17, G17, H17, I17, J17, K17)</f>
        <v>0.1400143362942764</v>
      </c>
      <c r="Y17" s="32">
        <f>1.2^M17</f>
        <v>1</v>
      </c>
      <c r="Z17" s="32">
        <f>IF(C17&gt;0, 1, 0.3)</f>
        <v>0.3</v>
      </c>
      <c r="AA17" s="32">
        <f>PERCENTILE($L$2:$L$72, 0.05)</f>
        <v>-0.26164412179337548</v>
      </c>
      <c r="AB17" s="32">
        <f>PERCENTILE($L$2:$L$72, 0.95)</f>
        <v>1.0182912542328766</v>
      </c>
      <c r="AC17" s="32">
        <f>MIN(MAX(L17,AA17), AB17)</f>
        <v>0.96945270571507303</v>
      </c>
      <c r="AD17" s="32">
        <f>AC17-$AC$73+1</f>
        <v>2.2310968275084484</v>
      </c>
      <c r="AE17" s="21">
        <f>(AD17^4) *Y17*Z17</f>
        <v>7.4335271056937362</v>
      </c>
      <c r="AF17" s="15">
        <f>AE17/$AE$73</f>
        <v>1.4985456418423622E-2</v>
      </c>
      <c r="AG17" s="2">
        <v>871</v>
      </c>
      <c r="AH17" s="16">
        <f>$D$79*AF17</f>
        <v>863.28966608075723</v>
      </c>
      <c r="AI17" s="26">
        <f>AH17-AG17</f>
        <v>-7.7103339192427711</v>
      </c>
      <c r="AJ17" s="2">
        <v>0</v>
      </c>
      <c r="AK17" s="2">
        <v>3266</v>
      </c>
      <c r="AL17" s="2">
        <v>0</v>
      </c>
      <c r="AM17" s="10">
        <f>SUM(AJ17:AL17)</f>
        <v>3266</v>
      </c>
      <c r="AN17" s="16">
        <f>AF17*$D$78</f>
        <v>1496.9871543748461</v>
      </c>
      <c r="AO17" s="9">
        <f>AN17-AM17</f>
        <v>-1769.0128456251539</v>
      </c>
      <c r="AP17" s="9">
        <f>AO17+AI17</f>
        <v>-1776.7231795443968</v>
      </c>
      <c r="AQ17" s="18">
        <f>AG17+AM17</f>
        <v>4137</v>
      </c>
      <c r="AR17" s="30">
        <f>AH17+AN17</f>
        <v>2360.2768204556032</v>
      </c>
      <c r="AS17" s="77">
        <f>AP17*(AP17&lt;0)</f>
        <v>-1776.7231795443968</v>
      </c>
      <c r="AT17">
        <f>AS17/$AS$73</f>
        <v>3.7707656851354771E-2</v>
      </c>
      <c r="AU17" s="66">
        <f>AT17*$AP$73</f>
        <v>-244.70383913686697</v>
      </c>
      <c r="AV17" s="69">
        <f>IF(AU17&gt;0,U17,V17)</f>
        <v>109.93423401286834</v>
      </c>
      <c r="AW17" s="17">
        <f>AU17/AV17</f>
        <v>-2.225911167109448</v>
      </c>
      <c r="AX17" s="38">
        <f>AQ17/AR17</f>
        <v>1.7527605084904561</v>
      </c>
      <c r="AY17" s="23">
        <v>0</v>
      </c>
      <c r="AZ17" s="16">
        <f>BN17*$D$80</f>
        <v>22.883059452869258</v>
      </c>
      <c r="BA17" s="63">
        <f>AZ17-AY17</f>
        <v>22.883059452869258</v>
      </c>
      <c r="BB17" s="42">
        <f>($AD17^$BB$75)*($BC$75^$M17)*(IF($C17&gt;0,1,$BD$75))</f>
        <v>1.1181348079006315</v>
      </c>
      <c r="BC17" s="42">
        <f>($AD17^$BB$76)*($BC$76^$M17)*(IF($C17&gt;0,1,$BD$76))</f>
        <v>2.1839089457211638</v>
      </c>
      <c r="BD17" s="42">
        <f>($AD17^$BB$77)*($BC$77^$M17)*(IF($C17&gt;0,1,$BD$77))</f>
        <v>9.9054695127489975E-2</v>
      </c>
      <c r="BE17" s="42">
        <f>($AD17^$BB$78)*($BC$78^$M17)*(IF($C17&gt;0,1,$BD$78))</f>
        <v>4.0412520780167007</v>
      </c>
      <c r="BF17" s="42">
        <f>($AD17^$BB$79)*($BC$79^$M17)*(IF($C17&gt;0,1,$BD$79))</f>
        <v>0.7024184131036173</v>
      </c>
      <c r="BG17" s="42">
        <f>($AD17^$BB$80)*($BC$80^$M17)*(IF($C17&gt;0,1,$BD$80))</f>
        <v>3.9991672519727106</v>
      </c>
      <c r="BH17" s="42">
        <f>($AD17^$BB$81)*($BC$81^$M17)*(IF($C17&gt;0,1,$BD$81))</f>
        <v>0.17406158722102535</v>
      </c>
      <c r="BI17" s="40">
        <f>BB17/BB$73</f>
        <v>1.3732768343158645E-2</v>
      </c>
      <c r="BJ17" s="40">
        <f>BC17/BC$73</f>
        <v>1.4675331378440799E-2</v>
      </c>
      <c r="BK17" s="40">
        <f>BD17/BD$73</f>
        <v>1.8835343662474948E-4</v>
      </c>
      <c r="BL17" s="40">
        <f>BE17/BE$73</f>
        <v>2.3961027316441286E-2</v>
      </c>
      <c r="BM17" s="40">
        <f>BF17/BF$73</f>
        <v>1.0909739084810742E-2</v>
      </c>
      <c r="BN17" s="40">
        <f>BG17/BG$73</f>
        <v>9.712673791540432E-3</v>
      </c>
      <c r="BO17" s="40">
        <f>BH17/BH$73</f>
        <v>2.3753239725144669E-3</v>
      </c>
      <c r="BP17" s="2">
        <v>390</v>
      </c>
      <c r="BQ17" s="17">
        <f>BP$73*BI17</f>
        <v>841.77750113059551</v>
      </c>
      <c r="BR17" s="1">
        <f>BQ17-BP17</f>
        <v>451.77750113059551</v>
      </c>
      <c r="BS17" s="2">
        <v>688</v>
      </c>
      <c r="BT17" s="17">
        <f>BS$73*BJ17</f>
        <v>847.80856906390341</v>
      </c>
      <c r="BU17" s="1">
        <f>BT17-BS17</f>
        <v>159.80856906390341</v>
      </c>
      <c r="BV17" s="2">
        <v>0</v>
      </c>
      <c r="BW17" s="17">
        <f>BV$73*BK17</f>
        <v>11.767192599694599</v>
      </c>
      <c r="BX17" s="1">
        <f>BW17-BV17</f>
        <v>11.767192599694599</v>
      </c>
      <c r="BY17" s="2">
        <v>198</v>
      </c>
      <c r="BZ17" s="17">
        <f>BY$73*BL17</f>
        <v>1387.5830918951149</v>
      </c>
      <c r="CA17" s="1">
        <f>BZ17-BY17</f>
        <v>1189.5830918951149</v>
      </c>
      <c r="CB17" s="2">
        <v>653</v>
      </c>
      <c r="CC17" s="17">
        <f>CB$73*BM17</f>
        <v>720.28279385737483</v>
      </c>
      <c r="CD17" s="1">
        <f>CC17-CB17</f>
        <v>67.282793857374827</v>
      </c>
      <c r="CE17" s="2">
        <v>1742</v>
      </c>
      <c r="CF17" s="17">
        <f>CE$73*BN17</f>
        <v>695.36916743154563</v>
      </c>
      <c r="CG17" s="1">
        <f>CF17-CE17</f>
        <v>-1046.6308325684545</v>
      </c>
      <c r="CH17" s="2">
        <v>1524</v>
      </c>
      <c r="CI17" s="17">
        <f>CH$73*BO17</f>
        <v>156.70962376266945</v>
      </c>
      <c r="CJ17" s="1">
        <f>CI17-CH17</f>
        <v>-1367.2903762373305</v>
      </c>
      <c r="CK17" s="9"/>
      <c r="CO17" s="40"/>
      <c r="CQ17" s="17"/>
      <c r="CR17" s="1"/>
    </row>
    <row r="18" spans="1:96" x14ac:dyDescent="0.2">
      <c r="A18" s="44" t="s">
        <v>121</v>
      </c>
      <c r="B18">
        <v>0</v>
      </c>
      <c r="C18">
        <v>1</v>
      </c>
      <c r="D18">
        <v>0.26657060518731901</v>
      </c>
      <c r="E18">
        <v>0.73342939481267999</v>
      </c>
      <c r="F18">
        <v>0.24576271186440601</v>
      </c>
      <c r="G18">
        <v>0.24576271186440601</v>
      </c>
      <c r="H18">
        <v>5.3082191780821901E-2</v>
      </c>
      <c r="I18">
        <v>0.32705479452054698</v>
      </c>
      <c r="J18">
        <v>0.13176033289870201</v>
      </c>
      <c r="K18">
        <v>0.17994937268393599</v>
      </c>
      <c r="L18">
        <v>0.47820466978492498</v>
      </c>
      <c r="M18" s="31">
        <v>0</v>
      </c>
      <c r="N18">
        <v>1.00777172268121</v>
      </c>
      <c r="O18">
        <v>0.99507349202473205</v>
      </c>
      <c r="P18">
        <v>1.0150791181604599</v>
      </c>
      <c r="Q18">
        <v>0.99289185151350201</v>
      </c>
      <c r="R18">
        <v>12.6099996566772</v>
      </c>
      <c r="S18" s="43">
        <f>IF(C18,O18,Q18)</f>
        <v>0.99507349202473205</v>
      </c>
      <c r="T18" s="43">
        <f>IF(D18 = 0,N18,P18)</f>
        <v>1.0150791181604599</v>
      </c>
      <c r="U18" s="68">
        <f>R18*S18^(1-M18)</f>
        <v>12.547876392800454</v>
      </c>
      <c r="V18" s="67">
        <f>R18*T18^(M18+1)</f>
        <v>12.800147331503595</v>
      </c>
      <c r="W18" s="76">
        <f>0.5 * (D18-MAX($D$3:$D$72))/(MIN($D$3:$D$72)-MAX($D$3:$D$72)) + 0.75</f>
        <v>1.0861752174092636</v>
      </c>
      <c r="X18" s="76">
        <f>AVERAGE(D18, F18, G18, H18, I18, J18, K18)</f>
        <v>0.2071346744000197</v>
      </c>
      <c r="Y18" s="32">
        <f>1.2^M18</f>
        <v>1</v>
      </c>
      <c r="Z18" s="32">
        <f>IF(C18&gt;0, 1, 0.3)</f>
        <v>1</v>
      </c>
      <c r="AA18" s="32">
        <f>PERCENTILE($L$2:$L$72, 0.05)</f>
        <v>-0.26164412179337548</v>
      </c>
      <c r="AB18" s="32">
        <f>PERCENTILE($L$2:$L$72, 0.95)</f>
        <v>1.0182912542328766</v>
      </c>
      <c r="AC18" s="32">
        <f>MIN(MAX(L18,AA18), AB18)</f>
        <v>0.47820466978492498</v>
      </c>
      <c r="AD18" s="32">
        <f>AC18-$AC$73+1</f>
        <v>1.7398487915783005</v>
      </c>
      <c r="AE18" s="21">
        <v>0</v>
      </c>
      <c r="AF18" s="15">
        <f>AE18/$AE$73</f>
        <v>0</v>
      </c>
      <c r="AG18" s="2">
        <v>0</v>
      </c>
      <c r="AH18" s="16">
        <f>$D$79*AF18</f>
        <v>0</v>
      </c>
      <c r="AI18" s="26">
        <f>AH18-AG18</f>
        <v>0</v>
      </c>
      <c r="AJ18" s="2">
        <v>0</v>
      </c>
      <c r="AK18" s="2">
        <v>0</v>
      </c>
      <c r="AL18" s="2">
        <v>0</v>
      </c>
      <c r="AM18" s="10">
        <f>SUM(AJ18:AL18)</f>
        <v>0</v>
      </c>
      <c r="AN18" s="16">
        <f>AF18*$D$78</f>
        <v>0</v>
      </c>
      <c r="AO18" s="9">
        <f>AN18-AM18</f>
        <v>0</v>
      </c>
      <c r="AP18" s="9">
        <f>AO18+AI18</f>
        <v>0</v>
      </c>
      <c r="AQ18" s="18">
        <f>AG18+AM18</f>
        <v>0</v>
      </c>
      <c r="AR18" s="30">
        <f>AH18+AN18</f>
        <v>0</v>
      </c>
      <c r="AS18" s="77">
        <f>AP18*(AP18&lt;0)</f>
        <v>0</v>
      </c>
      <c r="AT18">
        <f>AS18/$AS$73</f>
        <v>0</v>
      </c>
      <c r="AU18" s="66">
        <f>AT18*$AP$73</f>
        <v>0</v>
      </c>
      <c r="AV18" s="69">
        <f>IF(AU18&gt;0,U18,V18)</f>
        <v>12.800147331503595</v>
      </c>
      <c r="AW18" s="17">
        <f>AU18/AV18</f>
        <v>0</v>
      </c>
      <c r="AX18" s="38">
        <v>1</v>
      </c>
      <c r="AY18" s="23">
        <v>0</v>
      </c>
      <c r="AZ18" s="16">
        <f>BN18*$D$80</f>
        <v>41.688741176276586</v>
      </c>
      <c r="BA18" s="63">
        <f>AZ18-AY18</f>
        <v>41.688741176276586</v>
      </c>
      <c r="BB18" s="42">
        <f>($AD18^$BB$75)*($BC$75^$M18)*(IF($C18&gt;0,1,$BD$75))</f>
        <v>1.8348501866703406</v>
      </c>
      <c r="BC18" s="42">
        <f>($AD18^$BB$76)*($BC$76^$M18)*(IF($C18&gt;0,1,$BD$76))</f>
        <v>3.2602548787786474</v>
      </c>
      <c r="BD18" s="42">
        <f>($AD18^$BB$77)*($BC$77^$M18)*(IF($C18&gt;0,1,$BD$77))</f>
        <v>14.777720660343723</v>
      </c>
      <c r="BE18" s="42">
        <f>($AD18^$BB$78)*($BC$78^$M18)*(IF($C18&gt;0,1,$BD$78))</f>
        <v>3.2729180710741641</v>
      </c>
      <c r="BF18" s="42">
        <f>($AD18^$BB$79)*($BC$79^$M18)*(IF($C18&gt;0,1,$BD$79))</f>
        <v>1.0505229003242147</v>
      </c>
      <c r="BG18" s="42">
        <f>($AD18^$BB$80)*($BC$80^$M18)*(IF($C18&gt;0,1,$BD$80))</f>
        <v>7.2857499160684549</v>
      </c>
      <c r="BH18" s="42">
        <f>($AD18^$BB$81)*($BC$81^$M18)*(IF($C18&gt;0,1,$BD$81))</f>
        <v>2.8074591573222092</v>
      </c>
      <c r="BI18" s="40">
        <f>BB18/BB$73</f>
        <v>2.2535361907975313E-2</v>
      </c>
      <c r="BJ18" s="40">
        <f>BC18/BC$73</f>
        <v>2.1908111516277366E-2</v>
      </c>
      <c r="BK18" s="40">
        <f>BD18/BD$73</f>
        <v>2.8099975152857091E-2</v>
      </c>
      <c r="BL18" s="40">
        <f>BE18/BE$73</f>
        <v>1.9405490623086611E-2</v>
      </c>
      <c r="BM18" s="40">
        <f>BF18/BF$73</f>
        <v>1.631638711536049E-2</v>
      </c>
      <c r="BN18" s="40">
        <f>BG18/BG$73</f>
        <v>1.7694711874480726E-2</v>
      </c>
      <c r="BO18" s="40">
        <f>BH18/BH$73</f>
        <v>3.8311870784992971E-2</v>
      </c>
      <c r="BP18" s="2">
        <v>989</v>
      </c>
      <c r="BQ18" s="17">
        <f>BP$73*BI18</f>
        <v>1381.3500788731628</v>
      </c>
      <c r="BR18" s="1">
        <f>BQ18-BP18</f>
        <v>392.35007887316283</v>
      </c>
      <c r="BS18" s="2">
        <v>954</v>
      </c>
      <c r="BT18" s="17">
        <f>BS$73*BJ18</f>
        <v>1265.6535104068596</v>
      </c>
      <c r="BU18" s="1">
        <f>BT18-BS18</f>
        <v>311.6535104068596</v>
      </c>
      <c r="BV18" s="2">
        <v>750</v>
      </c>
      <c r="BW18" s="17">
        <f>BV$73*BK18</f>
        <v>1755.5178476995939</v>
      </c>
      <c r="BX18" s="1">
        <f>BW18-BV18</f>
        <v>1005.5178476995939</v>
      </c>
      <c r="BY18" s="2">
        <v>921</v>
      </c>
      <c r="BZ18" s="17">
        <f>BY$73*BL18</f>
        <v>1123.7719619829456</v>
      </c>
      <c r="CA18" s="1">
        <f>BZ18-BY18</f>
        <v>202.77196198294564</v>
      </c>
      <c r="CB18" s="2">
        <v>643</v>
      </c>
      <c r="CC18" s="17">
        <f>CB$73*BM18</f>
        <v>1077.2405101303302</v>
      </c>
      <c r="CD18" s="1">
        <f>CC18-CB18</f>
        <v>434.24051013033022</v>
      </c>
      <c r="CE18" s="2">
        <v>820</v>
      </c>
      <c r="CF18" s="17">
        <f>CE$73*BN18</f>
        <v>1266.8352019415731</v>
      </c>
      <c r="CG18" s="1">
        <f>CF18-CE18</f>
        <v>446.83520194157313</v>
      </c>
      <c r="CH18" s="2">
        <v>832</v>
      </c>
      <c r="CI18" s="17">
        <f>CH$73*BO18</f>
        <v>2527.5873631691261</v>
      </c>
      <c r="CJ18" s="1">
        <f>CI18-CH18</f>
        <v>1695.5873631691261</v>
      </c>
      <c r="CK18" s="9"/>
      <c r="CO18" s="40"/>
      <c r="CQ18" s="17"/>
      <c r="CR18" s="1"/>
    </row>
    <row r="19" spans="1:96" x14ac:dyDescent="0.2">
      <c r="A19" s="53" t="s">
        <v>209</v>
      </c>
      <c r="B19">
        <v>0</v>
      </c>
      <c r="C19">
        <v>0</v>
      </c>
      <c r="D19">
        <v>3.7914691943127903E-2</v>
      </c>
      <c r="E19">
        <v>0.96208530805687198</v>
      </c>
      <c r="F19">
        <v>0.17777777777777701</v>
      </c>
      <c r="G19">
        <v>0.17777777777777701</v>
      </c>
      <c r="H19">
        <v>0.38596491228070101</v>
      </c>
      <c r="I19">
        <v>0.42105263157894701</v>
      </c>
      <c r="J19">
        <v>0.40312720326582602</v>
      </c>
      <c r="K19">
        <v>0.26770703830562398</v>
      </c>
      <c r="L19">
        <v>-0.23027544565180799</v>
      </c>
      <c r="M19" s="31">
        <v>0</v>
      </c>
      <c r="N19">
        <v>1.01193852002882</v>
      </c>
      <c r="O19">
        <v>0.98396388044722605</v>
      </c>
      <c r="P19">
        <v>1.0133923166149299</v>
      </c>
      <c r="Q19">
        <v>0.99151286685333395</v>
      </c>
      <c r="R19">
        <v>31.819999694824201</v>
      </c>
      <c r="S19" s="43">
        <f>IF(C19,O19,Q19)</f>
        <v>0.99151286685333395</v>
      </c>
      <c r="T19" s="43">
        <f>IF(D19 = 0,N19,P19)</f>
        <v>1.0133923166149299</v>
      </c>
      <c r="U19" s="68">
        <f>R19*S19^(1-M19)</f>
        <v>31.549939120687355</v>
      </c>
      <c r="V19" s="67">
        <f>R19*T19^(M19+1)</f>
        <v>32.246143205424261</v>
      </c>
      <c r="W19" s="76">
        <f>0.5 * (D19-MAX($D$3:$D$72))/(MIN($D$3:$D$72)-MAX($D$3:$D$72)) + 0.75</f>
        <v>1.2338108027610424</v>
      </c>
      <c r="X19" s="76">
        <f>AVERAGE(D19, F19, G19, H19, I19, J19, K19)</f>
        <v>0.26733171898996855</v>
      </c>
      <c r="Y19" s="32">
        <f>1.2^M19</f>
        <v>1</v>
      </c>
      <c r="Z19" s="32">
        <f>IF(C19&gt;0, 1, 0.3)</f>
        <v>0.3</v>
      </c>
      <c r="AA19" s="32">
        <f>PERCENTILE($L$2:$L$72, 0.05)</f>
        <v>-0.26164412179337548</v>
      </c>
      <c r="AB19" s="32">
        <f>PERCENTILE($L$2:$L$72, 0.95)</f>
        <v>1.0182912542328766</v>
      </c>
      <c r="AC19" s="32">
        <f>MIN(MAX(L19,AA19), AB19)</f>
        <v>-0.23027544565180799</v>
      </c>
      <c r="AD19" s="32">
        <f>AC19-$AC$73+1</f>
        <v>1.0313686761415675</v>
      </c>
      <c r="AE19" s="21">
        <f>(AD19^4) *Y19*Z19</f>
        <v>0.33945093066123894</v>
      </c>
      <c r="AF19" s="15">
        <f>AE19/$AE$73</f>
        <v>6.8430868083080797E-4</v>
      </c>
      <c r="AG19" s="2">
        <v>64</v>
      </c>
      <c r="AH19" s="16">
        <f>$D$79*AF19</f>
        <v>39.421996639641598</v>
      </c>
      <c r="AI19" s="26">
        <f>AH19-AG19</f>
        <v>-24.578003360358402</v>
      </c>
      <c r="AJ19" s="2">
        <v>32</v>
      </c>
      <c r="AK19" s="2">
        <v>95</v>
      </c>
      <c r="AL19" s="2">
        <v>0</v>
      </c>
      <c r="AM19" s="10">
        <f>SUM(AJ19:AL19)</f>
        <v>127</v>
      </c>
      <c r="AN19" s="16">
        <f>AF19*$D$78</f>
        <v>68.359699980274399</v>
      </c>
      <c r="AO19" s="9">
        <f>AN19-AM19</f>
        <v>-58.640300019725601</v>
      </c>
      <c r="AP19" s="9">
        <f>AO19+AI19</f>
        <v>-83.218303380083995</v>
      </c>
      <c r="AQ19" s="18">
        <f>AG19+AM19</f>
        <v>191</v>
      </c>
      <c r="AR19" s="30">
        <f>AH19+AN19</f>
        <v>107.781696619916</v>
      </c>
      <c r="AS19" s="77">
        <f>AP19*(AP19&lt;0)</f>
        <v>-83.218303380083995</v>
      </c>
      <c r="AT19">
        <f>AS19/$AS$73</f>
        <v>1.7661542685635527E-3</v>
      </c>
      <c r="AU19" s="66">
        <f>AT19*$AP$73</f>
        <v>-11.461458125843185</v>
      </c>
      <c r="AV19" s="69">
        <f>IF(AU19&gt;0,U19,V19)</f>
        <v>32.246143205424261</v>
      </c>
      <c r="AW19" s="17">
        <f>AU19/AV19</f>
        <v>-0.35543655725982154</v>
      </c>
      <c r="AX19" s="38">
        <f>AQ19/AR19</f>
        <v>1.7721005141860686</v>
      </c>
      <c r="AY19" s="23">
        <v>0</v>
      </c>
      <c r="AZ19" s="16">
        <f>BN19*$D$80</f>
        <v>1.4382335604335486</v>
      </c>
      <c r="BA19" s="63">
        <f>AZ19-AY19</f>
        <v>1.4382335604335486</v>
      </c>
      <c r="BB19" s="42">
        <f>($AD19^$BB$75)*($BC$75^$M19)*(IF($C19&gt;0,1,$BD$75))</f>
        <v>0.4799761477275471</v>
      </c>
      <c r="BC19" s="42">
        <f>($AD19^$BB$76)*($BC$76^$M19)*(IF($C19&gt;0,1,$BD$76))</f>
        <v>0.42084441098128289</v>
      </c>
      <c r="BD19" s="42">
        <f>($AD19^$BB$77)*($BC$77^$M19)*(IF($C19&gt;0,1,$BD$77))</f>
        <v>2.3241383262644888E-3</v>
      </c>
      <c r="BE19" s="42">
        <f>($AD19^$BB$78)*($BC$78^$M19)*(IF($C19&gt;0,1,$BD$78))</f>
        <v>0.77456388965469425</v>
      </c>
      <c r="BF19" s="42">
        <f>($AD19^$BB$79)*($BC$79^$M19)*(IF($C19&gt;0,1,$BD$79))</f>
        <v>0.65580026637902888</v>
      </c>
      <c r="BG19" s="42">
        <f>($AD19^$BB$80)*($BC$80^$M19)*(IF($C19&gt;0,1,$BD$80))</f>
        <v>0.2513534768993822</v>
      </c>
      <c r="BH19" s="42">
        <f>($AD19^$BB$81)*($BC$81^$M19)*(IF($C19&gt;0,1,$BD$81))</f>
        <v>4.1311235726904906E-2</v>
      </c>
      <c r="BI19" s="40">
        <f>BB19/BB$73</f>
        <v>5.894996918448382E-3</v>
      </c>
      <c r="BJ19" s="40">
        <f>BC19/BC$73</f>
        <v>2.827971011344352E-3</v>
      </c>
      <c r="BK19" s="40">
        <f>BD19/BD$73</f>
        <v>4.419370938245625E-6</v>
      </c>
      <c r="BL19" s="40">
        <f>BE19/BE$73</f>
        <v>4.5924743520214641E-3</v>
      </c>
      <c r="BM19" s="40">
        <f>BF19/BF$73</f>
        <v>1.0185680876917978E-2</v>
      </c>
      <c r="BN19" s="40">
        <f>BG19/BG$73</f>
        <v>6.1045567081220232E-4</v>
      </c>
      <c r="BO19" s="40">
        <f>BH19/BH$73</f>
        <v>5.6375200366126643E-4</v>
      </c>
      <c r="BP19" s="2">
        <v>0</v>
      </c>
      <c r="BQ19" s="17">
        <f>BP$73*BI19</f>
        <v>361.34562611013047</v>
      </c>
      <c r="BR19" s="1">
        <f>BQ19-BP19</f>
        <v>361.34562611013047</v>
      </c>
      <c r="BS19" s="2">
        <v>0</v>
      </c>
      <c r="BT19" s="17">
        <f>BS$73*BJ19</f>
        <v>163.37471329637455</v>
      </c>
      <c r="BU19" s="1">
        <f>BT19-BS19</f>
        <v>163.37471329637455</v>
      </c>
      <c r="BV19" s="2">
        <v>0</v>
      </c>
      <c r="BW19" s="17">
        <f>BV$73*BK19</f>
        <v>0.27609577999595719</v>
      </c>
      <c r="BX19" s="1">
        <f>BW19-BV19</f>
        <v>0.27609577999595719</v>
      </c>
      <c r="BY19" s="2">
        <v>0</v>
      </c>
      <c r="BZ19" s="17">
        <f>BY$73*BL19</f>
        <v>265.95018972556301</v>
      </c>
      <c r="CA19" s="1">
        <f>BZ19-BY19</f>
        <v>265.95018972556301</v>
      </c>
      <c r="CB19" s="2">
        <v>0</v>
      </c>
      <c r="CC19" s="17">
        <f>CB$73*BM19</f>
        <v>672.47902285587872</v>
      </c>
      <c r="CD19" s="1">
        <f>CC19-CB19</f>
        <v>672.47902285587872</v>
      </c>
      <c r="CE19" s="2">
        <v>0</v>
      </c>
      <c r="CF19" s="17">
        <f>CE$73*BN19</f>
        <v>43.70496329612881</v>
      </c>
      <c r="CG19" s="1">
        <f>CF19-CE19</f>
        <v>43.70496329612881</v>
      </c>
      <c r="CH19" s="2">
        <v>0</v>
      </c>
      <c r="CI19" s="17">
        <f>CH$73*BO19</f>
        <v>37.192974689548393</v>
      </c>
      <c r="CJ19" s="1">
        <f>CI19-CH19</f>
        <v>37.192974689548393</v>
      </c>
      <c r="CK19" s="9"/>
      <c r="CO19" s="40"/>
      <c r="CQ19" s="17"/>
      <c r="CR19" s="1"/>
    </row>
    <row r="20" spans="1:96" x14ac:dyDescent="0.2">
      <c r="A20" s="53" t="s">
        <v>29</v>
      </c>
      <c r="B20">
        <v>0</v>
      </c>
      <c r="C20">
        <v>1</v>
      </c>
      <c r="D20">
        <v>0.28827037773359798</v>
      </c>
      <c r="E20">
        <v>0.71172962226640102</v>
      </c>
      <c r="F20">
        <v>0.35294117647058798</v>
      </c>
      <c r="G20">
        <v>0.35294117647058798</v>
      </c>
      <c r="H20">
        <v>1.5625E-2</v>
      </c>
      <c r="I20">
        <v>0.27008928571428498</v>
      </c>
      <c r="J20">
        <v>6.4962643798460895E-2</v>
      </c>
      <c r="K20">
        <v>0.15141991919449799</v>
      </c>
      <c r="L20">
        <v>0.61016591879384896</v>
      </c>
      <c r="M20" s="31">
        <v>0</v>
      </c>
      <c r="N20">
        <v>1.0068881256868101</v>
      </c>
      <c r="O20">
        <v>0.99308056072303996</v>
      </c>
      <c r="P20">
        <v>1.01112502591327</v>
      </c>
      <c r="Q20">
        <v>0.99198559094350902</v>
      </c>
      <c r="R20">
        <v>79.169998168945298</v>
      </c>
      <c r="S20" s="43">
        <f>IF(C20,O20,Q20)</f>
        <v>0.99308056072303996</v>
      </c>
      <c r="T20" s="43">
        <f>IF(D20 = 0,N20,P20)</f>
        <v>1.01112502591327</v>
      </c>
      <c r="U20" s="68">
        <f>R20*S20^(1-M20)</f>
        <v>78.622186174058243</v>
      </c>
      <c r="V20" s="67">
        <f>R20*T20^(M20+1)</f>
        <v>80.05076645012835</v>
      </c>
      <c r="W20" s="76">
        <f>0.5 * (D20-MAX($D$3:$D$72))/(MIN($D$3:$D$72)-MAX($D$3:$D$72)) + 0.75</f>
        <v>1.0721643896269573</v>
      </c>
      <c r="X20" s="76">
        <f>AVERAGE(D20, F20, G20, H20, I20, J20, K20)</f>
        <v>0.21374993991171684</v>
      </c>
      <c r="Y20" s="32">
        <f>1.2^M20</f>
        <v>1</v>
      </c>
      <c r="Z20" s="32">
        <f>IF(C20&gt;0, 1, 0.3)</f>
        <v>1</v>
      </c>
      <c r="AA20" s="32">
        <f>PERCENTILE($L$2:$L$72, 0.05)</f>
        <v>-0.26164412179337548</v>
      </c>
      <c r="AB20" s="32">
        <f>PERCENTILE($L$2:$L$72, 0.95)</f>
        <v>1.0182912542328766</v>
      </c>
      <c r="AC20" s="32">
        <f>MIN(MAX(L20,AA20), AB20)</f>
        <v>0.61016591879384896</v>
      </c>
      <c r="AD20" s="32">
        <f>AC20-$AC$73+1</f>
        <v>1.8718100405872244</v>
      </c>
      <c r="AE20" s="21">
        <f>(AD20^4) *Y20*Z20</f>
        <v>12.275723285967862</v>
      </c>
      <c r="AF20" s="15">
        <f>AE20/$AE$73</f>
        <v>2.4746975922855876E-2</v>
      </c>
      <c r="AG20" s="2">
        <v>238</v>
      </c>
      <c r="AH20" s="16">
        <f>$D$79*AF20</f>
        <v>1425.6361624518427</v>
      </c>
      <c r="AI20" s="26">
        <f>AH20-AG20</f>
        <v>1187.6361624518427</v>
      </c>
      <c r="AJ20" s="2">
        <v>475</v>
      </c>
      <c r="AK20" s="2">
        <v>2296</v>
      </c>
      <c r="AL20" s="2">
        <v>0</v>
      </c>
      <c r="AM20" s="10">
        <f>SUM(AJ20:AL20)</f>
        <v>2771</v>
      </c>
      <c r="AN20" s="16">
        <f>AF20*$D$78</f>
        <v>2472.1239067896104</v>
      </c>
      <c r="AO20" s="9">
        <f>AN20-AM20</f>
        <v>-298.87609321038963</v>
      </c>
      <c r="AP20" s="9">
        <f>AO20+AI20</f>
        <v>888.76006924145304</v>
      </c>
      <c r="AQ20" s="18">
        <f>AG20+AM20</f>
        <v>3009</v>
      </c>
      <c r="AR20" s="30">
        <f>AH20+AN20</f>
        <v>3897.760069241453</v>
      </c>
      <c r="AS20" s="77">
        <f>AP20*(AP20&lt;0)</f>
        <v>0</v>
      </c>
      <c r="AT20">
        <f>AS20/$AS$73</f>
        <v>0</v>
      </c>
      <c r="AU20" s="66">
        <f>AT20*$AP$73</f>
        <v>0</v>
      </c>
      <c r="AV20" s="69">
        <f>IF(AU20&gt;0,U20,V20)</f>
        <v>80.05076645012835</v>
      </c>
      <c r="AW20" s="17">
        <f>AU20/AV20</f>
        <v>0</v>
      </c>
      <c r="AX20" s="38">
        <f>AQ20/AR20</f>
        <v>0.77198184253182733</v>
      </c>
      <c r="AY20" s="23">
        <v>0</v>
      </c>
      <c r="AZ20" s="16">
        <f>BN20*$D$80</f>
        <v>54.184520921124168</v>
      </c>
      <c r="BA20" s="63">
        <f>AZ20-AY20</f>
        <v>54.184520921124168</v>
      </c>
      <c r="BB20" s="42">
        <f>($AD20^$BB$75)*($BC$75^$M20)*(IF($C20&gt;0,1,$BD$75))</f>
        <v>1.9879199983619065</v>
      </c>
      <c r="BC20" s="42">
        <f>($AD20^$BB$76)*($BC$76^$M20)*(IF($C20&gt;0,1,$BD$76))</f>
        <v>3.8107163436432936</v>
      </c>
      <c r="BD20" s="42">
        <f>($AD20^$BB$77)*($BC$77^$M20)*(IF($C20&gt;0,1,$BD$77))</f>
        <v>21.086718475678975</v>
      </c>
      <c r="BE20" s="42">
        <f>($AD20^$BB$78)*($BC$78^$M20)*(IF($C20&gt;0,1,$BD$78))</f>
        <v>3.8274758137682006</v>
      </c>
      <c r="BF20" s="42">
        <f>($AD20^$BB$79)*($BC$79^$M20)*(IF($C20&gt;0,1,$BD$79))</f>
        <v>1.0573805019135118</v>
      </c>
      <c r="BG20" s="42">
        <f>($AD20^$BB$80)*($BC$80^$M20)*(IF($C20&gt;0,1,$BD$80))</f>
        <v>9.4695799780574941</v>
      </c>
      <c r="BH20" s="42">
        <f>($AD20^$BB$81)*($BC$81^$M20)*(IF($C20&gt;0,1,$BD$81))</f>
        <v>3.2173324851888507</v>
      </c>
      <c r="BI20" s="40">
        <f>BB20/BB$73</f>
        <v>2.4415342970578992E-2</v>
      </c>
      <c r="BJ20" s="40">
        <f>BC20/BC$73</f>
        <v>2.5607077273882738E-2</v>
      </c>
      <c r="BK20" s="40">
        <f>BD20/BD$73</f>
        <v>4.0096593976901546E-2</v>
      </c>
      <c r="BL20" s="40">
        <f>BE20/BE$73</f>
        <v>2.2693524372210467E-2</v>
      </c>
      <c r="BM20" s="40">
        <f>BF20/BF$73</f>
        <v>1.6422897199223824E-2</v>
      </c>
      <c r="BN20" s="40">
        <f>BG20/BG$73</f>
        <v>2.2998523311173247E-2</v>
      </c>
      <c r="BO20" s="40">
        <f>BH20/BH$73</f>
        <v>4.3905189546010873E-2</v>
      </c>
      <c r="BP20" s="2">
        <v>1578</v>
      </c>
      <c r="BQ20" s="17">
        <f>BP$73*BI20</f>
        <v>1496.5872780675804</v>
      </c>
      <c r="BR20" s="1">
        <f>BQ20-BP20</f>
        <v>-81.412721932419572</v>
      </c>
      <c r="BS20" s="2">
        <v>914</v>
      </c>
      <c r="BT20" s="17">
        <f>BS$73*BJ20</f>
        <v>1479.3464611894797</v>
      </c>
      <c r="BU20" s="1">
        <f>BT20-BS20</f>
        <v>565.34646118947967</v>
      </c>
      <c r="BV20" s="2">
        <v>406</v>
      </c>
      <c r="BW20" s="17">
        <f>BV$73*BK20</f>
        <v>2504.9946121129474</v>
      </c>
      <c r="BX20" s="1">
        <f>BW20-BV20</f>
        <v>2098.9946121129474</v>
      </c>
      <c r="BY20" s="2">
        <v>1187</v>
      </c>
      <c r="BZ20" s="17">
        <f>BY$73*BL20</f>
        <v>1314.1819963947082</v>
      </c>
      <c r="CA20" s="1">
        <f>BZ20-BY20</f>
        <v>127.18199639470822</v>
      </c>
      <c r="CB20" s="2">
        <v>792</v>
      </c>
      <c r="CC20" s="17">
        <f>CB$73*BM20</f>
        <v>1084.2725188871552</v>
      </c>
      <c r="CD20" s="1">
        <f>CC20-CB20</f>
        <v>292.27251888715523</v>
      </c>
      <c r="CE20" s="2">
        <v>1504</v>
      </c>
      <c r="CF20" s="17">
        <f>CE$73*BN20</f>
        <v>1646.5562779401375</v>
      </c>
      <c r="CG20" s="1">
        <f>CF20-CE20</f>
        <v>142.55627794013753</v>
      </c>
      <c r="CH20" s="2">
        <v>1108</v>
      </c>
      <c r="CI20" s="17">
        <f>CH$73*BO20</f>
        <v>2896.6009751085212</v>
      </c>
      <c r="CJ20" s="1">
        <f>CI20-CH20</f>
        <v>1788.6009751085212</v>
      </c>
      <c r="CK20" s="9"/>
      <c r="CO20" s="40"/>
      <c r="CQ20" s="17"/>
      <c r="CR20" s="1"/>
    </row>
    <row r="21" spans="1:96" x14ac:dyDescent="0.2">
      <c r="A21" s="53" t="s">
        <v>73</v>
      </c>
      <c r="B21">
        <v>0</v>
      </c>
      <c r="C21">
        <v>1</v>
      </c>
      <c r="D21">
        <v>0.78723404255319096</v>
      </c>
      <c r="E21">
        <v>0.21276595744680801</v>
      </c>
      <c r="F21">
        <v>0.90594059405940597</v>
      </c>
      <c r="G21">
        <v>0.90594059405940597</v>
      </c>
      <c r="H21">
        <v>0.96078431372549</v>
      </c>
      <c r="I21">
        <v>0.93137254901960698</v>
      </c>
      <c r="J21">
        <v>0.94596413004540703</v>
      </c>
      <c r="K21">
        <v>0.92573608870575197</v>
      </c>
      <c r="L21">
        <v>-0.15028795630778499</v>
      </c>
      <c r="M21" s="31">
        <v>0</v>
      </c>
      <c r="N21">
        <v>1.0021914583053499</v>
      </c>
      <c r="O21">
        <v>0.98919835740105699</v>
      </c>
      <c r="P21">
        <v>1.01227594943467</v>
      </c>
      <c r="Q21">
        <v>0.99341506459220996</v>
      </c>
      <c r="R21">
        <v>89.769996643066406</v>
      </c>
      <c r="S21" s="43">
        <f>IF(C21,O21,Q21)</f>
        <v>0.98919835740105699</v>
      </c>
      <c r="T21" s="43">
        <f>IF(D21 = 0,N21,P21)</f>
        <v>1.01227594943467</v>
      </c>
      <c r="U21" s="68">
        <f>R21*S21^(1-M21)</f>
        <v>88.800333223219695</v>
      </c>
      <c r="V21" s="67">
        <f>R21*T21^(M21+1)</f>
        <v>90.872008582607194</v>
      </c>
      <c r="W21" s="76">
        <f>0.5 * (D21-MAX($D$3:$D$72))/(MIN($D$3:$D$72)-MAX($D$3:$D$72)) + 0.75</f>
        <v>0.75</v>
      </c>
      <c r="X21" s="76">
        <f>AVERAGE(D21, F21, G21, H21, I21, J21, K21)</f>
        <v>0.90899604459546546</v>
      </c>
      <c r="Y21" s="32">
        <f>1.2^M21</f>
        <v>1</v>
      </c>
      <c r="Z21" s="32">
        <f>IF(C21&gt;0, 1, 0.3)</f>
        <v>1</v>
      </c>
      <c r="AA21" s="32">
        <f>PERCENTILE($L$2:$L$72, 0.05)</f>
        <v>-0.26164412179337548</v>
      </c>
      <c r="AB21" s="32">
        <f>PERCENTILE($L$2:$L$72, 0.95)</f>
        <v>1.0182912542328766</v>
      </c>
      <c r="AC21" s="32">
        <f>MIN(MAX(L21,AA21), AB21)</f>
        <v>-0.15028795630778499</v>
      </c>
      <c r="AD21" s="32">
        <f>AC21-$AC$73+1</f>
        <v>1.1113561654855906</v>
      </c>
      <c r="AE21" s="21">
        <f>(AD21^4) *Y21*Z21</f>
        <v>1.5255029532724307</v>
      </c>
      <c r="AF21" s="15">
        <f>AE21/$AE$73</f>
        <v>3.0753043201968773E-3</v>
      </c>
      <c r="AG21" s="2">
        <v>0</v>
      </c>
      <c r="AH21" s="16">
        <f>$D$79*AF21</f>
        <v>177.16366893006182</v>
      </c>
      <c r="AI21" s="26">
        <f>AH21-AG21</f>
        <v>177.16366893006182</v>
      </c>
      <c r="AJ21" s="2">
        <v>90</v>
      </c>
      <c r="AK21" s="2">
        <v>90</v>
      </c>
      <c r="AL21" s="2">
        <v>0</v>
      </c>
      <c r="AM21" s="10">
        <f>SUM(AJ21:AL21)</f>
        <v>180</v>
      </c>
      <c r="AN21" s="16">
        <f>AF21*$D$78</f>
        <v>307.21060037038728</v>
      </c>
      <c r="AO21" s="9">
        <f>AN21-AM21</f>
        <v>127.21060037038728</v>
      </c>
      <c r="AP21" s="9">
        <f>AO21+AI21</f>
        <v>304.3742693004491</v>
      </c>
      <c r="AQ21" s="18">
        <f>AG21+AM21</f>
        <v>180</v>
      </c>
      <c r="AR21" s="30">
        <f>AH21+AN21</f>
        <v>484.3742693004491</v>
      </c>
      <c r="AS21" s="77">
        <f>AP21*(AP21&lt;0)</f>
        <v>0</v>
      </c>
      <c r="AT21">
        <f>AS21/$AS$73</f>
        <v>0</v>
      </c>
      <c r="AU21" s="66">
        <f>AT21*$AP$73</f>
        <v>0</v>
      </c>
      <c r="AV21" s="69">
        <f>IF(AU21&gt;0,U21,V21)</f>
        <v>90.872008582607194</v>
      </c>
      <c r="AW21" s="17">
        <f>AU21/AV21</f>
        <v>0</v>
      </c>
      <c r="AX21" s="38">
        <f>AQ21/AR21</f>
        <v>0.37161346381995586</v>
      </c>
      <c r="AY21" s="23">
        <v>0</v>
      </c>
      <c r="AZ21" s="16">
        <f>BN21*$D$80</f>
        <v>8.355536164793218</v>
      </c>
      <c r="BA21" s="63">
        <f>AZ21-AY21</f>
        <v>8.355536164793218</v>
      </c>
      <c r="BB21" s="42">
        <f>($AD21^$BB$75)*($BC$75^$M21)*(IF($C21&gt;0,1,$BD$75))</f>
        <v>1.1226779073468089</v>
      </c>
      <c r="BC21" s="42">
        <f>($AD21^$BB$76)*($BC$76^$M21)*(IF($C21&gt;0,1,$BD$76))</f>
        <v>1.2527109211916967</v>
      </c>
      <c r="BD21" s="42">
        <f>($AD21^$BB$77)*($BC$77^$M21)*(IF($C21&gt;0,1,$BD$77))</f>
        <v>1.6710306618885973</v>
      </c>
      <c r="BE21" s="42">
        <f>($AD21^$BB$78)*($BC$78^$M21)*(IF($C21&gt;0,1,$BD$78))</f>
        <v>1.2536371010597422</v>
      </c>
      <c r="BF21" s="42">
        <f>($AD21^$BB$79)*($BC$79^$M21)*(IF($C21&gt;0,1,$BD$79))</f>
        <v>1.0094410002993468</v>
      </c>
      <c r="BG21" s="42">
        <f>($AD21^$BB$80)*($BC$80^$M21)*(IF($C21&gt;0,1,$BD$80))</f>
        <v>1.4602586980004912</v>
      </c>
      <c r="BH21" s="42">
        <f>($AD21^$BB$81)*($BC$81^$M21)*(IF($C21&gt;0,1,$BD$81))</f>
        <v>1.2175042406849017</v>
      </c>
      <c r="BI21" s="40">
        <f>BB21/BB$73</f>
        <v>1.3788566026777338E-2</v>
      </c>
      <c r="BJ21" s="40">
        <f>BC21/BC$73</f>
        <v>8.4179095130769276E-3</v>
      </c>
      <c r="BK21" s="40">
        <f>BD21/BD$73</f>
        <v>3.1774805572512255E-3</v>
      </c>
      <c r="BL21" s="40">
        <f>BE21/BE$73</f>
        <v>7.4329520266250048E-3</v>
      </c>
      <c r="BM21" s="40">
        <f>BF21/BF$73</f>
        <v>1.5678316128013705E-2</v>
      </c>
      <c r="BN21" s="40">
        <f>BG21/BG$73</f>
        <v>3.5464924298782758E-3</v>
      </c>
      <c r="BO21" s="40">
        <f>BH21/BH$73</f>
        <v>1.6614619317843044E-2</v>
      </c>
      <c r="BP21" s="2">
        <v>654</v>
      </c>
      <c r="BQ21" s="17">
        <f>BP$73*BI21</f>
        <v>845.19773174337047</v>
      </c>
      <c r="BR21" s="1">
        <f>BQ21-BP21</f>
        <v>191.19773174337047</v>
      </c>
      <c r="BS21" s="2">
        <v>278</v>
      </c>
      <c r="BT21" s="17">
        <f>BS$73*BJ21</f>
        <v>486.31105047996721</v>
      </c>
      <c r="BU21" s="1">
        <f>BT21-BS21</f>
        <v>208.31105047996721</v>
      </c>
      <c r="BV21" s="2">
        <v>63</v>
      </c>
      <c r="BW21" s="17">
        <f>BV$73*BK21</f>
        <v>198.50992033371307</v>
      </c>
      <c r="BX21" s="1">
        <f>BW21-BV21</f>
        <v>135.50992033371307</v>
      </c>
      <c r="BY21" s="2">
        <v>268</v>
      </c>
      <c r="BZ21" s="17">
        <f>BY$73*BL21</f>
        <v>430.442251861854</v>
      </c>
      <c r="CA21" s="1">
        <f>BZ21-BY21</f>
        <v>162.442251861854</v>
      </c>
      <c r="CB21" s="2">
        <v>808</v>
      </c>
      <c r="CC21" s="17">
        <f>CB$73*BM21</f>
        <v>1035.1137874037208</v>
      </c>
      <c r="CD21" s="1">
        <f>CC21-CB21</f>
        <v>227.11378740372083</v>
      </c>
      <c r="CE21" s="2">
        <v>0</v>
      </c>
      <c r="CF21" s="17">
        <f>CE$73*BN21</f>
        <v>253.90757902470529</v>
      </c>
      <c r="CG21" s="1">
        <f>CF21-CE21</f>
        <v>253.90757902470529</v>
      </c>
      <c r="CH21" s="2">
        <v>0</v>
      </c>
      <c r="CI21" s="17">
        <f>CH$73*BO21</f>
        <v>1096.1328948753769</v>
      </c>
      <c r="CJ21" s="1">
        <f>CI21-CH21</f>
        <v>1096.1328948753769</v>
      </c>
      <c r="CK21" s="9"/>
      <c r="CO21" s="40"/>
      <c r="CQ21" s="17"/>
      <c r="CR21" s="1"/>
    </row>
    <row r="22" spans="1:96" x14ac:dyDescent="0.2">
      <c r="A22" s="53" t="s">
        <v>61</v>
      </c>
      <c r="B22">
        <v>0</v>
      </c>
      <c r="C22">
        <v>0</v>
      </c>
      <c r="D22">
        <v>0.220706260032102</v>
      </c>
      <c r="E22">
        <v>0.77929373996789697</v>
      </c>
      <c r="F22">
        <v>0.12698412698412601</v>
      </c>
      <c r="G22">
        <v>0.12698412698412601</v>
      </c>
      <c r="H22">
        <v>4.6654929577464699E-2</v>
      </c>
      <c r="I22">
        <v>0.29313380281690099</v>
      </c>
      <c r="J22">
        <v>0.11694501668389699</v>
      </c>
      <c r="K22">
        <v>0.121861236038162</v>
      </c>
      <c r="L22">
        <v>0.25457818663231402</v>
      </c>
      <c r="M22" s="31">
        <v>0</v>
      </c>
      <c r="N22">
        <v>1.00857970012118</v>
      </c>
      <c r="O22">
        <v>0.996410880835079</v>
      </c>
      <c r="P22">
        <v>1.0071881442597901</v>
      </c>
      <c r="Q22">
        <v>0.99416086393115499</v>
      </c>
      <c r="R22">
        <v>11.869999885559</v>
      </c>
      <c r="S22" s="43">
        <f>IF(C22,O22,Q22)</f>
        <v>0.99416086393115499</v>
      </c>
      <c r="T22" s="43">
        <f>IF(D22 = 0,N22,P22)</f>
        <v>1.0071881442597901</v>
      </c>
      <c r="U22" s="68">
        <f>R22*S22^(1-M22)</f>
        <v>11.800689341090047</v>
      </c>
      <c r="V22" s="67">
        <f>R22*T22^(M22+1)</f>
        <v>11.955323157100091</v>
      </c>
      <c r="W22" s="76">
        <f>0.5 * (D22-MAX($D$3:$D$72))/(MIN($D$3:$D$72)-MAX($D$3:$D$72)) + 0.75</f>
        <v>1.1157883131201767</v>
      </c>
      <c r="X22" s="76">
        <f>AVERAGE(D22, F22, G22, H22, I22, J22, K22)</f>
        <v>0.15046707130239695</v>
      </c>
      <c r="Y22" s="32">
        <f>1.2^M22</f>
        <v>1</v>
      </c>
      <c r="Z22" s="32">
        <f>IF(C22&gt;0, 1, 0.3)</f>
        <v>0.3</v>
      </c>
      <c r="AA22" s="32">
        <f>PERCENTILE($L$2:$L$72, 0.05)</f>
        <v>-0.26164412179337548</v>
      </c>
      <c r="AB22" s="32">
        <f>PERCENTILE($L$2:$L$72, 0.95)</f>
        <v>1.0182912542328766</v>
      </c>
      <c r="AC22" s="32">
        <f>MIN(MAX(L22,AA22), AB22)</f>
        <v>0.25457818663231402</v>
      </c>
      <c r="AD22" s="32">
        <f>AC22-$AC$73+1</f>
        <v>1.5162223084256894</v>
      </c>
      <c r="AE22" s="21">
        <f>(AD22^4) *Y22*Z22</f>
        <v>1.5855238656366042</v>
      </c>
      <c r="AF22" s="15">
        <f>AE22/$AE$73</f>
        <v>3.1963021659891415E-3</v>
      </c>
      <c r="AG22" s="2">
        <v>47</v>
      </c>
      <c r="AH22" s="16">
        <f>$D$79*AF22</f>
        <v>184.13417332938545</v>
      </c>
      <c r="AI22" s="26">
        <f>AH22-AG22</f>
        <v>137.13417332938545</v>
      </c>
      <c r="AJ22" s="2">
        <v>166</v>
      </c>
      <c r="AK22" s="2">
        <v>570</v>
      </c>
      <c r="AL22" s="2">
        <v>0</v>
      </c>
      <c r="AM22" s="10">
        <f>SUM(AJ22:AL22)</f>
        <v>736</v>
      </c>
      <c r="AN22" s="16">
        <f>AF22*$D$78</f>
        <v>319.29780117365129</v>
      </c>
      <c r="AO22" s="9">
        <f>AN22-AM22</f>
        <v>-416.70219882634871</v>
      </c>
      <c r="AP22" s="9">
        <f>AO22+AI22</f>
        <v>-279.56802549696329</v>
      </c>
      <c r="AQ22" s="18">
        <f>AG22+AM22</f>
        <v>783</v>
      </c>
      <c r="AR22" s="30">
        <f>AH22+AN22</f>
        <v>503.43197450303671</v>
      </c>
      <c r="AS22" s="77">
        <f>AP22*(AP22&lt;0)</f>
        <v>-279.56802549696329</v>
      </c>
      <c r="AT22">
        <f>AS22/$AS$73</f>
        <v>5.9333132439649541E-3</v>
      </c>
      <c r="AU22" s="66">
        <f>AT22*$AP$73</f>
        <v>-38.504236296710602</v>
      </c>
      <c r="AV22" s="69">
        <f>IF(AU22&gt;0,U22,V22)</f>
        <v>11.955323157100091</v>
      </c>
      <c r="AW22" s="17">
        <f>AU22/AV22</f>
        <v>-3.2206771653716029</v>
      </c>
      <c r="AX22" s="38">
        <f>AQ22/AR22</f>
        <v>1.5553243330897666</v>
      </c>
      <c r="AY22" s="23">
        <v>0</v>
      </c>
      <c r="AZ22" s="16">
        <f>BN22*$D$80</f>
        <v>5.7272050870759701</v>
      </c>
      <c r="BA22" s="63">
        <f>AZ22-AY22</f>
        <v>5.7272050870759701</v>
      </c>
      <c r="BB22" s="42">
        <f>($AD22^$BB$75)*($BC$75^$M22)*(IF($C22&gt;0,1,$BD$75))</f>
        <v>0.73220737590562435</v>
      </c>
      <c r="BC22" s="42">
        <f>($AD22^$BB$76)*($BC$76^$M22)*(IF($C22&gt;0,1,$BD$76))</f>
        <v>0.95773247193661115</v>
      </c>
      <c r="BD22" s="42">
        <f>($AD22^$BB$77)*($BC$77^$M22)*(IF($C22&gt;0,1,$BD$77))</f>
        <v>1.5138397051857891E-2</v>
      </c>
      <c r="BE22" s="42">
        <f>($AD22^$BB$78)*($BC$78^$M22)*(IF($C22&gt;0,1,$BD$78))</f>
        <v>1.7674670953449974</v>
      </c>
      <c r="BF22" s="42">
        <f>($AD22^$BB$79)*($BC$79^$M22)*(IF($C22&gt;0,1,$BD$79))</f>
        <v>0.67868092774027888</v>
      </c>
      <c r="BG22" s="42">
        <f>($AD22^$BB$80)*($BC$80^$M22)*(IF($C22&gt;0,1,$BD$80))</f>
        <v>1.0009173413520038</v>
      </c>
      <c r="BH22" s="42">
        <f>($AD22^$BB$81)*($BC$81^$M22)*(IF($C22&gt;0,1,$BD$81))</f>
        <v>8.4724032752968331E-2</v>
      </c>
      <c r="BI22" s="40">
        <f>BB22/BB$73</f>
        <v>8.9928640101486108E-3</v>
      </c>
      <c r="BJ22" s="40">
        <f>BC22/BC$73</f>
        <v>6.4357268305990705E-3</v>
      </c>
      <c r="BK22" s="40">
        <f>BD22/BD$73</f>
        <v>2.8785804711604111E-5</v>
      </c>
      <c r="BL22" s="40">
        <f>BE22/BE$73</f>
        <v>1.047950648336112E-2</v>
      </c>
      <c r="BM22" s="40">
        <f>BF22/BF$73</f>
        <v>1.0541056022105588E-2</v>
      </c>
      <c r="BN22" s="40">
        <f>BG22/BG$73</f>
        <v>2.43090198942104E-3</v>
      </c>
      <c r="BO22" s="40">
        <f>BH22/BH$73</f>
        <v>1.1561828733107024E-3</v>
      </c>
      <c r="BP22" s="2">
        <v>955</v>
      </c>
      <c r="BQ22" s="17">
        <f>BP$73*BI22</f>
        <v>551.23558523007944</v>
      </c>
      <c r="BR22" s="1">
        <f>BQ22-BP22</f>
        <v>-403.76441476992056</v>
      </c>
      <c r="BS22" s="2">
        <v>248</v>
      </c>
      <c r="BT22" s="17">
        <f>BS$73*BJ22</f>
        <v>371.79837473053891</v>
      </c>
      <c r="BU22" s="1">
        <f>BT22-BS22</f>
        <v>123.79837473053891</v>
      </c>
      <c r="BV22" s="2">
        <v>50</v>
      </c>
      <c r="BW22" s="17">
        <f>BV$73*BK22</f>
        <v>1.7983643635527553</v>
      </c>
      <c r="BX22" s="1">
        <f>BW22-BV22</f>
        <v>-48.201635636447243</v>
      </c>
      <c r="BY22" s="2">
        <v>627</v>
      </c>
      <c r="BZ22" s="17">
        <f>BY$73*BL22</f>
        <v>606.86822045144243</v>
      </c>
      <c r="CA22" s="1">
        <f>BZ22-BY22</f>
        <v>-20.131779548557574</v>
      </c>
      <c r="CB22" s="2">
        <v>677</v>
      </c>
      <c r="CC22" s="17">
        <f>CB$73*BM22</f>
        <v>695.94160069145516</v>
      </c>
      <c r="CD22" s="1">
        <f>CC22-CB22</f>
        <v>18.941600691455164</v>
      </c>
      <c r="CE22" s="2">
        <v>0</v>
      </c>
      <c r="CF22" s="17">
        <f>CE$73*BN22</f>
        <v>174.03799703060994</v>
      </c>
      <c r="CG22" s="1">
        <f>CF22-CE22</f>
        <v>174.03799703060994</v>
      </c>
      <c r="CH22" s="2">
        <v>0</v>
      </c>
      <c r="CI22" s="17">
        <f>CH$73*BO22</f>
        <v>76.278008883800283</v>
      </c>
      <c r="CJ22" s="1">
        <f>CI22-CH22</f>
        <v>76.278008883800283</v>
      </c>
      <c r="CK22" s="9"/>
      <c r="CO22" s="40"/>
      <c r="CQ22" s="17"/>
      <c r="CR22" s="1"/>
    </row>
    <row r="23" spans="1:96" x14ac:dyDescent="0.2">
      <c r="A23" s="53" t="s">
        <v>16</v>
      </c>
      <c r="B23">
        <v>1</v>
      </c>
      <c r="C23">
        <v>1</v>
      </c>
      <c r="D23">
        <v>0.20465489566613099</v>
      </c>
      <c r="E23">
        <v>0.79534510433386796</v>
      </c>
      <c r="F23">
        <v>0.32301587301587298</v>
      </c>
      <c r="G23">
        <v>0.32301587301587298</v>
      </c>
      <c r="H23">
        <v>6.1619718309859099E-3</v>
      </c>
      <c r="I23">
        <v>0.18397887323943601</v>
      </c>
      <c r="J23">
        <v>3.3670055455819102E-2</v>
      </c>
      <c r="K23">
        <v>0.104287882122297</v>
      </c>
      <c r="L23">
        <v>0.93230223956911196</v>
      </c>
      <c r="M23" s="31">
        <v>1</v>
      </c>
      <c r="N23">
        <v>1.0058032306984701</v>
      </c>
      <c r="O23">
        <v>0.99571192063700598</v>
      </c>
      <c r="P23">
        <v>1.01025039610192</v>
      </c>
      <c r="Q23">
        <v>0.99411149340579696</v>
      </c>
      <c r="R23">
        <v>92.080001831054602</v>
      </c>
      <c r="S23" s="43">
        <f>IF(C23,O23,Q23)</f>
        <v>0.99571192063700598</v>
      </c>
      <c r="T23" s="43">
        <f>IF(D23 = 0,N23,P23)</f>
        <v>1.01025039610192</v>
      </c>
      <c r="U23" s="68">
        <f>R23*S23^(1-M23)</f>
        <v>92.080001831054602</v>
      </c>
      <c r="V23" s="67">
        <f>R23*T23^(M23+1)</f>
        <v>93.977389717626934</v>
      </c>
      <c r="W23" s="76">
        <f>0.5 * (D23-MAX($D$3:$D$72))/(MIN($D$3:$D$72)-MAX($D$3:$D$72)) + 0.75</f>
        <v>1.1261521499448734</v>
      </c>
      <c r="X23" s="76">
        <f>AVERAGE(D23, F23, G23, H23, I23, J23, K23)</f>
        <v>0.16839791776377355</v>
      </c>
      <c r="Y23" s="32">
        <f>1.2^M23</f>
        <v>1.2</v>
      </c>
      <c r="Z23" s="32">
        <f>IF(C23&gt;0, 1, 0.3)</f>
        <v>1</v>
      </c>
      <c r="AA23" s="32">
        <f>PERCENTILE($L$2:$L$72, 0.05)</f>
        <v>-0.26164412179337548</v>
      </c>
      <c r="AB23" s="32">
        <f>PERCENTILE($L$2:$L$72, 0.95)</f>
        <v>1.0182912542328766</v>
      </c>
      <c r="AC23" s="32">
        <f>MIN(MAX(L23,AA23), AB23)</f>
        <v>0.93230223956911196</v>
      </c>
      <c r="AD23" s="32">
        <f>AC23-$AC$73+1</f>
        <v>2.1939463613624874</v>
      </c>
      <c r="AE23" s="21">
        <f>(AD23^4) *Y23*Z23</f>
        <v>27.802590825362721</v>
      </c>
      <c r="AF23" s="15">
        <f>AE23/$AE$73</f>
        <v>5.6048025010040629E-2</v>
      </c>
      <c r="AG23" s="2">
        <v>0</v>
      </c>
      <c r="AH23" s="16">
        <f>$D$79*AF23</f>
        <v>3228.8426487909255</v>
      </c>
      <c r="AI23" s="26">
        <f>AH23-AG23</f>
        <v>3228.8426487909255</v>
      </c>
      <c r="AJ23" s="2">
        <v>1105</v>
      </c>
      <c r="AK23" s="2">
        <v>4788</v>
      </c>
      <c r="AL23" s="2">
        <v>0</v>
      </c>
      <c r="AM23" s="10">
        <f>SUM(AJ23:AL23)</f>
        <v>5893</v>
      </c>
      <c r="AN23" s="16">
        <f>AF23*$D$78</f>
        <v>5598.9735064030183</v>
      </c>
      <c r="AO23" s="9">
        <f>AN23-AM23</f>
        <v>-294.02649359698171</v>
      </c>
      <c r="AP23" s="9">
        <f>AO23+AI23</f>
        <v>2934.8161551939438</v>
      </c>
      <c r="AQ23" s="18">
        <f>AG23+AM23</f>
        <v>5893</v>
      </c>
      <c r="AR23" s="30">
        <f>AH23+AN23</f>
        <v>8827.8161551939447</v>
      </c>
      <c r="AS23" s="77">
        <f>AP23*(AP23&lt;0)</f>
        <v>0</v>
      </c>
      <c r="AT23">
        <f>AS23/$AS$73</f>
        <v>0</v>
      </c>
      <c r="AU23" s="66">
        <f>AT23*$AP$73</f>
        <v>0</v>
      </c>
      <c r="AV23" s="69">
        <f>IF(AU23&gt;0,U23,V23)</f>
        <v>93.977389717626934</v>
      </c>
      <c r="AW23" s="17">
        <f>AU23/AV23</f>
        <v>0</v>
      </c>
      <c r="AX23" s="38">
        <f>AQ23/AR23</f>
        <v>0.66754901737875305</v>
      </c>
      <c r="AY23" s="23">
        <v>0</v>
      </c>
      <c r="AZ23" s="16">
        <f>BN23*$D$80</f>
        <v>148.71419790441593</v>
      </c>
      <c r="BA23" s="63">
        <f>AZ23-AY23</f>
        <v>148.71419790441593</v>
      </c>
      <c r="BB23" s="42">
        <f>($AD23^$BB$75)*($BC$75^$M23)*(IF($C23&gt;0,1,$BD$75))</f>
        <v>1.7294223969402565</v>
      </c>
      <c r="BC23" s="42">
        <f>($AD23^$BB$76)*($BC$76^$M23)*(IF($C23&gt;0,1,$BD$76))</f>
        <v>4.219425265044368</v>
      </c>
      <c r="BD23" s="42">
        <f>($AD23^$BB$77)*($BC$77^$M23)*(IF($C23&gt;0,1,$BD$77))</f>
        <v>21.954681508421732</v>
      </c>
      <c r="BE23" s="42">
        <f>($AD23^$BB$78)*($BC$78^$M23)*(IF($C23&gt;0,1,$BD$78))</f>
        <v>1.8928122645534387</v>
      </c>
      <c r="BF23" s="42">
        <f>($AD23^$BB$79)*($BC$79^$M23)*(IF($C23&gt;0,1,$BD$79))</f>
        <v>1.4520707553678511</v>
      </c>
      <c r="BG23" s="42">
        <f>($AD23^$BB$80)*($BC$80^$M23)*(IF($C23&gt;0,1,$BD$80))</f>
        <v>25.990097669748295</v>
      </c>
      <c r="BH23" s="42">
        <f>($AD23^$BB$81)*($BC$81^$M23)*(IF($C23&gt;0,1,$BD$81))</f>
        <v>1.8686545433305148</v>
      </c>
      <c r="BI23" s="40">
        <f>BB23/BB$73</f>
        <v>2.1240513198263065E-2</v>
      </c>
      <c r="BJ23" s="40">
        <f>BC23/BC$73</f>
        <v>2.8353500777773492E-2</v>
      </c>
      <c r="BK23" s="40">
        <f>BD23/BD$73</f>
        <v>4.1747033866398192E-2</v>
      </c>
      <c r="BL23" s="40">
        <f>BE23/BE$73</f>
        <v>1.1222691755006281E-2</v>
      </c>
      <c r="BM23" s="40">
        <f>BF23/BF$73</f>
        <v>2.2553100514195106E-2</v>
      </c>
      <c r="BN23" s="40">
        <f>BG23/BG$73</f>
        <v>6.3121476190329345E-2</v>
      </c>
      <c r="BO23" s="40">
        <f>BH23/BH$73</f>
        <v>2.5500513950184683E-2</v>
      </c>
      <c r="BP23" s="2">
        <v>864</v>
      </c>
      <c r="BQ23" s="17">
        <f>BP$73*BI23</f>
        <v>1301.979737513931</v>
      </c>
      <c r="BR23" s="1">
        <f>BQ23-BP23</f>
        <v>437.97973751393101</v>
      </c>
      <c r="BS23" s="2">
        <v>1177</v>
      </c>
      <c r="BT23" s="17">
        <f>BS$73*BJ23</f>
        <v>1638.0100934327525</v>
      </c>
      <c r="BU23" s="1">
        <f>BT23-BS23</f>
        <v>461.01009343275246</v>
      </c>
      <c r="BV23" s="2">
        <v>1012</v>
      </c>
      <c r="BW23" s="17">
        <f>BV$73*BK23</f>
        <v>2608.1041937693608</v>
      </c>
      <c r="BX23" s="1">
        <f>BW23-BV23</f>
        <v>1596.1041937693608</v>
      </c>
      <c r="BY23" s="2">
        <v>88</v>
      </c>
      <c r="BZ23" s="17">
        <f>BY$73*BL23</f>
        <v>649.90607953241374</v>
      </c>
      <c r="CA23" s="1">
        <f>BZ23-BY23</f>
        <v>561.90607953241374</v>
      </c>
      <c r="CB23" s="2">
        <v>1013</v>
      </c>
      <c r="CC23" s="17">
        <f>CB$73*BM23</f>
        <v>1489.0008021481892</v>
      </c>
      <c r="CD23" s="1">
        <f>CC23-CB23</f>
        <v>476.00080214818922</v>
      </c>
      <c r="CE23" s="2">
        <v>1197</v>
      </c>
      <c r="CF23" s="17">
        <f>CE$73*BN23</f>
        <v>4519.118966370439</v>
      </c>
      <c r="CG23" s="1">
        <f>CF23-CE23</f>
        <v>3322.118966370439</v>
      </c>
      <c r="CH23" s="2">
        <v>0</v>
      </c>
      <c r="CI23" s="17">
        <f>CH$73*BO23</f>
        <v>1682.3709073494842</v>
      </c>
      <c r="CJ23" s="1">
        <f>CI23-CH23</f>
        <v>1682.3709073494842</v>
      </c>
      <c r="CK23" s="9"/>
      <c r="CO23" s="40"/>
      <c r="CQ23" s="17"/>
      <c r="CR23" s="1"/>
    </row>
    <row r="24" spans="1:96" x14ac:dyDescent="0.2">
      <c r="A24" s="49" t="s">
        <v>193</v>
      </c>
      <c r="B24">
        <v>1</v>
      </c>
      <c r="C24">
        <v>1</v>
      </c>
      <c r="D24">
        <v>0.40288924558587402</v>
      </c>
      <c r="E24">
        <v>0.59711075441412498</v>
      </c>
      <c r="F24">
        <v>0.52142857142857102</v>
      </c>
      <c r="G24">
        <v>0.52142857142857102</v>
      </c>
      <c r="H24">
        <v>0.125</v>
      </c>
      <c r="I24">
        <v>0.11531690140845</v>
      </c>
      <c r="J24">
        <v>0.120060870711719</v>
      </c>
      <c r="K24">
        <v>0.25020625151998599</v>
      </c>
      <c r="L24">
        <v>0.89580801629767803</v>
      </c>
      <c r="M24" s="31">
        <v>0</v>
      </c>
      <c r="N24">
        <v>1.0117642155005599</v>
      </c>
      <c r="O24">
        <v>0.98703038742243498</v>
      </c>
      <c r="P24">
        <v>1.0151351333935801</v>
      </c>
      <c r="Q24">
        <v>0.99098816305851001</v>
      </c>
      <c r="R24">
        <v>54.450000762939403</v>
      </c>
      <c r="S24" s="43">
        <f>IF(C24,O24,Q24)</f>
        <v>0.98703038742243498</v>
      </c>
      <c r="T24" s="43">
        <f>IF(D24 = 0,N24,P24)</f>
        <v>1.0151351333935801</v>
      </c>
      <c r="U24" s="68">
        <f>R24*S24^(1-M24)</f>
        <v>53.743805348195963</v>
      </c>
      <c r="V24" s="67">
        <f>R24*T24^(M24+1)</f>
        <v>55.274108787767027</v>
      </c>
      <c r="W24" s="76">
        <f>0.5 * (D24-MAX($D$3:$D$72))/(MIN($D$3:$D$72)-MAX($D$3:$D$72)) + 0.75</f>
        <v>0.99815876515986801</v>
      </c>
      <c r="X24" s="76">
        <f>AVERAGE(D24, F24, G24, H24, I24, J24, K24)</f>
        <v>0.293761487440453</v>
      </c>
      <c r="Y24" s="32">
        <f>1.2^M24</f>
        <v>1</v>
      </c>
      <c r="Z24" s="32">
        <f>IF(C24&gt;0, 1, 0.3)</f>
        <v>1</v>
      </c>
      <c r="AA24" s="32">
        <f>PERCENTILE($L$2:$L$72, 0.05)</f>
        <v>-0.26164412179337548</v>
      </c>
      <c r="AB24" s="32">
        <f>PERCENTILE($L$2:$L$72, 0.95)</f>
        <v>1.0182912542328766</v>
      </c>
      <c r="AC24" s="32">
        <f>MIN(MAX(L24,AA24), AB24)</f>
        <v>0.89580801629767803</v>
      </c>
      <c r="AD24" s="32">
        <f>AC24-$AC$73+1</f>
        <v>2.1574521380910534</v>
      </c>
      <c r="AE24" s="21">
        <f>(AD24^4) *Y24*Z24</f>
        <v>21.665298629328102</v>
      </c>
      <c r="AF24" s="15">
        <f>AE24/$AE$73</f>
        <v>4.3675685012737962E-2</v>
      </c>
      <c r="AG24" s="2">
        <v>218</v>
      </c>
      <c r="AH24" s="16">
        <f>$D$79*AF24</f>
        <v>2516.0907000563147</v>
      </c>
      <c r="AI24" s="26">
        <f>AH24-AG24</f>
        <v>2298.0907000563147</v>
      </c>
      <c r="AJ24" s="2">
        <v>1742</v>
      </c>
      <c r="AK24" s="2">
        <v>653</v>
      </c>
      <c r="AL24" s="2">
        <v>109</v>
      </c>
      <c r="AM24" s="10">
        <f>SUM(AJ24:AL24)</f>
        <v>2504</v>
      </c>
      <c r="AN24" s="16">
        <f>AF24*$D$78</f>
        <v>4363.0262300324712</v>
      </c>
      <c r="AO24" s="9">
        <f>AN24-AM24</f>
        <v>1859.0262300324712</v>
      </c>
      <c r="AP24" s="9">
        <f>AO24+AI24</f>
        <v>4157.1169300887859</v>
      </c>
      <c r="AQ24" s="18">
        <f>AG24+AM24</f>
        <v>2722</v>
      </c>
      <c r="AR24" s="30">
        <f>AH24+AN24</f>
        <v>6879.1169300887859</v>
      </c>
      <c r="AS24" s="77">
        <f>AP24*(AP24&lt;0)</f>
        <v>0</v>
      </c>
      <c r="AT24">
        <f>AS24/$AS$73</f>
        <v>0</v>
      </c>
      <c r="AU24" s="66">
        <f>AT24*$AP$73</f>
        <v>0</v>
      </c>
      <c r="AV24" s="69">
        <f>IF(AU24&gt;0,U24,V24)</f>
        <v>55.274108787767027</v>
      </c>
      <c r="AW24" s="17">
        <f>AU24/AV24</f>
        <v>0</v>
      </c>
      <c r="AX24" s="38">
        <f>AQ24/AR24</f>
        <v>0.39569032299686002</v>
      </c>
      <c r="AY24" s="23">
        <v>0</v>
      </c>
      <c r="AZ24" s="16">
        <f>BN24*$D$80</f>
        <v>90.169063019057077</v>
      </c>
      <c r="BA24" s="63">
        <f>AZ24-AY24</f>
        <v>90.169063019057077</v>
      </c>
      <c r="BB24" s="42">
        <f>($AD24^$BB$75)*($BC$75^$M24)*(IF($C24&gt;0,1,$BD$75))</f>
        <v>2.3227342410313838</v>
      </c>
      <c r="BC24" s="42">
        <f>($AD24^$BB$76)*($BC$76^$M24)*(IF($C24&gt;0,1,$BD$76))</f>
        <v>5.1597713481249965</v>
      </c>
      <c r="BD24" s="42">
        <f>($AD24^$BB$77)*($BC$77^$M24)*(IF($C24&gt;0,1,$BD$77))</f>
        <v>42.06839172500333</v>
      </c>
      <c r="BE24" s="42">
        <f>($AD24^$BB$78)*($BC$78^$M24)*(IF($C24&gt;0,1,$BD$78))</f>
        <v>5.1876186721340227</v>
      </c>
      <c r="BF24" s="42">
        <f>($AD24^$BB$79)*($BC$79^$M24)*(IF($C24&gt;0,1,$BD$79))</f>
        <v>1.0708305779388101</v>
      </c>
      <c r="BG24" s="42">
        <f>($AD24^$BB$80)*($BC$80^$M24)*(IF($C24&gt;0,1,$BD$80))</f>
        <v>15.758433207307062</v>
      </c>
      <c r="BH24" s="42">
        <f>($AD24^$BB$81)*($BC$81^$M24)*(IF($C24&gt;0,1,$BD$81))</f>
        <v>4.1924350263195906</v>
      </c>
      <c r="BI24" s="40">
        <f>BB24/BB$73</f>
        <v>2.8527482580294687E-2</v>
      </c>
      <c r="BJ24" s="40">
        <f>BC24/BC$73</f>
        <v>3.4672395348293278E-2</v>
      </c>
      <c r="BK24" s="40">
        <f>BD24/BD$73</f>
        <v>7.9993443465574132E-2</v>
      </c>
      <c r="BL24" s="40">
        <f>BE24/BE$73</f>
        <v>3.0757960728667641E-2</v>
      </c>
      <c r="BM24" s="40">
        <f>BF24/BF$73</f>
        <v>1.663179949644368E-2</v>
      </c>
      <c r="BN24" s="40">
        <f>BG24/BG$73</f>
        <v>3.8272098055626945E-2</v>
      </c>
      <c r="BO24" s="40">
        <f>BH24/BH$73</f>
        <v>5.7211884484202509E-2</v>
      </c>
      <c r="BP24" s="2">
        <v>1874</v>
      </c>
      <c r="BQ24" s="17">
        <f>BP$73*BI24</f>
        <v>1748.6490997243234</v>
      </c>
      <c r="BR24" s="1">
        <f>BQ24-BP24</f>
        <v>-125.35090027567662</v>
      </c>
      <c r="BS24" s="2">
        <v>1833</v>
      </c>
      <c r="BT24" s="17">
        <f>BS$73*BJ24</f>
        <v>2003.058951666251</v>
      </c>
      <c r="BU24" s="1">
        <f>BT24-BS24</f>
        <v>170.05895166625101</v>
      </c>
      <c r="BV24" s="2">
        <v>779</v>
      </c>
      <c r="BW24" s="17">
        <f>BV$73*BK24</f>
        <v>4997.5103870682788</v>
      </c>
      <c r="BX24" s="1">
        <f>BW24-BV24</f>
        <v>4218.5103870682788</v>
      </c>
      <c r="BY24" s="2">
        <v>2064</v>
      </c>
      <c r="BZ24" s="17">
        <f>BY$73*BL24</f>
        <v>1781.1935057971432</v>
      </c>
      <c r="CA24" s="1">
        <f>BZ24-BY24</f>
        <v>-282.80649420285681</v>
      </c>
      <c r="CB24" s="2">
        <v>653</v>
      </c>
      <c r="CC24" s="17">
        <f>CB$73*BM24</f>
        <v>1098.0646663542047</v>
      </c>
      <c r="CD24" s="1">
        <f>CC24-CB24</f>
        <v>445.06466635420475</v>
      </c>
      <c r="CE24" s="2">
        <v>1252</v>
      </c>
      <c r="CF24" s="17">
        <f>CE$73*BN24</f>
        <v>2740.0525881945555</v>
      </c>
      <c r="CG24" s="1">
        <f>CF24-CE24</f>
        <v>1488.0525881945555</v>
      </c>
      <c r="CH24" s="2">
        <v>6371</v>
      </c>
      <c r="CI24" s="17">
        <f>CH$73*BO24</f>
        <v>3774.4968669607765</v>
      </c>
      <c r="CJ24" s="1">
        <f>CI24-CH24</f>
        <v>-2596.5031330392235</v>
      </c>
      <c r="CK24" s="9"/>
      <c r="CO24" s="40"/>
      <c r="CQ24" s="17"/>
      <c r="CR24" s="1"/>
    </row>
    <row r="25" spans="1:96" x14ac:dyDescent="0.2">
      <c r="A25" s="45" t="s">
        <v>69</v>
      </c>
      <c r="B25">
        <v>1</v>
      </c>
      <c r="C25">
        <v>1</v>
      </c>
      <c r="D25">
        <v>0.45069204152249098</v>
      </c>
      <c r="E25">
        <v>0.54930795847750802</v>
      </c>
      <c r="F25">
        <v>0.68290598290598203</v>
      </c>
      <c r="G25">
        <v>0.68290598290598203</v>
      </c>
      <c r="H25">
        <v>8.5086042065009498E-2</v>
      </c>
      <c r="I25">
        <v>0.37667304015296299</v>
      </c>
      <c r="J25">
        <v>0.179024071396027</v>
      </c>
      <c r="K25">
        <v>0.34965212632062598</v>
      </c>
      <c r="L25">
        <v>0.44761645762264102</v>
      </c>
      <c r="M25" s="31">
        <v>0</v>
      </c>
      <c r="N25">
        <v>1.0147237100219999</v>
      </c>
      <c r="O25">
        <v>0.99329341493262502</v>
      </c>
      <c r="P25">
        <v>1.01290355420167</v>
      </c>
      <c r="Q25">
        <v>0.99347617339122996</v>
      </c>
      <c r="R25">
        <v>4.0999999046325604</v>
      </c>
      <c r="S25" s="43">
        <f>IF(C25,O25,Q25)</f>
        <v>0.99329341493262502</v>
      </c>
      <c r="T25" s="43">
        <f>IF(D25 = 0,N25,P25)</f>
        <v>1.01290355420167</v>
      </c>
      <c r="U25" s="68">
        <f>R25*S25^(1-M25)</f>
        <v>4.0725029064959131</v>
      </c>
      <c r="V25" s="67">
        <f>R25*T25^(M25+1)</f>
        <v>4.1529044756288283</v>
      </c>
      <c r="W25" s="76">
        <f>0.5 * (D25-MAX($D$3:$D$72))/(MIN($D$3:$D$72)-MAX($D$3:$D$72)) + 0.75</f>
        <v>0.96729407568202719</v>
      </c>
      <c r="X25" s="76">
        <f>AVERAGE(D25, F25, G25, H25, I25, J25, K25)</f>
        <v>0.40099132675272575</v>
      </c>
      <c r="Y25" s="32">
        <f>1.2^M25</f>
        <v>1</v>
      </c>
      <c r="Z25" s="32">
        <f>IF(C25&gt;0, 1, 0.3)</f>
        <v>1</v>
      </c>
      <c r="AA25" s="32">
        <f>PERCENTILE($L$2:$L$72, 0.05)</f>
        <v>-0.26164412179337548</v>
      </c>
      <c r="AB25" s="32">
        <f>PERCENTILE($L$2:$L$72, 0.95)</f>
        <v>1.0182912542328766</v>
      </c>
      <c r="AC25" s="32">
        <f>MIN(MAX(L25,AA25), AB25)</f>
        <v>0.44761645762264102</v>
      </c>
      <c r="AD25" s="32">
        <f>AC25-$AC$73+1</f>
        <v>1.7092605794160165</v>
      </c>
      <c r="AE25" s="21">
        <v>0</v>
      </c>
      <c r="AF25" s="15">
        <f>AE25/$AE$73</f>
        <v>0</v>
      </c>
      <c r="AG25" s="2">
        <v>0</v>
      </c>
      <c r="AH25" s="16">
        <f>$D$79*AF25</f>
        <v>0</v>
      </c>
      <c r="AI25" s="26">
        <f>AH25-AG25</f>
        <v>0</v>
      </c>
      <c r="AJ25" s="2">
        <v>0</v>
      </c>
      <c r="AK25" s="2">
        <v>0</v>
      </c>
      <c r="AL25" s="2">
        <v>0</v>
      </c>
      <c r="AM25" s="10">
        <f>SUM(AJ25:AL25)</f>
        <v>0</v>
      </c>
      <c r="AN25" s="16">
        <f>AF25*$D$78</f>
        <v>0</v>
      </c>
      <c r="AO25" s="9">
        <f>AN25-AM25</f>
        <v>0</v>
      </c>
      <c r="AP25" s="9">
        <f>AO25+AI25</f>
        <v>0</v>
      </c>
      <c r="AQ25" s="18">
        <f>AG25+AM25</f>
        <v>0</v>
      </c>
      <c r="AR25" s="30">
        <f>AH25+AN25</f>
        <v>0</v>
      </c>
      <c r="AS25" s="77">
        <f>AP25*(AP25&lt;0)</f>
        <v>0</v>
      </c>
      <c r="AT25">
        <f>AS25/$AS$73</f>
        <v>0</v>
      </c>
      <c r="AU25" s="66">
        <f>AT25*$AP$73</f>
        <v>0</v>
      </c>
      <c r="AV25" s="69">
        <f>IF(AU25&gt;0,U25,V25)</f>
        <v>4.1529044756288283</v>
      </c>
      <c r="AW25" s="17">
        <f>AU25/AV25</f>
        <v>0</v>
      </c>
      <c r="AX25" s="38">
        <v>1</v>
      </c>
      <c r="AY25" s="23">
        <v>0</v>
      </c>
      <c r="AZ25" s="16">
        <f>BN25*$D$80</f>
        <v>39.119653689817049</v>
      </c>
      <c r="BA25" s="63">
        <f>AZ25-AY25</f>
        <v>39.119653689817049</v>
      </c>
      <c r="BB25" s="42">
        <f>($AD25^$BB$75)*($BC$75^$M25)*(IF($C25&gt;0,1,$BD$75))</f>
        <v>1.7995249448854054</v>
      </c>
      <c r="BC25" s="42">
        <f>($AD25^$BB$76)*($BC$76^$M25)*(IF($C25&gt;0,1,$BD$76))</f>
        <v>3.1391557389416764</v>
      </c>
      <c r="BD25" s="42">
        <f>($AD25^$BB$77)*($BC$77^$M25)*(IF($C25&gt;0,1,$BD$77))</f>
        <v>13.556470996986013</v>
      </c>
      <c r="BE25" s="42">
        <f>($AD25^$BB$78)*($BC$78^$M25)*(IF($C25&gt;0,1,$BD$78))</f>
        <v>3.1509573172048366</v>
      </c>
      <c r="BF25" s="42">
        <f>($AD25^$BB$79)*($BC$79^$M25)*(IF($C25&gt;0,1,$BD$79))</f>
        <v>1.0488658286578296</v>
      </c>
      <c r="BG25" s="42">
        <f>($AD25^$BB$80)*($BC$80^$M25)*(IF($C25&gt;0,1,$BD$80))</f>
        <v>6.8367622898962201</v>
      </c>
      <c r="BH25" s="42">
        <f>($AD25^$BB$81)*($BC$81^$M25)*(IF($C25&gt;0,1,$BD$81))</f>
        <v>2.7161554871702966</v>
      </c>
      <c r="BI25" s="40">
        <f>BB25/BB$73</f>
        <v>2.2101502449642721E-2</v>
      </c>
      <c r="BJ25" s="40">
        <f>BC25/BC$73</f>
        <v>2.1094355058970105E-2</v>
      </c>
      <c r="BK25" s="40">
        <f>BD25/BD$73</f>
        <v>2.577775740463038E-2</v>
      </c>
      <c r="BL25" s="40">
        <f>BE25/BE$73</f>
        <v>1.8682371921609594E-2</v>
      </c>
      <c r="BM25" s="40">
        <f>BF25/BF$73</f>
        <v>1.6290650005985445E-2</v>
      </c>
      <c r="BN25" s="40">
        <f>BG25/BG$73</f>
        <v>1.660426727072031E-2</v>
      </c>
      <c r="BO25" s="40">
        <f>BH25/BH$73</f>
        <v>3.7065899172571672E-2</v>
      </c>
      <c r="BP25" s="2">
        <v>855</v>
      </c>
      <c r="BQ25" s="17">
        <f>BP$73*BI25</f>
        <v>1354.7557956557498</v>
      </c>
      <c r="BR25" s="1">
        <f>BQ25-BP25</f>
        <v>499.75579565574981</v>
      </c>
      <c r="BS25" s="2">
        <v>240</v>
      </c>
      <c r="BT25" s="17">
        <f>BS$73*BJ25</f>
        <v>1218.641986111762</v>
      </c>
      <c r="BU25" s="1">
        <f>BT25-BS25</f>
        <v>978.64198611176198</v>
      </c>
      <c r="BV25" s="2">
        <v>0</v>
      </c>
      <c r="BW25" s="17">
        <f>BV$73*BK25</f>
        <v>1610.4396160968784</v>
      </c>
      <c r="BX25" s="1">
        <f>BW25-BV25</f>
        <v>1610.4396160968784</v>
      </c>
      <c r="BY25" s="2">
        <v>982</v>
      </c>
      <c r="BZ25" s="17">
        <f>BY$73*BL25</f>
        <v>1081.8961579804115</v>
      </c>
      <c r="CA25" s="1">
        <f>BZ25-BY25</f>
        <v>99.896157980411544</v>
      </c>
      <c r="CB25" s="2">
        <v>525</v>
      </c>
      <c r="CC25" s="17">
        <f>CB$73*BM25</f>
        <v>1075.541294695171</v>
      </c>
      <c r="CD25" s="1">
        <f>CC25-CB25</f>
        <v>550.54129469517102</v>
      </c>
      <c r="CE25" s="2">
        <v>0</v>
      </c>
      <c r="CF25" s="17">
        <f>CE$73*BN25</f>
        <v>1188.7659109799499</v>
      </c>
      <c r="CG25" s="1">
        <f>CF25-CE25</f>
        <v>1188.7659109799499</v>
      </c>
      <c r="CH25" s="2">
        <v>25</v>
      </c>
      <c r="CI25" s="17">
        <f>CH$73*BO25</f>
        <v>2445.3856320112436</v>
      </c>
      <c r="CJ25" s="1">
        <f>CI25-CH25</f>
        <v>2420.3856320112436</v>
      </c>
      <c r="CK25" s="9"/>
      <c r="CO25" s="40"/>
      <c r="CQ25" s="17"/>
      <c r="CR25" s="1"/>
    </row>
    <row r="26" spans="1:96" x14ac:dyDescent="0.2">
      <c r="A26" s="45" t="s">
        <v>116</v>
      </c>
      <c r="B26">
        <v>0</v>
      </c>
      <c r="C26">
        <v>0</v>
      </c>
      <c r="D26">
        <v>0.157676348547717</v>
      </c>
      <c r="E26">
        <v>0.84232365145228205</v>
      </c>
      <c r="F26">
        <v>0.31071913161465398</v>
      </c>
      <c r="G26">
        <v>0.31071913161465398</v>
      </c>
      <c r="H26">
        <v>4.8939641109298502E-3</v>
      </c>
      <c r="I26">
        <v>0.33768352365415899</v>
      </c>
      <c r="J26">
        <v>4.0652319068114499E-2</v>
      </c>
      <c r="K26">
        <v>0.112389738317011</v>
      </c>
      <c r="L26">
        <v>0.47530508920084302</v>
      </c>
      <c r="M26" s="31">
        <v>1</v>
      </c>
      <c r="N26">
        <v>1.0090821982287499</v>
      </c>
      <c r="O26">
        <v>0.986307899318148</v>
      </c>
      <c r="P26">
        <v>1.0137915465079701</v>
      </c>
      <c r="Q26">
        <v>0.99260785014160102</v>
      </c>
      <c r="R26">
        <v>38.419998168945298</v>
      </c>
      <c r="S26" s="43">
        <f>IF(C26,O26,Q26)</f>
        <v>0.99260785014160102</v>
      </c>
      <c r="T26" s="43">
        <f>IF(D26 = 0,N26,P26)</f>
        <v>1.0137915465079701</v>
      </c>
      <c r="U26" s="68">
        <f>R26*S26^(1-M26)</f>
        <v>38.419998168945298</v>
      </c>
      <c r="V26" s="67">
        <f>R26*T26^(M26+1)</f>
        <v>39.487048295293519</v>
      </c>
      <c r="W26" s="76">
        <f>0.5 * (D26-MAX($D$3:$D$72))/(MIN($D$3:$D$72)-MAX($D$3:$D$72)) + 0.75</f>
        <v>1.15648464913284</v>
      </c>
      <c r="X26" s="76">
        <f>AVERAGE(D26, F26, G26, H26, I26, J26, K26)</f>
        <v>0.18210487956103419</v>
      </c>
      <c r="Y26" s="32">
        <f>1.2^M26</f>
        <v>1.2</v>
      </c>
      <c r="Z26" s="32">
        <f>IF(C26&gt;0, 1, 0.3)</f>
        <v>0.3</v>
      </c>
      <c r="AA26" s="32">
        <f>PERCENTILE($L$2:$L$72, 0.05)</f>
        <v>-0.26164412179337548</v>
      </c>
      <c r="AB26" s="32">
        <f>PERCENTILE($L$2:$L$72, 0.95)</f>
        <v>1.0182912542328766</v>
      </c>
      <c r="AC26" s="32">
        <f>MIN(MAX(L26,AA26), AB26)</f>
        <v>0.47530508920084302</v>
      </c>
      <c r="AD26" s="32">
        <f>AC26-$AC$73+1</f>
        <v>1.7369492109942186</v>
      </c>
      <c r="AE26" s="21">
        <v>0</v>
      </c>
      <c r="AF26" s="15">
        <f>AE26/$AE$73</f>
        <v>0</v>
      </c>
      <c r="AG26" s="2">
        <v>0</v>
      </c>
      <c r="AH26" s="16">
        <f>$D$79*AF26</f>
        <v>0</v>
      </c>
      <c r="AI26" s="26">
        <f>AH26-AG26</f>
        <v>0</v>
      </c>
      <c r="AJ26" s="2">
        <v>0</v>
      </c>
      <c r="AK26" s="2">
        <v>0</v>
      </c>
      <c r="AL26" s="2">
        <v>0</v>
      </c>
      <c r="AM26" s="10">
        <f>SUM(AJ26:AL26)</f>
        <v>0</v>
      </c>
      <c r="AN26" s="16">
        <f>AF26*$D$78</f>
        <v>0</v>
      </c>
      <c r="AO26" s="9">
        <f>AN26-AM26</f>
        <v>0</v>
      </c>
      <c r="AP26" s="9">
        <f>AO26+AI26</f>
        <v>0</v>
      </c>
      <c r="AQ26" s="18">
        <f>AG26+AM26</f>
        <v>0</v>
      </c>
      <c r="AR26" s="30">
        <f>AH26+AN26</f>
        <v>0</v>
      </c>
      <c r="AS26" s="77">
        <f>AP26*(AP26&lt;0)</f>
        <v>0</v>
      </c>
      <c r="AT26">
        <f>AS26/$AS$73</f>
        <v>0</v>
      </c>
      <c r="AU26" s="66">
        <f>AT26*$AP$73</f>
        <v>0</v>
      </c>
      <c r="AV26" s="69">
        <f>IF(AU26&gt;0,U26,V26)</f>
        <v>39.487048295293519</v>
      </c>
      <c r="AW26" s="17">
        <f>AU26/AV26</f>
        <v>0</v>
      </c>
      <c r="AX26" s="38">
        <v>1</v>
      </c>
      <c r="AY26" s="23">
        <v>0</v>
      </c>
      <c r="AZ26" s="16">
        <f>BN26*$D$80</f>
        <v>14.480218213109056</v>
      </c>
      <c r="BA26" s="63">
        <f>AZ26-AY26</f>
        <v>14.480218213109056</v>
      </c>
      <c r="BB26" s="42">
        <f>($AD26^$BB$75)*($BC$75^$M26)*(IF($C26&gt;0,1,$BD$75))</f>
        <v>0.62121515299110341</v>
      </c>
      <c r="BC26" s="42">
        <f>($AD26^$BB$76)*($BC$76^$M26)*(IF($C26&gt;0,1,$BD$76))</f>
        <v>1.0099013168514555</v>
      </c>
      <c r="BD26" s="42">
        <f>($AD26^$BB$77)*($BC$77^$M26)*(IF($C26&gt;0,1,$BD$77))</f>
        <v>1.4101322177934856E-2</v>
      </c>
      <c r="BE26" s="42">
        <f>($AD26^$BB$78)*($BC$78^$M26)*(IF($C26&gt;0,1,$BD$78))</f>
        <v>0.83227125140826519</v>
      </c>
      <c r="BF26" s="42">
        <f>($AD26^$BB$79)*($BC$79^$M26)*(IF($C26&gt;0,1,$BD$79))</f>
        <v>0.93011675191376764</v>
      </c>
      <c r="BG26" s="42">
        <f>($AD26^$BB$80)*($BC$80^$M26)*(IF($C26&gt;0,1,$BD$80))</f>
        <v>2.5306412631822917</v>
      </c>
      <c r="BH26" s="42">
        <f>($AD26^$BB$81)*($BC$81^$M26)*(IF($C26&gt;0,1,$BD$81))</f>
        <v>4.7153240605635867E-2</v>
      </c>
      <c r="BI26" s="40">
        <f>BB26/BB$73</f>
        <v>7.6296737450685182E-3</v>
      </c>
      <c r="BJ26" s="40">
        <f>BC26/BC$73</f>
        <v>6.7862886469494373E-3</v>
      </c>
      <c r="BK26" s="40">
        <f>BD26/BD$73</f>
        <v>2.6813797061798401E-5</v>
      </c>
      <c r="BL26" s="40">
        <f>BE26/BE$73</f>
        <v>4.934627636360921E-3</v>
      </c>
      <c r="BM26" s="40">
        <f>BF26/BF$73</f>
        <v>1.4446277165422147E-2</v>
      </c>
      <c r="BN26" s="40">
        <f>BG26/BG$73</f>
        <v>6.1461028069223498E-3</v>
      </c>
      <c r="BO26" s="40">
        <f>BH26/BH$73</f>
        <v>6.4347467227266646E-4</v>
      </c>
      <c r="BP26" s="2">
        <v>1243</v>
      </c>
      <c r="BQ26" s="17">
        <f>BP$73*BI26</f>
        <v>467.67611155146494</v>
      </c>
      <c r="BR26" s="1">
        <f>BQ26-BP26</f>
        <v>-775.32388844853506</v>
      </c>
      <c r="BS26" s="2">
        <v>654</v>
      </c>
      <c r="BT26" s="17">
        <f>BS$73*BJ26</f>
        <v>392.05068142291594</v>
      </c>
      <c r="BU26" s="1">
        <f>BT26-BS26</f>
        <v>-261.94931857708406</v>
      </c>
      <c r="BV26" s="2">
        <v>456</v>
      </c>
      <c r="BW26" s="17">
        <f>BV$73*BK26</f>
        <v>1.6751651576387934</v>
      </c>
      <c r="BX26" s="1">
        <f>BW26-BV26</f>
        <v>-454.32483484236121</v>
      </c>
      <c r="BY26" s="2">
        <v>722</v>
      </c>
      <c r="BZ26" s="17">
        <f>BY$73*BL26</f>
        <v>285.76428642166093</v>
      </c>
      <c r="CA26" s="1">
        <f>BZ26-BY26</f>
        <v>-436.23571357833907</v>
      </c>
      <c r="CB26" s="2">
        <v>576</v>
      </c>
      <c r="CC26" s="17">
        <f>CB$73*BM26</f>
        <v>953.77211101550097</v>
      </c>
      <c r="CD26" s="1">
        <f>CC26-CB26</f>
        <v>377.77211101550097</v>
      </c>
      <c r="CE26" s="2">
        <v>653</v>
      </c>
      <c r="CF26" s="17">
        <f>CE$73*BN26</f>
        <v>440.02408435879869</v>
      </c>
      <c r="CG26" s="1">
        <f>CF26-CE26</f>
        <v>-212.97591564120131</v>
      </c>
      <c r="CH26" s="2">
        <v>807</v>
      </c>
      <c r="CI26" s="17">
        <f>CH$73*BO26</f>
        <v>42.452598028516896</v>
      </c>
      <c r="CJ26" s="1">
        <f>CI26-CH26</f>
        <v>-764.54740197148305</v>
      </c>
      <c r="CK26" s="9"/>
      <c r="CO26" s="40"/>
      <c r="CQ26" s="17"/>
      <c r="CR26" s="1"/>
    </row>
    <row r="27" spans="1:96" x14ac:dyDescent="0.2">
      <c r="A27" s="49" t="s">
        <v>6</v>
      </c>
      <c r="B27">
        <v>0</v>
      </c>
      <c r="C27">
        <v>0</v>
      </c>
      <c r="D27">
        <v>5.25139664804469E-2</v>
      </c>
      <c r="E27">
        <v>0.94748603351955296</v>
      </c>
      <c r="F27">
        <v>3.7403740374037403E-2</v>
      </c>
      <c r="G27">
        <v>3.7403740374037403E-2</v>
      </c>
      <c r="H27">
        <v>6.3694267515923501E-3</v>
      </c>
      <c r="I27">
        <v>0.37324840764331202</v>
      </c>
      <c r="J27">
        <v>4.8758367411476697E-2</v>
      </c>
      <c r="K27">
        <v>4.2705331233006502E-2</v>
      </c>
      <c r="L27">
        <v>0.42835774469539301</v>
      </c>
      <c r="M27" s="31">
        <v>1</v>
      </c>
      <c r="N27">
        <v>1.0058784813702499</v>
      </c>
      <c r="O27">
        <v>0.99314608690399797</v>
      </c>
      <c r="P27">
        <v>1.00942802323772</v>
      </c>
      <c r="Q27">
        <v>0.99387308050902501</v>
      </c>
      <c r="R27">
        <v>35.909999847412102</v>
      </c>
      <c r="S27" s="43">
        <f>IF(C27,O27,Q27)</f>
        <v>0.99387308050902501</v>
      </c>
      <c r="T27" s="43">
        <f>IF(D27 = 0,N27,P27)</f>
        <v>1.00942802323772</v>
      </c>
      <c r="U27" s="68">
        <f>R27*S27^(1-M27)</f>
        <v>35.909999847412102</v>
      </c>
      <c r="V27" s="67">
        <f>R27*T27^(M27+1)</f>
        <v>36.590312427966545</v>
      </c>
      <c r="W27" s="76">
        <f>0.5 * (D27-MAX($D$3:$D$72))/(MIN($D$3:$D$72)-MAX($D$3:$D$72)) + 0.75</f>
        <v>1.2243845324693723</v>
      </c>
      <c r="X27" s="76">
        <f>AVERAGE(D27, F27, G27, H27, I27, J27, K27)</f>
        <v>8.5486140038272734E-2</v>
      </c>
      <c r="Y27" s="32">
        <f>1.2^M27</f>
        <v>1.2</v>
      </c>
      <c r="Z27" s="32">
        <f>IF(C27&gt;0, 1, 0.3)</f>
        <v>0.3</v>
      </c>
      <c r="AA27" s="32">
        <f>PERCENTILE($L$2:$L$72, 0.05)</f>
        <v>-0.26164412179337548</v>
      </c>
      <c r="AB27" s="32">
        <f>PERCENTILE($L$2:$L$72, 0.95)</f>
        <v>1.0182912542328766</v>
      </c>
      <c r="AC27" s="32">
        <f>MIN(MAX(L27,AA27), AB27)</f>
        <v>0.42835774469539301</v>
      </c>
      <c r="AD27" s="32">
        <f>AC27-$AC$73+1</f>
        <v>1.6900018664887684</v>
      </c>
      <c r="AE27" s="21">
        <f>(AD27^4) *Y27*Z27</f>
        <v>2.9366435688475829</v>
      </c>
      <c r="AF27" s="15">
        <f>AE27/$AE$73</f>
        <v>5.9200623864951252E-3</v>
      </c>
      <c r="AG27" s="2">
        <v>826</v>
      </c>
      <c r="AH27" s="16">
        <f>$D$79*AF27</f>
        <v>341.04591399240439</v>
      </c>
      <c r="AI27" s="26">
        <f>AH27-AG27</f>
        <v>-484.95408600759561</v>
      </c>
      <c r="AJ27" s="2">
        <v>539</v>
      </c>
      <c r="AK27" s="2">
        <v>1041</v>
      </c>
      <c r="AL27" s="2">
        <v>0</v>
      </c>
      <c r="AM27" s="10">
        <f>SUM(AJ27:AL27)</f>
        <v>1580</v>
      </c>
      <c r="AN27" s="16">
        <f>AF27*$D$78</f>
        <v>591.39055216131703</v>
      </c>
      <c r="AO27" s="9">
        <f>AN27-AM27</f>
        <v>-988.60944783868297</v>
      </c>
      <c r="AP27" s="9">
        <f>AO27+AI27</f>
        <v>-1473.5635338462785</v>
      </c>
      <c r="AQ27" s="18">
        <f>AG27+AM27</f>
        <v>2406</v>
      </c>
      <c r="AR27" s="30">
        <f>AH27+AN27</f>
        <v>932.43646615372143</v>
      </c>
      <c r="AS27" s="77">
        <f>AP27*(AP27&lt;0)</f>
        <v>-1473.5635338462785</v>
      </c>
      <c r="AT27">
        <f>AS27/$AS$73</f>
        <v>3.1273655188757958E-2</v>
      </c>
      <c r="AU27" s="66">
        <f>AT27*$AP$73</f>
        <v>-202.95038534744495</v>
      </c>
      <c r="AV27" s="69">
        <f>IF(AU27&gt;0,U27,V27)</f>
        <v>36.590312427966545</v>
      </c>
      <c r="AW27" s="17">
        <f>AU27/AV27</f>
        <v>-5.5465606025360641</v>
      </c>
      <c r="AX27" s="38">
        <f>AQ27/AR27</f>
        <v>2.5803366634991161</v>
      </c>
      <c r="AY27" s="23">
        <v>0</v>
      </c>
      <c r="AZ27" s="16">
        <f>BN27*$D$80</f>
        <v>13.125079362376052</v>
      </c>
      <c r="BA27" s="63">
        <f>AZ27-AY27</f>
        <v>13.125079362376052</v>
      </c>
      <c r="BB27" s="42">
        <f>($AD27^$BB$75)*($BC$75^$M27)*(IF($C27&gt;0,1,$BD$75))</f>
        <v>0.60283673840998753</v>
      </c>
      <c r="BC27" s="42">
        <f>($AD27^$BB$76)*($BC$76^$M27)*(IF($C27&gt;0,1,$BD$76))</f>
        <v>0.95254275083861395</v>
      </c>
      <c r="BD27" s="42">
        <f>($AD27^$BB$77)*($BC$77^$M27)*(IF($C27&gt;0,1,$BD$77))</f>
        <v>1.23421394510907E-2</v>
      </c>
      <c r="BE27" s="42">
        <f>($AD27^$BB$78)*($BC$78^$M27)*(IF($C27&gt;0,1,$BD$78))</f>
        <v>0.78485084746984046</v>
      </c>
      <c r="BF27" s="42">
        <f>($AD27^$BB$79)*($BC$79^$M27)*(IF($C27&gt;0,1,$BD$79))</f>
        <v>0.9278512818502227</v>
      </c>
      <c r="BG27" s="42">
        <f>($AD27^$BB$80)*($BC$80^$M27)*(IF($C27&gt;0,1,$BD$80))</f>
        <v>2.2938098672367713</v>
      </c>
      <c r="BH27" s="42">
        <f>($AD27^$BB$81)*($BC$81^$M27)*(IF($C27&gt;0,1,$BD$81))</f>
        <v>4.4805369716654705E-2</v>
      </c>
      <c r="BI27" s="40">
        <f>BB27/BB$73</f>
        <v>7.4039527424008119E-3</v>
      </c>
      <c r="BJ27" s="40">
        <f>BC27/BC$73</f>
        <v>6.400853180292352E-3</v>
      </c>
      <c r="BK27" s="40">
        <f>BD27/BD$73</f>
        <v>2.3468694521979085E-5</v>
      </c>
      <c r="BL27" s="40">
        <f>BE27/BE$73</f>
        <v>4.6534668544571849E-3</v>
      </c>
      <c r="BM27" s="40">
        <f>BF27/BF$73</f>
        <v>1.4411090605906261E-2</v>
      </c>
      <c r="BN27" s="40">
        <f>BG27/BG$73</f>
        <v>5.5709165375110578E-3</v>
      </c>
      <c r="BO27" s="40">
        <f>BH27/BH$73</f>
        <v>6.114345530481754E-4</v>
      </c>
      <c r="BP27" s="2">
        <v>337</v>
      </c>
      <c r="BQ27" s="17">
        <f>BP$73*BI27</f>
        <v>453.84009125094258</v>
      </c>
      <c r="BR27" s="1">
        <f>BQ27-BP27</f>
        <v>116.84009125094258</v>
      </c>
      <c r="BS27" s="2">
        <v>345</v>
      </c>
      <c r="BT27" s="17">
        <f>BS$73*BJ27</f>
        <v>369.78368907866945</v>
      </c>
      <c r="BU27" s="1">
        <f>BT27-BS27</f>
        <v>24.783689078669454</v>
      </c>
      <c r="BV27" s="2">
        <v>461</v>
      </c>
      <c r="BW27" s="17">
        <f>BV$73*BK27</f>
        <v>1.4661832215661212</v>
      </c>
      <c r="BX27" s="1">
        <f>BW27-BV27</f>
        <v>-459.5338167784339</v>
      </c>
      <c r="BY27" s="2">
        <v>802</v>
      </c>
      <c r="BZ27" s="17">
        <f>BY$73*BL27</f>
        <v>269.48226554161556</v>
      </c>
      <c r="CA27" s="1">
        <f>BZ27-BY27</f>
        <v>-532.51773445838444</v>
      </c>
      <c r="CB27" s="2">
        <v>1185</v>
      </c>
      <c r="CC27" s="17">
        <f>CB$73*BM27</f>
        <v>951.44902398314309</v>
      </c>
      <c r="CD27" s="1">
        <f>CC27-CB27</f>
        <v>-233.55097601685691</v>
      </c>
      <c r="CE27" s="2">
        <v>2047</v>
      </c>
      <c r="CF27" s="17">
        <f>CE$73*BN27</f>
        <v>398.84419858656668</v>
      </c>
      <c r="CG27" s="1">
        <f>CF27-CE27</f>
        <v>-1648.1558014134334</v>
      </c>
      <c r="CH27" s="2">
        <v>0</v>
      </c>
      <c r="CI27" s="17">
        <f>CH$73*BO27</f>
        <v>40.338783202800322</v>
      </c>
      <c r="CJ27" s="1">
        <f>CI27-CH27</f>
        <v>40.338783202800322</v>
      </c>
      <c r="CK27" s="9"/>
      <c r="CO27" s="40"/>
      <c r="CQ27" s="17"/>
      <c r="CR27" s="1"/>
    </row>
    <row r="28" spans="1:96" x14ac:dyDescent="0.2">
      <c r="A28" s="49" t="s">
        <v>49</v>
      </c>
      <c r="B28">
        <v>0</v>
      </c>
      <c r="C28">
        <v>0</v>
      </c>
      <c r="D28">
        <v>0.16131621187800901</v>
      </c>
      <c r="E28">
        <v>0.83868378812198996</v>
      </c>
      <c r="F28">
        <v>0.13571428571428501</v>
      </c>
      <c r="G28">
        <v>0.13571428571428501</v>
      </c>
      <c r="H28">
        <v>9.3309859154929495E-2</v>
      </c>
      <c r="I28">
        <v>7.7464788732394305E-2</v>
      </c>
      <c r="J28">
        <v>8.5018989208800202E-2</v>
      </c>
      <c r="K28">
        <v>0.107416439117217</v>
      </c>
      <c r="L28">
        <v>0.582758121387149</v>
      </c>
      <c r="M28" s="31">
        <v>0</v>
      </c>
      <c r="N28">
        <v>1.00399992173084</v>
      </c>
      <c r="O28">
        <v>0.997823271016542</v>
      </c>
      <c r="P28">
        <v>1.0039993414586701</v>
      </c>
      <c r="Q28">
        <v>0.99680564167948904</v>
      </c>
      <c r="R28">
        <v>63.590000152587798</v>
      </c>
      <c r="S28" s="43">
        <f>IF(C28,O28,Q28)</f>
        <v>0.99680564167948904</v>
      </c>
      <c r="T28" s="43">
        <f>IF(D28 = 0,N28,P28)</f>
        <v>1.0039993414586701</v>
      </c>
      <c r="U28" s="68">
        <f>R28*S28^(1-M28)</f>
        <v>63.386870906499084</v>
      </c>
      <c r="V28" s="67">
        <f>R28*T28^(M28+1)</f>
        <v>63.84431827655488</v>
      </c>
      <c r="W28" s="76">
        <f>0.5 * (D28-MAX($D$3:$D$72))/(MIN($D$3:$D$72)-MAX($D$3:$D$72)) + 0.75</f>
        <v>1.1541345093715547</v>
      </c>
      <c r="X28" s="76">
        <f>AVERAGE(D28, F28, G28, H28, I28, J28, K28)</f>
        <v>0.1137078370742743</v>
      </c>
      <c r="Y28" s="32">
        <f>1.2^M28</f>
        <v>1</v>
      </c>
      <c r="Z28" s="32">
        <f>IF(C28&gt;0, 1, 0.3)</f>
        <v>0.3</v>
      </c>
      <c r="AA28" s="32">
        <f>PERCENTILE($L$2:$L$72, 0.05)</f>
        <v>-0.26164412179337548</v>
      </c>
      <c r="AB28" s="32">
        <f>PERCENTILE($L$2:$L$72, 0.95)</f>
        <v>1.0182912542328766</v>
      </c>
      <c r="AC28" s="32">
        <f>MIN(MAX(L28,AA28), AB28)</f>
        <v>0.582758121387149</v>
      </c>
      <c r="AD28" s="32">
        <f>AC28-$AC$73+1</f>
        <v>1.8444022431805245</v>
      </c>
      <c r="AE28" s="21">
        <f>(AD28^4) *Y28*Z28</f>
        <v>3.4717130480057521</v>
      </c>
      <c r="AF28" s="15">
        <f>AE28/$AE$73</f>
        <v>6.9987240025416661E-3</v>
      </c>
      <c r="AG28" s="2">
        <v>318</v>
      </c>
      <c r="AH28" s="16">
        <f>$D$79*AF28</f>
        <v>403.1859917004216</v>
      </c>
      <c r="AI28" s="26">
        <f>AH28-AG28</f>
        <v>85.185991700421596</v>
      </c>
      <c r="AJ28" s="2">
        <v>318</v>
      </c>
      <c r="AK28" s="2">
        <v>763</v>
      </c>
      <c r="AL28" s="2">
        <v>0</v>
      </c>
      <c r="AM28" s="10">
        <f>SUM(AJ28:AL28)</f>
        <v>1081</v>
      </c>
      <c r="AN28" s="16">
        <f>AF28*$D$78</f>
        <v>699.14453295790224</v>
      </c>
      <c r="AO28" s="9">
        <f>AN28-AM28</f>
        <v>-381.85546704209776</v>
      </c>
      <c r="AP28" s="9">
        <f>AO28+AI28</f>
        <v>-296.66947534167616</v>
      </c>
      <c r="AQ28" s="18">
        <f>AG28+AM28</f>
        <v>1399</v>
      </c>
      <c r="AR28" s="30">
        <f>AH28+AN28</f>
        <v>1102.3305246583238</v>
      </c>
      <c r="AS28" s="77">
        <f>AP28*(AP28&lt;0)</f>
        <v>-296.66947534167616</v>
      </c>
      <c r="AT28">
        <f>AS28/$AS$73</f>
        <v>6.2962598244054972E-3</v>
      </c>
      <c r="AU28" s="66">
        <f>AT28*$AP$73</f>
        <v>-40.859578130479505</v>
      </c>
      <c r="AV28" s="69">
        <f>IF(AU28&gt;0,U28,V28)</f>
        <v>63.84431827655488</v>
      </c>
      <c r="AW28" s="17">
        <f>AU28/AV28</f>
        <v>-0.63998769559239066</v>
      </c>
      <c r="AX28" s="38">
        <f>AQ28/AR28</f>
        <v>1.2691293298202291</v>
      </c>
      <c r="AY28" s="24">
        <v>0</v>
      </c>
      <c r="AZ28" s="16">
        <f>BN28*$D$80</f>
        <v>11.563395258409294</v>
      </c>
      <c r="BA28" s="63">
        <f>AZ28-AY28</f>
        <v>11.563395258409294</v>
      </c>
      <c r="BB28" s="42">
        <f>($AD28^$BB$75)*($BC$75^$M28)*(IF($C28&gt;0,1,$BD$75))</f>
        <v>0.90760266806441947</v>
      </c>
      <c r="BC28" s="42">
        <f>($AD28^$BB$76)*($BC$76^$M28)*(IF($C28&gt;0,1,$BD$76))</f>
        <v>1.4548967083392847</v>
      </c>
      <c r="BD28" s="42">
        <f>($AD28^$BB$77)*($BC$77^$M28)*(IF($C28&gt;0,1,$BD$77))</f>
        <v>3.9254186494475166E-2</v>
      </c>
      <c r="BE28" s="42">
        <f>($AD28^$BB$78)*($BC$78^$M28)*(IF($C28&gt;0,1,$BD$78))</f>
        <v>2.6886541152148284</v>
      </c>
      <c r="BF28" s="42">
        <f>($AD28^$BB$79)*($BC$79^$M28)*(IF($C28&gt;0,1,$BD$79))</f>
        <v>0.6906196013322885</v>
      </c>
      <c r="BG28" s="42">
        <f>($AD28^$BB$80)*($BC$80^$M28)*(IF($C28&gt;0,1,$BD$80))</f>
        <v>2.0208815055649625</v>
      </c>
      <c r="BH28" s="42">
        <f>($AD28^$BB$81)*($BC$81^$M28)*(IF($C28&gt;0,1,$BD$81))</f>
        <v>0.12207297344925629</v>
      </c>
      <c r="BI28" s="40">
        <f>BB28/BB$73</f>
        <v>1.1147043361938742E-2</v>
      </c>
      <c r="BJ28" s="40">
        <f>BC28/BC$73</f>
        <v>9.7765483117389067E-3</v>
      </c>
      <c r="BK28" s="40">
        <f>BD28/BD$73</f>
        <v>7.4642205688757023E-5</v>
      </c>
      <c r="BL28" s="40">
        <f>BE28/BE$73</f>
        <v>1.5941325474242922E-2</v>
      </c>
      <c r="BM28" s="40">
        <f>BF28/BF$73</f>
        <v>1.0726483698085846E-2</v>
      </c>
      <c r="BN28" s="40">
        <f>BG28/BG$73</f>
        <v>4.9080625035693099E-3</v>
      </c>
      <c r="BO28" s="40">
        <f>BH28/BH$73</f>
        <v>1.6658635880525572E-3</v>
      </c>
      <c r="BP28" s="2">
        <v>968</v>
      </c>
      <c r="BQ28" s="17">
        <f>BP$73*BI28</f>
        <v>683.28031695675907</v>
      </c>
      <c r="BR28" s="1">
        <f>BQ28-BP28</f>
        <v>-284.71968304324093</v>
      </c>
      <c r="BS28" s="2">
        <v>673</v>
      </c>
      <c r="BT28" s="17">
        <f>BS$73*BJ28</f>
        <v>564.80097251746838</v>
      </c>
      <c r="BU28" s="1">
        <f>BT28-BS28</f>
        <v>-108.19902748253162</v>
      </c>
      <c r="BV28" s="2">
        <v>848</v>
      </c>
      <c r="BW28" s="17">
        <f>BV$73*BK28</f>
        <v>4.6631971581994058</v>
      </c>
      <c r="BX28" s="1">
        <f>BW28-BV28</f>
        <v>-843.33680284180059</v>
      </c>
      <c r="BY28" s="2">
        <v>1284</v>
      </c>
      <c r="BZ28" s="17">
        <f>BY$73*BL28</f>
        <v>923.16215821340757</v>
      </c>
      <c r="CA28" s="1">
        <f>BZ28-BY28</f>
        <v>-360.83784178659243</v>
      </c>
      <c r="CB28" s="2">
        <v>509</v>
      </c>
      <c r="CC28" s="17">
        <f>CB$73*BM28</f>
        <v>708.1839067150238</v>
      </c>
      <c r="CD28" s="1">
        <f>CC28-CB28</f>
        <v>199.1839067150238</v>
      </c>
      <c r="CE28" s="2">
        <v>890</v>
      </c>
      <c r="CF28" s="17">
        <f>CE$73*BN28</f>
        <v>351.38782688054118</v>
      </c>
      <c r="CG28" s="1">
        <f>CF28-CE28</f>
        <v>-538.61217311945882</v>
      </c>
      <c r="CH28" s="2">
        <v>1081</v>
      </c>
      <c r="CI28" s="17">
        <f>CH$73*BO28</f>
        <v>109.9036843581794</v>
      </c>
      <c r="CJ28" s="1">
        <f>CI28-CH28</f>
        <v>-971.09631564182064</v>
      </c>
      <c r="CK28" s="9"/>
      <c r="CO28" s="40"/>
      <c r="CQ28" s="17"/>
      <c r="CR28" s="1"/>
    </row>
    <row r="29" spans="1:96" x14ac:dyDescent="0.2">
      <c r="A29" s="49" t="s">
        <v>86</v>
      </c>
      <c r="B29">
        <v>0</v>
      </c>
      <c r="C29">
        <v>0</v>
      </c>
      <c r="D29">
        <v>0.15489566613162101</v>
      </c>
      <c r="E29">
        <v>0.84510433386837802</v>
      </c>
      <c r="F29">
        <v>0.20158730158730101</v>
      </c>
      <c r="G29">
        <v>0.20158730158730101</v>
      </c>
      <c r="H29">
        <v>2.28873239436619E-2</v>
      </c>
      <c r="I29">
        <v>5.8098591549295697E-2</v>
      </c>
      <c r="J29">
        <v>3.6465343621845003E-2</v>
      </c>
      <c r="K29">
        <v>8.5737682626610898E-2</v>
      </c>
      <c r="L29">
        <v>0.77775679389868502</v>
      </c>
      <c r="M29" s="31">
        <v>0</v>
      </c>
      <c r="N29">
        <v>1.0055561437335401</v>
      </c>
      <c r="O29">
        <v>0.99678705291863201</v>
      </c>
      <c r="P29">
        <v>1.0062855614961901</v>
      </c>
      <c r="Q29">
        <v>0.99433002839459295</v>
      </c>
      <c r="R29">
        <v>2330.31005859375</v>
      </c>
      <c r="S29" s="43">
        <f>IF(C29,O29,Q29)</f>
        <v>0.99433002839459295</v>
      </c>
      <c r="T29" s="43">
        <f>IF(D29 = 0,N29,P29)</f>
        <v>1.0062855614961901</v>
      </c>
      <c r="U29" s="68">
        <f>R29*S29^(1-M29)</f>
        <v>2317.0972667297292</v>
      </c>
      <c r="V29" s="67">
        <f>R29*T29^(M29+1)</f>
        <v>2344.9573657722312</v>
      </c>
      <c r="W29" s="76">
        <f>0.5 * (D29-MAX($D$3:$D$72))/(MIN($D$3:$D$72)-MAX($D$3:$D$72)) + 0.75</f>
        <v>1.1582800441014334</v>
      </c>
      <c r="X29" s="76">
        <f>AVERAGE(D29, F29, G29, H29, I29, J29, K29)</f>
        <v>0.10875131586394807</v>
      </c>
      <c r="Y29" s="32">
        <f>1.2^M29</f>
        <v>1</v>
      </c>
      <c r="Z29" s="32">
        <f>IF(C29&gt;0, 1, 0.3)</f>
        <v>0.3</v>
      </c>
      <c r="AA29" s="32">
        <f>PERCENTILE($L$2:$L$72, 0.05)</f>
        <v>-0.26164412179337548</v>
      </c>
      <c r="AB29" s="32">
        <f>PERCENTILE($L$2:$L$72, 0.95)</f>
        <v>1.0182912542328766</v>
      </c>
      <c r="AC29" s="32">
        <f>MIN(MAX(L29,AA29), AB29)</f>
        <v>0.77775679389868502</v>
      </c>
      <c r="AD29" s="32">
        <f>AC29-$AC$73+1</f>
        <v>2.0394009156920605</v>
      </c>
      <c r="AE29" s="21">
        <f>(AD29^4) *Y29*Z29</f>
        <v>5.1895738265870683</v>
      </c>
      <c r="AF29" s="15">
        <f>AE29/$AE$73</f>
        <v>1.0461807874346168E-2</v>
      </c>
      <c r="AG29" s="2">
        <v>0</v>
      </c>
      <c r="AH29" s="16">
        <f>$D$79*AF29</f>
        <v>602.68905892927125</v>
      </c>
      <c r="AI29" s="26">
        <f>AH29-AG29</f>
        <v>602.68905892927125</v>
      </c>
      <c r="AJ29" s="2">
        <v>0</v>
      </c>
      <c r="AK29" s="2">
        <v>2330</v>
      </c>
      <c r="AL29" s="2">
        <v>0</v>
      </c>
      <c r="AM29" s="10">
        <f>SUM(AJ29:AL29)</f>
        <v>2330</v>
      </c>
      <c r="AN29" s="16">
        <f>AF29*$D$78</f>
        <v>1045.0927594156849</v>
      </c>
      <c r="AO29" s="9">
        <f>AN29-AM29</f>
        <v>-1284.9072405843151</v>
      </c>
      <c r="AP29" s="9">
        <f>AO29+AI29</f>
        <v>-682.21818165504385</v>
      </c>
      <c r="AQ29" s="18">
        <f>AG29+AM29</f>
        <v>2330</v>
      </c>
      <c r="AR29" s="30">
        <f>AH29+AN29</f>
        <v>1647.7818183449563</v>
      </c>
      <c r="AS29" s="77">
        <f>AP29*(AP29&lt;0)</f>
        <v>-682.21818165504385</v>
      </c>
      <c r="AT29">
        <f>AS29/$AS$73</f>
        <v>1.4478816614640105E-2</v>
      </c>
      <c r="AU29" s="66">
        <f>AT29*$AP$73</f>
        <v>-93.960280420707036</v>
      </c>
      <c r="AV29" s="69">
        <f>IF(AU29&gt;0,U29,V29)</f>
        <v>2344.9573657722312</v>
      </c>
      <c r="AW29" s="17">
        <f>AU29/AV29</f>
        <v>-4.006907835177824E-2</v>
      </c>
      <c r="AX29" s="38">
        <f>AQ29/AR29</f>
        <v>1.4140221563679276</v>
      </c>
      <c r="AY29" s="24">
        <v>0</v>
      </c>
      <c r="AZ29" s="16">
        <f>BN29*$D$80</f>
        <v>16.580720517222879</v>
      </c>
      <c r="BA29" s="63">
        <f>AZ29-AY29</f>
        <v>16.580720517222879</v>
      </c>
      <c r="BB29" s="42">
        <f>($AD29^$BB$75)*($BC$75^$M29)*(IF($C29&gt;0,1,$BD$75))</f>
        <v>1.0132878637093228</v>
      </c>
      <c r="BC29" s="42">
        <f>($AD29^$BB$76)*($BC$76^$M29)*(IF($C29&gt;0,1,$BD$76))</f>
        <v>1.8029130882074473</v>
      </c>
      <c r="BD29" s="42">
        <f>($AD29^$BB$77)*($BC$77^$M29)*(IF($C29&gt;0,1,$BD$77))</f>
        <v>6.3994284530316276E-2</v>
      </c>
      <c r="BE29" s="42">
        <f>($AD29^$BB$78)*($BC$78^$M29)*(IF($C29&gt;0,1,$BD$78))</f>
        <v>3.3341343394680822</v>
      </c>
      <c r="BF29" s="42">
        <f>($AD29^$BB$79)*($BC$79^$M29)*(IF($C29&gt;0,1,$BD$79))</f>
        <v>0.69682461033636234</v>
      </c>
      <c r="BG29" s="42">
        <f>($AD29^$BB$80)*($BC$80^$M29)*(IF($C29&gt;0,1,$BD$80))</f>
        <v>2.8977364081565335</v>
      </c>
      <c r="BH29" s="42">
        <f>($AD29^$BB$81)*($BC$81^$M29)*(IF($C29&gt;0,1,$BD$81))</f>
        <v>0.14722361316870475</v>
      </c>
      <c r="BI29" s="40">
        <f>BB29/BB$73</f>
        <v>1.2445053493487956E-2</v>
      </c>
      <c r="BJ29" s="40">
        <f>BC29/BC$73</f>
        <v>1.2115132852865055E-2</v>
      </c>
      <c r="BK29" s="40">
        <f>BD29/BD$73</f>
        <v>1.2168573534160497E-4</v>
      </c>
      <c r="BL29" s="40">
        <f>BE29/BE$73</f>
        <v>1.9768448600188875E-2</v>
      </c>
      <c r="BM29" s="40">
        <f>BF29/BF$73</f>
        <v>1.0822857921754383E-2</v>
      </c>
      <c r="BN29" s="40">
        <f>BG29/BG$73</f>
        <v>7.0376572653747371E-3</v>
      </c>
      <c r="BO29" s="40">
        <f>BH29/BH$73</f>
        <v>2.0090807125397697E-3</v>
      </c>
      <c r="BP29" s="2">
        <v>0</v>
      </c>
      <c r="BQ29" s="17">
        <f>BP$73*BI29</f>
        <v>762.84444399033123</v>
      </c>
      <c r="BR29" s="1">
        <f>BQ29-BP29</f>
        <v>762.84444399033123</v>
      </c>
      <c r="BS29" s="2">
        <v>0</v>
      </c>
      <c r="BT29" s="17">
        <f>BS$73*BJ29</f>
        <v>699.90334004286706</v>
      </c>
      <c r="BU29" s="1">
        <f>BT29-BS29</f>
        <v>699.90334004286706</v>
      </c>
      <c r="BV29" s="2">
        <v>0</v>
      </c>
      <c r="BW29" s="17">
        <f>BV$73*BK29</f>
        <v>7.6021946297314296</v>
      </c>
      <c r="BX29" s="1">
        <f>BW29-BV29</f>
        <v>7.6021946297314296</v>
      </c>
      <c r="BY29" s="2">
        <v>0</v>
      </c>
      <c r="BZ29" s="17">
        <f>BY$73*BL29</f>
        <v>1144.7908584369377</v>
      </c>
      <c r="CA29" s="1">
        <f>BZ29-BY29</f>
        <v>1144.7908584369377</v>
      </c>
      <c r="CB29" s="2">
        <v>0</v>
      </c>
      <c r="CC29" s="17">
        <f>CB$73*BM29</f>
        <v>714.5467257100679</v>
      </c>
      <c r="CD29" s="1">
        <f>CC29-CB29</f>
        <v>714.5467257100679</v>
      </c>
      <c r="CE29" s="2">
        <v>0</v>
      </c>
      <c r="CF29" s="17">
        <f>CE$73*BN29</f>
        <v>503.85403425723894</v>
      </c>
      <c r="CG29" s="1">
        <f>CF29-CE29</f>
        <v>503.85403425723894</v>
      </c>
      <c r="CH29" s="2">
        <v>0</v>
      </c>
      <c r="CI29" s="17">
        <f>CH$73*BO29</f>
        <v>132.54709092909877</v>
      </c>
      <c r="CJ29" s="1">
        <f>CI29-CH29</f>
        <v>132.54709092909877</v>
      </c>
      <c r="CK29" s="9"/>
      <c r="CO29" s="40"/>
      <c r="CQ29" s="17"/>
      <c r="CR29" s="1"/>
    </row>
    <row r="30" spans="1:96" x14ac:dyDescent="0.2">
      <c r="A30" s="49" t="s">
        <v>71</v>
      </c>
      <c r="B30">
        <v>0</v>
      </c>
      <c r="C30">
        <v>0</v>
      </c>
      <c r="D30">
        <v>0.30898876404494302</v>
      </c>
      <c r="E30">
        <v>0.69101123595505598</v>
      </c>
      <c r="F30">
        <v>0.76868044515103295</v>
      </c>
      <c r="G30">
        <v>0.76746031746031695</v>
      </c>
      <c r="H30">
        <v>0.14612676056338</v>
      </c>
      <c r="I30">
        <v>0.47975352112676001</v>
      </c>
      <c r="J30">
        <v>0.26477316312483101</v>
      </c>
      <c r="K30">
        <v>0.45095937756216098</v>
      </c>
      <c r="L30">
        <v>0.45516504179781297</v>
      </c>
      <c r="M30" s="31">
        <v>0</v>
      </c>
      <c r="N30">
        <v>1.0161383687260299</v>
      </c>
      <c r="O30">
        <v>0.97261363031021297</v>
      </c>
      <c r="P30">
        <v>1.0223140423958399</v>
      </c>
      <c r="Q30">
        <v>0.983559598550662</v>
      </c>
      <c r="R30">
        <v>46</v>
      </c>
      <c r="S30" s="43">
        <f>IF(C30,O30,Q30)</f>
        <v>0.983559598550662</v>
      </c>
      <c r="T30" s="43">
        <f>IF(D30 = 0,N30,P30)</f>
        <v>1.0223140423958399</v>
      </c>
      <c r="U30" s="68">
        <f>R30*S30^(1-M30)</f>
        <v>45.24374153333045</v>
      </c>
      <c r="V30" s="67">
        <f>R30*T30^(M30+1)</f>
        <v>47.026445950208632</v>
      </c>
      <c r="W30" s="76">
        <f>0.5 * (D30-MAX($D$3:$D$72))/(MIN($D$3:$D$72)-MAX($D$3:$D$72)) + 0.75</f>
        <v>1.0587872105843443</v>
      </c>
      <c r="X30" s="76">
        <f>AVERAGE(D30, F30, G30, H30, I30, J30, K30)</f>
        <v>0.45524890700477499</v>
      </c>
      <c r="Y30" s="32">
        <f>1.2^M30</f>
        <v>1</v>
      </c>
      <c r="Z30" s="32">
        <f>IF(C30&gt;0, 1, 0.3)</f>
        <v>0.3</v>
      </c>
      <c r="AA30" s="32">
        <f>PERCENTILE($L$2:$L$72, 0.05)</f>
        <v>-0.26164412179337548</v>
      </c>
      <c r="AB30" s="32">
        <f>PERCENTILE($L$2:$L$72, 0.95)</f>
        <v>1.0182912542328766</v>
      </c>
      <c r="AC30" s="32">
        <f>MIN(MAX(L30,AA30), AB30)</f>
        <v>0.45516504179781297</v>
      </c>
      <c r="AD30" s="32">
        <f>AC30-$AC$73+1</f>
        <v>1.7168091635911884</v>
      </c>
      <c r="AE30" s="21">
        <f>(AD30^4) *Y30*Z30</f>
        <v>2.6062096321797501</v>
      </c>
      <c r="AF30" s="15">
        <f>AE30/$AE$73</f>
        <v>5.2539313175290637E-3</v>
      </c>
      <c r="AG30" s="2">
        <v>1196</v>
      </c>
      <c r="AH30" s="16">
        <f>$D$79*AF30</f>
        <v>302.67110230587309</v>
      </c>
      <c r="AI30" s="26">
        <f>AH30-AG30</f>
        <v>-893.32889769412691</v>
      </c>
      <c r="AJ30" s="2">
        <v>0</v>
      </c>
      <c r="AK30" s="2">
        <v>0</v>
      </c>
      <c r="AL30" s="2">
        <v>0</v>
      </c>
      <c r="AM30" s="10">
        <f>SUM(AJ30:AL30)</f>
        <v>0</v>
      </c>
      <c r="AN30" s="16">
        <f>AF30*$D$78</f>
        <v>524.84672289588332</v>
      </c>
      <c r="AO30" s="9">
        <f>AN30-AM30</f>
        <v>524.84672289588332</v>
      </c>
      <c r="AP30" s="9">
        <f>AO30+AI30</f>
        <v>-368.48217479824359</v>
      </c>
      <c r="AQ30" s="18">
        <f>AG30+AM30</f>
        <v>1196</v>
      </c>
      <c r="AR30" s="30">
        <f>AH30+AN30</f>
        <v>827.51782520175641</v>
      </c>
      <c r="AS30" s="77">
        <f>AP30*(AP30&lt;0)</f>
        <v>-368.48217479824359</v>
      </c>
      <c r="AT30">
        <f>AS30/$AS$73</f>
        <v>7.8203512866287204E-3</v>
      </c>
      <c r="AU30" s="66">
        <f>AT30*$AP$73</f>
        <v>-50.750169674577123</v>
      </c>
      <c r="AV30" s="69">
        <f>IF(AU30&gt;0,U30,V30)</f>
        <v>47.026445950208632</v>
      </c>
      <c r="AW30" s="17">
        <f>AU30/AV30</f>
        <v>-1.0791836093314633</v>
      </c>
      <c r="AX30" s="38">
        <f>AQ30/AR30</f>
        <v>1.4452860875938283</v>
      </c>
      <c r="AY30" s="23">
        <v>0</v>
      </c>
      <c r="AZ30" s="16">
        <f>BN30*$D$80</f>
        <v>8.9421142221686321</v>
      </c>
      <c r="BA30" s="63">
        <f>AZ30-AY30</f>
        <v>8.9421142221686321</v>
      </c>
      <c r="BB30" s="42">
        <f>($AD30^$BB$75)*($BC$75^$M30)*(IF($C30&gt;0,1,$BD$75))</f>
        <v>0.8390219397717843</v>
      </c>
      <c r="BC30" s="42">
        <f>($AD30^$BB$76)*($BC$76^$M30)*(IF($C30&gt;0,1,$BD$76))</f>
        <v>1.2485128548992528</v>
      </c>
      <c r="BD30" s="42">
        <f>($AD30^$BB$77)*($BC$77^$M30)*(IF($C30&gt;0,1,$BD$77))</f>
        <v>2.770021832643656E-2</v>
      </c>
      <c r="BE30" s="42">
        <f>($AD30^$BB$78)*($BC$78^$M30)*(IF($C30&gt;0,1,$BD$78))</f>
        <v>2.3060985206111662</v>
      </c>
      <c r="BF30" s="42">
        <f>($AD30^$BB$79)*($BC$79^$M30)*(IF($C30&gt;0,1,$BD$79))</f>
        <v>0.68622732663761721</v>
      </c>
      <c r="BG30" s="42">
        <f>($AD30^$BB$80)*($BC$80^$M30)*(IF($C30&gt;0,1,$BD$80))</f>
        <v>1.5627722523009147</v>
      </c>
      <c r="BH30" s="42">
        <f>($AD30^$BB$81)*($BC$81^$M30)*(IF($C30&gt;0,1,$BD$81))</f>
        <v>0.10680373913535803</v>
      </c>
      <c r="BI30" s="40">
        <f>BB30/BB$73</f>
        <v>1.0304744877182543E-2</v>
      </c>
      <c r="BJ30" s="40">
        <f>BC30/BC$73</f>
        <v>8.3896995393456589E-3</v>
      </c>
      <c r="BK30" s="40">
        <f>BD30/BD$73</f>
        <v>5.2672226291999706E-5</v>
      </c>
      <c r="BL30" s="40">
        <f>BE30/BE$73</f>
        <v>1.3673111347680855E-2</v>
      </c>
      <c r="BM30" s="40">
        <f>BF30/BF$73</f>
        <v>1.0658264286387976E-2</v>
      </c>
      <c r="BN30" s="40">
        <f>BG30/BG$73</f>
        <v>3.7954644406488253E-3</v>
      </c>
      <c r="BO30" s="40">
        <f>BH30/BH$73</f>
        <v>1.4574926379377123E-3</v>
      </c>
      <c r="BP30" s="2">
        <v>310</v>
      </c>
      <c r="BQ30" s="17">
        <f>BP$73*BI30</f>
        <v>631.64994673665831</v>
      </c>
      <c r="BR30" s="1">
        <f>BQ30-BP30</f>
        <v>321.64994673665831</v>
      </c>
      <c r="BS30" s="2">
        <v>581</v>
      </c>
      <c r="BT30" s="17">
        <f>BS$73*BJ30</f>
        <v>484.68133208753807</v>
      </c>
      <c r="BU30" s="1">
        <f>BT30-BS30</f>
        <v>-96.318667912461933</v>
      </c>
      <c r="BV30" s="2">
        <v>575</v>
      </c>
      <c r="BW30" s="17">
        <f>BV$73*BK30</f>
        <v>3.2906446653663894</v>
      </c>
      <c r="BX30" s="1">
        <f>BW30-BV30</f>
        <v>-571.70935533463364</v>
      </c>
      <c r="BY30" s="2">
        <v>823</v>
      </c>
      <c r="BZ30" s="17">
        <f>BY$73*BL30</f>
        <v>791.80987814419825</v>
      </c>
      <c r="CA30" s="1">
        <f>BZ30-BY30</f>
        <v>-31.190121855801749</v>
      </c>
      <c r="CB30" s="2">
        <v>460</v>
      </c>
      <c r="CC30" s="17">
        <f>CB$73*BM30</f>
        <v>703.67992471590696</v>
      </c>
      <c r="CD30" s="1">
        <f>CC30-CB30</f>
        <v>243.67992471590696</v>
      </c>
      <c r="CE30" s="2">
        <v>920</v>
      </c>
      <c r="CF30" s="17">
        <f>CE$73*BN30</f>
        <v>271.732481163812</v>
      </c>
      <c r="CG30" s="1">
        <f>CF30-CE30</f>
        <v>-648.26751883618795</v>
      </c>
      <c r="CH30" s="2">
        <v>368</v>
      </c>
      <c r="CI30" s="17">
        <f>CH$73*BO30</f>
        <v>96.156619295302633</v>
      </c>
      <c r="CJ30" s="1">
        <f>CI30-CH30</f>
        <v>-271.84338070469738</v>
      </c>
      <c r="CK30" s="9"/>
      <c r="CO30" s="40"/>
      <c r="CQ30" s="17"/>
      <c r="CR30" s="1"/>
    </row>
    <row r="31" spans="1:96" x14ac:dyDescent="0.2">
      <c r="A31" s="49" t="s">
        <v>62</v>
      </c>
      <c r="B31">
        <v>0</v>
      </c>
      <c r="C31">
        <v>0</v>
      </c>
      <c r="D31">
        <v>9.2295345104333806E-2</v>
      </c>
      <c r="E31">
        <v>0.90770465489566599</v>
      </c>
      <c r="F31">
        <v>4.9206349206349198E-2</v>
      </c>
      <c r="G31">
        <v>4.9206349206349198E-2</v>
      </c>
      <c r="H31">
        <v>5.2816901408450703E-3</v>
      </c>
      <c r="I31">
        <v>7.1302816901408397E-2</v>
      </c>
      <c r="J31">
        <v>1.9406168736838501E-2</v>
      </c>
      <c r="K31">
        <v>3.09015649380774E-2</v>
      </c>
      <c r="L31">
        <v>0.668938417024875</v>
      </c>
      <c r="M31" s="31">
        <v>2</v>
      </c>
      <c r="N31">
        <v>1.00344335323194</v>
      </c>
      <c r="O31">
        <v>0.995446481075691</v>
      </c>
      <c r="P31">
        <v>1.00644070043728</v>
      </c>
      <c r="Q31">
        <v>0.99468565448452395</v>
      </c>
      <c r="R31">
        <v>223.69000244140599</v>
      </c>
      <c r="S31" s="43">
        <f>IF(C31,O31,Q31)</f>
        <v>0.99468565448452395</v>
      </c>
      <c r="T31" s="43">
        <f>IF(D31 = 0,N31,P31)</f>
        <v>1.00644070043728</v>
      </c>
      <c r="U31" s="68">
        <f>R31*S31^(1-M31)</f>
        <v>224.88511966861421</v>
      </c>
      <c r="V31" s="67">
        <f>R31*T31^(M31+1)</f>
        <v>228.04006083941192</v>
      </c>
      <c r="W31" s="76">
        <f>0.5 * (D31-MAX($D$3:$D$72))/(MIN($D$3:$D$72)-MAX($D$3:$D$72)) + 0.75</f>
        <v>1.1986990077177508</v>
      </c>
      <c r="X31" s="76">
        <f>AVERAGE(D31, F31, G31, H31, I31, J31, K31)</f>
        <v>4.5371469176314502E-2</v>
      </c>
      <c r="Y31" s="32">
        <f>1.2^M31</f>
        <v>1.44</v>
      </c>
      <c r="Z31" s="32">
        <f>IF(C31&gt;0, 1, 0.3)</f>
        <v>0.3</v>
      </c>
      <c r="AA31" s="32">
        <f>PERCENTILE($L$2:$L$72, 0.05)</f>
        <v>-0.26164412179337548</v>
      </c>
      <c r="AB31" s="32">
        <f>PERCENTILE($L$2:$L$72, 0.95)</f>
        <v>1.0182912542328766</v>
      </c>
      <c r="AC31" s="32">
        <f>MIN(MAX(L31,AA31), AB31)</f>
        <v>0.668938417024875</v>
      </c>
      <c r="AD31" s="32">
        <f>AC31-$AC$73+1</f>
        <v>1.9305825388182505</v>
      </c>
      <c r="AE31" s="21">
        <f>(AD31^4) *Y31*Z31</f>
        <v>6.0011881408387682</v>
      </c>
      <c r="AF31" s="15">
        <f>AE31/$AE$73</f>
        <v>1.2097964003442917E-2</v>
      </c>
      <c r="AG31" s="2">
        <v>1790</v>
      </c>
      <c r="AH31" s="16">
        <f>$D$79*AF31</f>
        <v>696.94555929234127</v>
      </c>
      <c r="AI31" s="26">
        <f>AH31-AG31</f>
        <v>-1093.0544407076586</v>
      </c>
      <c r="AJ31" s="2">
        <v>671</v>
      </c>
      <c r="AK31" s="2">
        <v>447</v>
      </c>
      <c r="AL31" s="2">
        <v>224</v>
      </c>
      <c r="AM31" s="10">
        <f>SUM(AJ31:AL31)</f>
        <v>1342</v>
      </c>
      <c r="AN31" s="16">
        <f>AF31*$D$78</f>
        <v>1208.5382120879337</v>
      </c>
      <c r="AO31" s="9">
        <f>AN31-AM31</f>
        <v>-133.46178791206626</v>
      </c>
      <c r="AP31" s="9">
        <f>AO31+AI31</f>
        <v>-1226.5162286197249</v>
      </c>
      <c r="AQ31" s="18">
        <f>AG31+AM31</f>
        <v>3132</v>
      </c>
      <c r="AR31" s="30">
        <f>AH31+AN31</f>
        <v>1905.4837713802749</v>
      </c>
      <c r="AS31" s="77">
        <f>AP31*(AP31&lt;0)</f>
        <v>-1226.5162286197249</v>
      </c>
      <c r="AT31">
        <f>AS31/$AS$73</f>
        <v>2.6030533964930866E-2</v>
      </c>
      <c r="AU31" s="66">
        <f>AT31*$AP$73</f>
        <v>-168.92515016541898</v>
      </c>
      <c r="AV31" s="69">
        <f>IF(AU31&gt;0,U31,V31)</f>
        <v>228.04006083941192</v>
      </c>
      <c r="AW31" s="17">
        <f>AU31/AV31</f>
        <v>-0.74076962417747183</v>
      </c>
      <c r="AX31" s="38">
        <f>AQ31/AR31</f>
        <v>1.6436770793021627</v>
      </c>
      <c r="AY31" s="23">
        <v>0</v>
      </c>
      <c r="AZ31" s="16">
        <f>BN31*$D$80</f>
        <v>32.850989834087805</v>
      </c>
      <c r="BA31" s="63">
        <f>AZ31-AY31</f>
        <v>32.850989834087805</v>
      </c>
      <c r="BB31" s="42">
        <f>($AD31^$BB$75)*($BC$75^$M31)*(IF($C31&gt;0,1,$BD$75))</f>
        <v>0.50987907851390502</v>
      </c>
      <c r="BC31" s="42">
        <f>($AD31^$BB$76)*($BC$76^$M31)*(IF($C31&gt;0,1,$BD$76))</f>
        <v>0.99841068025771662</v>
      </c>
      <c r="BD31" s="42">
        <f>($AD31^$BB$77)*($BC$77^$M31)*(IF($C31&gt;0,1,$BD$77))</f>
        <v>1.1340252135684518E-2</v>
      </c>
      <c r="BE31" s="42">
        <f>($AD31^$BB$78)*($BC$78^$M31)*(IF($C31&gt;0,1,$BD$78))</f>
        <v>0.36735177447489531</v>
      </c>
      <c r="BF31" s="42">
        <f>($AD31^$BB$79)*($BC$79^$M31)*(IF($C31&gt;0,1,$BD$79))</f>
        <v>1.2712803736652449</v>
      </c>
      <c r="BG31" s="42">
        <f>($AD31^$BB$80)*($BC$80^$M31)*(IF($C31&gt;0,1,$BD$80))</f>
        <v>5.7412166852059361</v>
      </c>
      <c r="BH31" s="42">
        <f>($AD31^$BB$81)*($BC$81^$M31)*(IF($C31&gt;0,1,$BD$81))</f>
        <v>2.4805913764760889E-2</v>
      </c>
      <c r="BI31" s="40">
        <f>BB31/BB$73</f>
        <v>6.2622603453347889E-3</v>
      </c>
      <c r="BJ31" s="40">
        <f>BC31/BC$73</f>
        <v>6.7090743930801342E-3</v>
      </c>
      <c r="BK31" s="40">
        <f>BD31/BD$73</f>
        <v>2.1563596346424482E-5</v>
      </c>
      <c r="BL31" s="40">
        <f>BE31/BE$73</f>
        <v>2.1780690075774503E-3</v>
      </c>
      <c r="BM31" s="40">
        <f>BF31/BF$73</f>
        <v>1.9745121884045189E-2</v>
      </c>
      <c r="BN31" s="40">
        <f>BG31/BG$73</f>
        <v>1.3943544072193467E-2</v>
      </c>
      <c r="BO31" s="40">
        <f>BH31/BH$73</f>
        <v>3.3851283655562215E-4</v>
      </c>
      <c r="BP31" s="2">
        <v>209</v>
      </c>
      <c r="BQ31" s="17">
        <f>BP$73*BI31</f>
        <v>383.85777238798659</v>
      </c>
      <c r="BR31" s="1">
        <f>BQ31-BP31</f>
        <v>174.85777238798659</v>
      </c>
      <c r="BS31" s="2">
        <v>211</v>
      </c>
      <c r="BT31" s="17">
        <f>BS$73*BJ31</f>
        <v>387.58993676263242</v>
      </c>
      <c r="BU31" s="1">
        <f>BT31-BS31</f>
        <v>176.58993676263242</v>
      </c>
      <c r="BV31" s="2">
        <v>1265</v>
      </c>
      <c r="BW31" s="17">
        <f>BV$73*BK31</f>
        <v>1.347164118146523</v>
      </c>
      <c r="BX31" s="1">
        <f>BW31-BV31</f>
        <v>-1263.6528358818534</v>
      </c>
      <c r="BY31" s="2">
        <v>0</v>
      </c>
      <c r="BZ31" s="17">
        <f>BY$73*BL31</f>
        <v>126.13197622881015</v>
      </c>
      <c r="CA31" s="1">
        <f>BZ31-BY31</f>
        <v>126.13197622881015</v>
      </c>
      <c r="CB31" s="2">
        <v>895</v>
      </c>
      <c r="CC31" s="17">
        <f>CB$73*BM31</f>
        <v>1303.6124370284315</v>
      </c>
      <c r="CD31" s="1">
        <f>CC31-CB31</f>
        <v>408.61243702843149</v>
      </c>
      <c r="CE31" s="2">
        <v>2237</v>
      </c>
      <c r="CF31" s="17">
        <f>CE$73*BN31</f>
        <v>998.2740943046191</v>
      </c>
      <c r="CG31" s="1">
        <f>CF31-CE31</f>
        <v>-1238.7259056953808</v>
      </c>
      <c r="CH31" s="2">
        <v>895</v>
      </c>
      <c r="CI31" s="17">
        <f>CH$73*BO31</f>
        <v>22.333045878920615</v>
      </c>
      <c r="CJ31" s="1">
        <f>CI31-CH31</f>
        <v>-872.66695412107936</v>
      </c>
      <c r="CK31" s="9"/>
      <c r="CO31" s="40"/>
      <c r="CQ31" s="17"/>
      <c r="CR31" s="1"/>
    </row>
    <row r="32" spans="1:96" x14ac:dyDescent="0.2">
      <c r="A32" s="49" t="s">
        <v>40</v>
      </c>
      <c r="B32">
        <v>0</v>
      </c>
      <c r="C32">
        <v>0</v>
      </c>
      <c r="D32">
        <v>0.22552166934189399</v>
      </c>
      <c r="E32">
        <v>0.77447833065810601</v>
      </c>
      <c r="F32">
        <v>8.2539682539682496E-2</v>
      </c>
      <c r="G32">
        <v>8.2539682539682496E-2</v>
      </c>
      <c r="H32">
        <v>6.25E-2</v>
      </c>
      <c r="I32">
        <v>0.42077464788732299</v>
      </c>
      <c r="J32">
        <v>0.16216786208419201</v>
      </c>
      <c r="K32">
        <v>0.115694787499559</v>
      </c>
      <c r="L32">
        <v>0.33751556216550199</v>
      </c>
      <c r="M32" s="31">
        <v>0</v>
      </c>
      <c r="N32">
        <v>1.01178089161275</v>
      </c>
      <c r="O32">
        <v>0.98909242160698996</v>
      </c>
      <c r="P32">
        <v>1.0168833590644399</v>
      </c>
      <c r="Q32">
        <v>0.98691381450277404</v>
      </c>
      <c r="R32">
        <v>51.549999237060497</v>
      </c>
      <c r="S32" s="43">
        <f>IF(C32,O32,Q32)</f>
        <v>0.98691381450277404</v>
      </c>
      <c r="T32" s="43">
        <f>IF(D32 = 0,N32,P32)</f>
        <v>1.0168833590644399</v>
      </c>
      <c r="U32" s="68">
        <f>R32*S32^(1-M32)</f>
        <v>50.875406384662469</v>
      </c>
      <c r="V32" s="67">
        <f>R32*T32^(M32+1)</f>
        <v>52.420336383951394</v>
      </c>
      <c r="W32" s="76">
        <f>0.5 * (D32-MAX($D$3:$D$72))/(MIN($D$3:$D$72)-MAX($D$3:$D$72)) + 0.75</f>
        <v>1.1126791620727672</v>
      </c>
      <c r="X32" s="76">
        <f>AVERAGE(D32, F32, G32, H32, I32, J32, K32)</f>
        <v>0.16453404741319044</v>
      </c>
      <c r="Y32" s="32">
        <f>1.2^M32</f>
        <v>1</v>
      </c>
      <c r="Z32" s="32">
        <f>IF(C32&gt;0, 1, 0.3)</f>
        <v>0.3</v>
      </c>
      <c r="AA32" s="32">
        <f>PERCENTILE($L$2:$L$72, 0.05)</f>
        <v>-0.26164412179337548</v>
      </c>
      <c r="AB32" s="32">
        <f>PERCENTILE($L$2:$L$72, 0.95)</f>
        <v>1.0182912542328766</v>
      </c>
      <c r="AC32" s="32">
        <f>MIN(MAX(L32,AA32), AB32)</f>
        <v>0.33751556216550199</v>
      </c>
      <c r="AD32" s="32">
        <f>AC32-$AC$73+1</f>
        <v>1.5991596839588775</v>
      </c>
      <c r="AE32" s="21">
        <f>(AD32^4) *Y32*Z32</f>
        <v>1.9619529313074211</v>
      </c>
      <c r="AF32" s="15">
        <f>AE32/$AE$73</f>
        <v>3.9551561094848522E-3</v>
      </c>
      <c r="AG32" s="2">
        <v>464</v>
      </c>
      <c r="AH32" s="16">
        <f>$D$79*AF32</f>
        <v>227.85061073325812</v>
      </c>
      <c r="AI32" s="26">
        <f>AH32-AG32</f>
        <v>-236.14938926674188</v>
      </c>
      <c r="AJ32" s="2">
        <v>0</v>
      </c>
      <c r="AK32" s="2">
        <v>516</v>
      </c>
      <c r="AL32" s="2">
        <v>0</v>
      </c>
      <c r="AM32" s="10">
        <f>SUM(AJ32:AL32)</f>
        <v>516</v>
      </c>
      <c r="AN32" s="16">
        <f>AF32*$D$78</f>
        <v>395.10427471309879</v>
      </c>
      <c r="AO32" s="9">
        <f>AN32-AM32</f>
        <v>-120.89572528690121</v>
      </c>
      <c r="AP32" s="9">
        <f>AO32+AI32</f>
        <v>-357.04511455364309</v>
      </c>
      <c r="AQ32" s="18">
        <f>AG32+AM32</f>
        <v>980</v>
      </c>
      <c r="AR32" s="30">
        <f>AH32+AN32</f>
        <v>622.95488544635691</v>
      </c>
      <c r="AS32" s="77">
        <f>AP32*(AP32&lt;0)</f>
        <v>-357.04511455364309</v>
      </c>
      <c r="AT32">
        <f>AS32/$AS$73</f>
        <v>7.5776208781684366E-3</v>
      </c>
      <c r="AU32" s="66">
        <f>AT32*$AP$73</f>
        <v>-49.174970688874112</v>
      </c>
      <c r="AV32" s="69">
        <f>IF(AU32&gt;0,U32,V32)</f>
        <v>52.420336383951394</v>
      </c>
      <c r="AW32" s="17">
        <f>AU32/AV32</f>
        <v>-0.93808956754289619</v>
      </c>
      <c r="AX32" s="38">
        <f>AQ32/AR32</f>
        <v>1.5731476273724294</v>
      </c>
      <c r="AY32" s="23">
        <v>0</v>
      </c>
      <c r="AZ32" s="16">
        <f>BN32*$D$80</f>
        <v>6.9323926067047976</v>
      </c>
      <c r="BA32" s="63">
        <f>AZ32-AY32</f>
        <v>6.9323926067047976</v>
      </c>
      <c r="BB32" s="42">
        <f>($AD32^$BB$75)*($BC$75^$M32)*(IF($C32&gt;0,1,$BD$75))</f>
        <v>0.77621749826592989</v>
      </c>
      <c r="BC32" s="42">
        <f>($AD32^$BB$76)*($BC$76^$M32)*(IF($C32&gt;0,1,$BD$76))</f>
        <v>1.0730041262739467</v>
      </c>
      <c r="BD32" s="42">
        <f>($AD32^$BB$77)*($BC$77^$M32)*(IF($C32&gt;0,1,$BD$77))</f>
        <v>1.9613539588777245E-2</v>
      </c>
      <c r="BE32" s="42">
        <f>($AD32^$BB$78)*($BC$78^$M32)*(IF($C32&gt;0,1,$BD$78))</f>
        <v>1.9809358861442015</v>
      </c>
      <c r="BF32" s="42">
        <f>($AD32^$BB$79)*($BC$79^$M32)*(IF($C32&gt;0,1,$BD$79))</f>
        <v>0.68190538708230686</v>
      </c>
      <c r="BG32" s="42">
        <f>($AD32^$BB$80)*($BC$80^$M32)*(IF($C32&gt;0,1,$BD$80))</f>
        <v>1.2115424315377259</v>
      </c>
      <c r="BH32" s="42">
        <f>($AD32^$BB$81)*($BC$81^$M32)*(IF($C32&gt;0,1,$BD$81))</f>
        <v>9.3566197991488492E-2</v>
      </c>
      <c r="BI32" s="40">
        <f>BB32/BB$73</f>
        <v>9.5333899027848536E-3</v>
      </c>
      <c r="BJ32" s="40">
        <f>BC32/BC$73</f>
        <v>7.2103240175632318E-3</v>
      </c>
      <c r="BK32" s="40">
        <f>BD32/BD$73</f>
        <v>3.7295330435038836E-5</v>
      </c>
      <c r="BL32" s="40">
        <f>BE32/BE$73</f>
        <v>1.174518638374923E-2</v>
      </c>
      <c r="BM32" s="40">
        <f>BF32/BF$73</f>
        <v>1.0591137297674195E-2</v>
      </c>
      <c r="BN32" s="40">
        <f>BG32/BG$73</f>
        <v>2.94244168366078E-3</v>
      </c>
      <c r="BO32" s="40">
        <f>BH32/BH$73</f>
        <v>1.2768471013883263E-3</v>
      </c>
      <c r="BP32" s="2">
        <v>1327</v>
      </c>
      <c r="BQ32" s="17">
        <f>BP$73*BI32</f>
        <v>584.36820087100318</v>
      </c>
      <c r="BR32" s="1">
        <f>BQ32-BP32</f>
        <v>-742.63179912899682</v>
      </c>
      <c r="BS32" s="2">
        <v>775</v>
      </c>
      <c r="BT32" s="17">
        <f>BS$73*BJ32</f>
        <v>416.54762881864548</v>
      </c>
      <c r="BU32" s="1">
        <f>BT32-BS32</f>
        <v>-358.45237118135452</v>
      </c>
      <c r="BV32" s="2">
        <v>349</v>
      </c>
      <c r="BW32" s="17">
        <f>BV$73*BK32</f>
        <v>2.329988473598616</v>
      </c>
      <c r="BX32" s="1">
        <f>BW32-BV32</f>
        <v>-346.67001152640137</v>
      </c>
      <c r="BY32" s="2">
        <v>633</v>
      </c>
      <c r="BZ32" s="17">
        <f>BY$73*BL32</f>
        <v>680.16374348291788</v>
      </c>
      <c r="CA32" s="1">
        <f>BZ32-BY32</f>
        <v>47.16374348291788</v>
      </c>
      <c r="CB32" s="2">
        <v>670</v>
      </c>
      <c r="CC32" s="17">
        <f>CB$73*BM32</f>
        <v>699.24806666704569</v>
      </c>
      <c r="CD32" s="1">
        <f>CC32-CB32</f>
        <v>29.248066667045691</v>
      </c>
      <c r="CE32" s="2">
        <v>825</v>
      </c>
      <c r="CF32" s="17">
        <f>CE$73*BN32</f>
        <v>210.66116990000987</v>
      </c>
      <c r="CG32" s="1">
        <f>CF32-CE32</f>
        <v>-614.3388300999901</v>
      </c>
      <c r="CH32" s="2">
        <v>1083</v>
      </c>
      <c r="CI32" s="17">
        <f>CH$73*BO32</f>
        <v>84.238710666993441</v>
      </c>
      <c r="CJ32" s="1">
        <f>CI32-CH32</f>
        <v>-998.76128933300652</v>
      </c>
      <c r="CK32" s="9"/>
      <c r="CO32" s="40"/>
      <c r="CQ32" s="17"/>
      <c r="CR32" s="1"/>
    </row>
    <row r="33" spans="1:96" x14ac:dyDescent="0.2">
      <c r="A33" s="49" t="s">
        <v>105</v>
      </c>
      <c r="B33">
        <v>0</v>
      </c>
      <c r="C33">
        <v>1</v>
      </c>
      <c r="D33">
        <v>0.43872549019607798</v>
      </c>
      <c r="E33">
        <v>0.56127450980392102</v>
      </c>
      <c r="F33">
        <v>0.66113744075829295</v>
      </c>
      <c r="G33">
        <v>0.66113744075829295</v>
      </c>
      <c r="H33">
        <v>0.28187919463087202</v>
      </c>
      <c r="I33">
        <v>0.422818791946308</v>
      </c>
      <c r="J33">
        <v>0.34523009797615201</v>
      </c>
      <c r="K33">
        <v>0.47774945677487501</v>
      </c>
      <c r="L33">
        <v>5.6925316071852299E-2</v>
      </c>
      <c r="M33" s="31">
        <v>0</v>
      </c>
      <c r="N33">
        <v>1.01227121532102</v>
      </c>
      <c r="O33">
        <v>0.98982451514166003</v>
      </c>
      <c r="P33">
        <v>1.0160451521889799</v>
      </c>
      <c r="Q33">
        <v>0.98865741875742796</v>
      </c>
      <c r="R33">
        <v>21.370000839233398</v>
      </c>
      <c r="S33" s="43">
        <f>IF(C33,O33,Q33)</f>
        <v>0.98982451514166003</v>
      </c>
      <c r="T33" s="43">
        <f>IF(D33 = 0,N33,P33)</f>
        <v>1.0160451521889799</v>
      </c>
      <c r="U33" s="68">
        <f>R33*S33^(1-M33)</f>
        <v>21.152550719271066</v>
      </c>
      <c r="V33" s="67">
        <f>R33*T33^(M33+1)</f>
        <v>21.712885754977528</v>
      </c>
      <c r="W33" s="76">
        <f>0.5 * (D33-MAX($D$3:$D$72))/(MIN($D$3:$D$72)-MAX($D$3:$D$72)) + 0.75</f>
        <v>0.97502048338629832</v>
      </c>
      <c r="X33" s="76">
        <f>AVERAGE(D33, F33, G33, H33, I33, J33, K33)</f>
        <v>0.46981113043441008</v>
      </c>
      <c r="Y33" s="32">
        <f>1.2^M33</f>
        <v>1</v>
      </c>
      <c r="Z33" s="32">
        <f>IF(C33&gt;0, 1, 0.3)</f>
        <v>1</v>
      </c>
      <c r="AA33" s="32">
        <f>PERCENTILE($L$2:$L$72, 0.05)</f>
        <v>-0.26164412179337548</v>
      </c>
      <c r="AB33" s="32">
        <f>PERCENTILE($L$2:$L$72, 0.95)</f>
        <v>1.0182912542328766</v>
      </c>
      <c r="AC33" s="32">
        <f>MIN(MAX(L33,AA33), AB33)</f>
        <v>5.6925316071852299E-2</v>
      </c>
      <c r="AD33" s="32">
        <f>AC33-$AC$73+1</f>
        <v>1.3185694378652277</v>
      </c>
      <c r="AE33" s="21">
        <f>(AD33^4) *Y33*Z33</f>
        <v>3.0228181510316681</v>
      </c>
      <c r="AF33" s="15">
        <f>AE33/$AE$73</f>
        <v>6.093784151053749E-3</v>
      </c>
      <c r="AG33" s="2">
        <v>0</v>
      </c>
      <c r="AH33" s="16">
        <f>$D$79*AF33</f>
        <v>351.05376426597991</v>
      </c>
      <c r="AI33" s="26">
        <f>AH33-AG33</f>
        <v>351.05376426597991</v>
      </c>
      <c r="AJ33" s="2">
        <v>385</v>
      </c>
      <c r="AK33" s="2">
        <v>0</v>
      </c>
      <c r="AL33" s="2">
        <v>0</v>
      </c>
      <c r="AM33" s="10">
        <f>SUM(AJ33:AL33)</f>
        <v>385</v>
      </c>
      <c r="AN33" s="16">
        <f>AF33*$D$78</f>
        <v>608.74466155366531</v>
      </c>
      <c r="AO33" s="9">
        <f>AN33-AM33</f>
        <v>223.74466155366531</v>
      </c>
      <c r="AP33" s="9">
        <f>AO33+AI33</f>
        <v>574.79842581964522</v>
      </c>
      <c r="AQ33" s="18">
        <f>AG33+AM33</f>
        <v>385</v>
      </c>
      <c r="AR33" s="30">
        <f>AH33+AN33</f>
        <v>959.79842581964522</v>
      </c>
      <c r="AS33" s="77">
        <f>AP33*(AP33&lt;0)</f>
        <v>0</v>
      </c>
      <c r="AT33">
        <f>AS33/$AS$73</f>
        <v>0</v>
      </c>
      <c r="AU33" s="66">
        <f>AT33*$AP$73</f>
        <v>0</v>
      </c>
      <c r="AV33" s="69">
        <f>IF(AU33&gt;0,U33,V33)</f>
        <v>21.712885754977528</v>
      </c>
      <c r="AW33" s="17">
        <f>AU33/AV33</f>
        <v>0</v>
      </c>
      <c r="AX33" s="38">
        <f>AQ33/AR33</f>
        <v>0.40112589231558604</v>
      </c>
      <c r="AY33" s="23">
        <v>0</v>
      </c>
      <c r="AZ33" s="16">
        <f>BN33*$D$80</f>
        <v>15.425309925304438</v>
      </c>
      <c r="BA33" s="63">
        <f>AZ33-AY33</f>
        <v>15.425309925304438</v>
      </c>
      <c r="BB33" s="42">
        <f>($AD33^$BB$75)*($BC$75^$M33)*(IF($C33&gt;0,1,$BD$75))</f>
        <v>1.3540443640439959</v>
      </c>
      <c r="BC33" s="42">
        <f>($AD33^$BB$76)*($BC$76^$M33)*(IF($C33&gt;0,1,$BD$76))</f>
        <v>1.8042628763983726</v>
      </c>
      <c r="BD33" s="42">
        <f>($AD33^$BB$77)*($BC$77^$M33)*(IF($C33&gt;0,1,$BD$77))</f>
        <v>3.837610687622087</v>
      </c>
      <c r="BE33" s="42">
        <f>($AD33^$BB$78)*($BC$78^$M33)*(IF($C33&gt;0,1,$BD$78))</f>
        <v>1.8077590085901634</v>
      </c>
      <c r="BF33" s="42">
        <f>($AD33^$BB$79)*($BC$79^$M33)*(IF($C33&gt;0,1,$BD$79))</f>
        <v>1.0249181109927956</v>
      </c>
      <c r="BG33" s="42">
        <f>($AD33^$BB$80)*($BC$80^$M33)*(IF($C33&gt;0,1,$BD$80))</f>
        <v>2.69581060311724</v>
      </c>
      <c r="BH33" s="42">
        <f>($AD33^$BB$81)*($BC$81^$M33)*(IF($C33&gt;0,1,$BD$81))</f>
        <v>1.6744492988735831</v>
      </c>
      <c r="BI33" s="40">
        <f>BB33/BB$73</f>
        <v>1.6630175043641324E-2</v>
      </c>
      <c r="BJ33" s="40">
        <f>BC33/BC$73</f>
        <v>1.2124203097772172E-2</v>
      </c>
      <c r="BK33" s="40">
        <f>BD33/BD$73</f>
        <v>7.2972529016535909E-3</v>
      </c>
      <c r="BL33" s="40">
        <f>BE33/BE$73</f>
        <v>1.0718401661207315E-2</v>
      </c>
      <c r="BM33" s="40">
        <f>BF33/BF$73</f>
        <v>1.5918701682125527E-2</v>
      </c>
      <c r="BN33" s="40">
        <f>BG33/BG$73</f>
        <v>6.5472452993652116E-3</v>
      </c>
      <c r="BO33" s="40">
        <f>BH33/BH$73</f>
        <v>2.2850300424550118E-2</v>
      </c>
      <c r="BP33" s="2">
        <v>687</v>
      </c>
      <c r="BQ33" s="17">
        <f>BP$73*BI33</f>
        <v>1019.3798396500822</v>
      </c>
      <c r="BR33" s="1">
        <f>BQ33-BP33</f>
        <v>332.3798396500822</v>
      </c>
      <c r="BS33" s="2">
        <v>556</v>
      </c>
      <c r="BT33" s="17">
        <f>BS$73*BJ33</f>
        <v>700.42733716139617</v>
      </c>
      <c r="BU33" s="1">
        <f>BT33-BS33</f>
        <v>144.42733716139617</v>
      </c>
      <c r="BV33" s="2">
        <v>396</v>
      </c>
      <c r="BW33" s="17">
        <f>BV$73*BK33</f>
        <v>455.88857777790645</v>
      </c>
      <c r="BX33" s="1">
        <f>BW33-BV33</f>
        <v>59.888577777906448</v>
      </c>
      <c r="BY33" s="2">
        <v>437</v>
      </c>
      <c r="BZ33" s="17">
        <f>BY$73*BL33</f>
        <v>620.70264020051559</v>
      </c>
      <c r="CA33" s="1">
        <f>BZ33-BY33</f>
        <v>183.70264020051559</v>
      </c>
      <c r="CB33" s="2">
        <v>812</v>
      </c>
      <c r="CC33" s="17">
        <f>CB$73*BM33</f>
        <v>1050.9845224572914</v>
      </c>
      <c r="CD33" s="1">
        <f>CC33-CB33</f>
        <v>238.9845224572914</v>
      </c>
      <c r="CE33" s="2">
        <v>0</v>
      </c>
      <c r="CF33" s="17">
        <f>CE$73*BN33</f>
        <v>468.74347996275299</v>
      </c>
      <c r="CG33" s="1">
        <f>CF33-CE33</f>
        <v>468.74347996275299</v>
      </c>
      <c r="CH33" s="2">
        <v>0</v>
      </c>
      <c r="CI33" s="17">
        <f>CH$73*BO33</f>
        <v>1507.5257202092694</v>
      </c>
      <c r="CJ33" s="1">
        <f>CI33-CH33</f>
        <v>1507.5257202092694</v>
      </c>
      <c r="CK33" s="9"/>
      <c r="CO33" s="40"/>
      <c r="CQ33" s="17"/>
      <c r="CR33" s="1"/>
    </row>
    <row r="34" spans="1:96" x14ac:dyDescent="0.2">
      <c r="A34" s="50" t="s">
        <v>64</v>
      </c>
      <c r="B34">
        <v>0</v>
      </c>
      <c r="C34">
        <v>0</v>
      </c>
      <c r="D34">
        <v>0.117174959871589</v>
      </c>
      <c r="E34">
        <v>0.88282504012841001</v>
      </c>
      <c r="F34">
        <v>4.2857142857142802E-2</v>
      </c>
      <c r="G34">
        <v>4.2857142857142802E-2</v>
      </c>
      <c r="H34">
        <v>2.3767605633802799E-2</v>
      </c>
      <c r="I34">
        <v>6.7781690140844994E-2</v>
      </c>
      <c r="J34">
        <v>4.0137370123866097E-2</v>
      </c>
      <c r="K34">
        <v>4.1474968418415303E-2</v>
      </c>
      <c r="L34">
        <v>1.13457952142896</v>
      </c>
      <c r="M34" s="31">
        <v>0</v>
      </c>
      <c r="N34">
        <v>1.00488545426925</v>
      </c>
      <c r="O34">
        <v>0.99632152867359602</v>
      </c>
      <c r="P34">
        <v>1.00646198848071</v>
      </c>
      <c r="Q34">
        <v>0.99529955468368203</v>
      </c>
      <c r="R34">
        <v>309.29000854492102</v>
      </c>
      <c r="S34" s="43">
        <f>IF(C34,O34,Q34)</f>
        <v>0.99529955468368203</v>
      </c>
      <c r="T34" s="43">
        <f>IF(D34 = 0,N34,P34)</f>
        <v>1.00646198848071</v>
      </c>
      <c r="U34" s="68">
        <f>R34*S34^(1-M34)</f>
        <v>307.83620777287211</v>
      </c>
      <c r="V34" s="67">
        <f>R34*T34^(M34+1)</f>
        <v>311.28863701733701</v>
      </c>
      <c r="W34" s="76">
        <f>0.5 * (D34-MAX($D$3:$D$72))/(MIN($D$3:$D$72)-MAX($D$3:$D$72)) + 0.75</f>
        <v>1.1826350606394707</v>
      </c>
      <c r="X34" s="76">
        <f>AVERAGE(D34, F34, G34, H34, I34, J34, K34)</f>
        <v>5.3721554271829119E-2</v>
      </c>
      <c r="Y34" s="32">
        <f>1.2^M34</f>
        <v>1</v>
      </c>
      <c r="Z34" s="32">
        <f>IF(C34&gt;0, 1, 0.3)</f>
        <v>0.3</v>
      </c>
      <c r="AA34" s="32">
        <f>PERCENTILE($L$2:$L$72, 0.05)</f>
        <v>-0.26164412179337548</v>
      </c>
      <c r="AB34" s="32">
        <f>PERCENTILE($L$2:$L$72, 0.95)</f>
        <v>1.0182912542328766</v>
      </c>
      <c r="AC34" s="32">
        <f>MIN(MAX(L34,AA34), AB34)</f>
        <v>1.0182912542328766</v>
      </c>
      <c r="AD34" s="32">
        <f>AC34-$AC$73+1</f>
        <v>2.279935376026252</v>
      </c>
      <c r="AE34" s="21">
        <f>(AD34^4) *Y34*Z34</f>
        <v>8.1060896717756066</v>
      </c>
      <c r="AF34" s="15">
        <f>AE34/$AE$73</f>
        <v>1.6341294216467465E-2</v>
      </c>
      <c r="AG34" s="2">
        <v>5877</v>
      </c>
      <c r="AH34" s="16">
        <f>$D$79*AF34</f>
        <v>941.39744786936592</v>
      </c>
      <c r="AI34" s="26">
        <f>AH34-AG34</f>
        <v>-4935.6025521306337</v>
      </c>
      <c r="AJ34" s="2">
        <v>0</v>
      </c>
      <c r="AK34" s="2">
        <v>309</v>
      </c>
      <c r="AL34" s="2">
        <v>0</v>
      </c>
      <c r="AM34" s="10">
        <f>SUM(AJ34:AL34)</f>
        <v>309</v>
      </c>
      <c r="AN34" s="16">
        <f>AF34*$D$78</f>
        <v>1632.4299270482338</v>
      </c>
      <c r="AO34" s="9">
        <f>AN34-AM34</f>
        <v>1323.4299270482338</v>
      </c>
      <c r="AP34" s="9">
        <f>AO34+AI34</f>
        <v>-3612.1726250823999</v>
      </c>
      <c r="AQ34" s="18">
        <f>AG34+AM34</f>
        <v>6186</v>
      </c>
      <c r="AR34" s="30">
        <f>AH34+AN34</f>
        <v>2573.8273749175996</v>
      </c>
      <c r="AS34" s="77">
        <f>AP34*(AP34&lt;0)</f>
        <v>-3612.1726250823999</v>
      </c>
      <c r="AT34">
        <f>AS34/$AS$73</f>
        <v>7.6661669866541507E-2</v>
      </c>
      <c r="AU34" s="66">
        <f>AT34*$AP$73</f>
        <v>-497.49590659892152</v>
      </c>
      <c r="AV34" s="69">
        <f>IF(AU34&gt;0,U34,V34)</f>
        <v>311.28863701733701</v>
      </c>
      <c r="AW34" s="17">
        <f>AU34/AV34</f>
        <v>-1.5981820324884324</v>
      </c>
      <c r="AX34" s="38">
        <f>AQ34/AR34</f>
        <v>2.4034245887209291</v>
      </c>
      <c r="AY34" s="23">
        <v>0</v>
      </c>
      <c r="AZ34" s="16">
        <f>BN34*$D$80</f>
        <v>24.730748345207054</v>
      </c>
      <c r="BA34" s="63">
        <f>AZ34-AY34</f>
        <v>24.730748345207054</v>
      </c>
      <c r="BB34" s="42">
        <f>($AD34^$BB$75)*($BC$75^$M34)*(IF($C34&gt;0,1,$BD$75))</f>
        <v>1.1449883856726537</v>
      </c>
      <c r="BC34" s="42">
        <f>($AD34^$BB$76)*($BC$76^$M34)*(IF($C34&gt;0,1,$BD$76))</f>
        <v>2.2871935431311785</v>
      </c>
      <c r="BD34" s="42">
        <f>($AD34^$BB$77)*($BC$77^$M34)*(IF($C34&gt;0,1,$BD$77))</f>
        <v>0.11005437057351765</v>
      </c>
      <c r="BE34" s="42">
        <f>($AD34^$BB$78)*($BC$78^$M34)*(IF($C34&gt;0,1,$BD$78))</f>
        <v>4.2330184249591749</v>
      </c>
      <c r="BF34" s="42">
        <f>($AD34^$BB$79)*($BC$79^$M34)*(IF($C34&gt;0,1,$BD$79))</f>
        <v>0.70377340978090408</v>
      </c>
      <c r="BG34" s="42">
        <f>($AD34^$BB$80)*($BC$80^$M34)*(IF($C34&gt;0,1,$BD$80))</f>
        <v>4.3220793575541405</v>
      </c>
      <c r="BH34" s="42">
        <f>($AD34^$BB$81)*($BC$81^$M34)*(IF($C34&gt;0,1,$BD$81))</f>
        <v>0.18123088718073962</v>
      </c>
      <c r="BI34" s="40">
        <f>BB34/BB$73</f>
        <v>1.4062580061855222E-2</v>
      </c>
      <c r="BJ34" s="40">
        <f>BC34/BC$73</f>
        <v>1.5369378488898647E-2</v>
      </c>
      <c r="BK34" s="40">
        <f>BD34/BD$73</f>
        <v>2.0926942318499892E-4</v>
      </c>
      <c r="BL34" s="40">
        <f>BE34/BE$73</f>
        <v>2.5098031044186425E-2</v>
      </c>
      <c r="BM34" s="40">
        <f>BF34/BF$73</f>
        <v>1.0930784461660514E-2</v>
      </c>
      <c r="BN34" s="40">
        <f>BG34/BG$73</f>
        <v>1.0496922048050533E-2</v>
      </c>
      <c r="BO34" s="40">
        <f>BH34/BH$73</f>
        <v>2.4731595164293463E-3</v>
      </c>
      <c r="BP34" s="2">
        <v>2049</v>
      </c>
      <c r="BQ34" s="17">
        <f>BP$73*BI34</f>
        <v>861.99397005153958</v>
      </c>
      <c r="BR34" s="1">
        <f>BQ34-BP34</f>
        <v>-1187.0060299484603</v>
      </c>
      <c r="BS34" s="2">
        <v>604</v>
      </c>
      <c r="BT34" s="17">
        <f>BS$73*BJ34</f>
        <v>887.90436468216376</v>
      </c>
      <c r="BU34" s="1">
        <f>BT34-BS34</f>
        <v>283.90436468216376</v>
      </c>
      <c r="BV34" s="2">
        <v>4078</v>
      </c>
      <c r="BW34" s="17">
        <f>BV$73*BK34</f>
        <v>13.073897944059622</v>
      </c>
      <c r="BX34" s="1">
        <f>BW34-BV34</f>
        <v>-4064.9261020559402</v>
      </c>
      <c r="BY34" s="2">
        <v>1764</v>
      </c>
      <c r="BZ34" s="17">
        <f>BY$73*BL34</f>
        <v>1453.426977768836</v>
      </c>
      <c r="CA34" s="1">
        <f>BZ34-BY34</f>
        <v>-310.57302223116403</v>
      </c>
      <c r="CB34" s="2">
        <v>928</v>
      </c>
      <c r="CC34" s="17">
        <f>CB$73*BM34</f>
        <v>721.67225172775045</v>
      </c>
      <c r="CD34" s="1">
        <f>CC34-CB34</f>
        <v>-206.32774827224955</v>
      </c>
      <c r="CE34" s="2">
        <v>309</v>
      </c>
      <c r="CF34" s="17">
        <f>CE$73*BN34</f>
        <v>751.51663710812988</v>
      </c>
      <c r="CG34" s="1">
        <f>CF34-CE34</f>
        <v>442.51663710812988</v>
      </c>
      <c r="CH34" s="2">
        <v>0</v>
      </c>
      <c r="CI34" s="17">
        <f>CH$73*BO34</f>
        <v>163.1642259369097</v>
      </c>
      <c r="CJ34" s="1">
        <f>CI34-CH34</f>
        <v>163.1642259369097</v>
      </c>
      <c r="CK34" s="9"/>
      <c r="CO34" s="40"/>
      <c r="CQ34" s="17"/>
      <c r="CR34" s="1"/>
    </row>
    <row r="35" spans="1:96" x14ac:dyDescent="0.2">
      <c r="A35" s="50" t="s">
        <v>12</v>
      </c>
      <c r="B35">
        <v>0</v>
      </c>
      <c r="C35">
        <v>0</v>
      </c>
      <c r="D35">
        <v>0.109154929577464</v>
      </c>
      <c r="E35">
        <v>0.89084507042253502</v>
      </c>
      <c r="F35">
        <v>0.20434782608695601</v>
      </c>
      <c r="G35">
        <v>0.20434782608695601</v>
      </c>
      <c r="H35">
        <v>6.8226120857699801E-3</v>
      </c>
      <c r="I35">
        <v>0.13157894736842099</v>
      </c>
      <c r="J35">
        <v>2.9961844344911101E-2</v>
      </c>
      <c r="K35">
        <v>7.8247285942953604E-2</v>
      </c>
      <c r="L35">
        <v>1.0889967914706999</v>
      </c>
      <c r="M35" s="31">
        <v>1</v>
      </c>
      <c r="N35">
        <v>1.0083270214992499</v>
      </c>
      <c r="O35">
        <v>0.99462492317561801</v>
      </c>
      <c r="P35">
        <v>1.0095893007047501</v>
      </c>
      <c r="Q35">
        <v>0.99240623279115803</v>
      </c>
      <c r="R35">
        <v>286.02999877929602</v>
      </c>
      <c r="S35" s="43">
        <f>IF(C35,O35,Q35)</f>
        <v>0.99240623279115803</v>
      </c>
      <c r="T35" s="43">
        <f>IF(D35 = 0,N35,P35)</f>
        <v>1.0095893007047501</v>
      </c>
      <c r="U35" s="68">
        <f>R35*S35^(1-M35)</f>
        <v>286.02999877929602</v>
      </c>
      <c r="V35" s="67">
        <f>R35*T35^(M35+1)</f>
        <v>291.54195591634209</v>
      </c>
      <c r="W35" s="76">
        <f>0.5 * (D35-MAX($D$3:$D$72))/(MIN($D$3:$D$72)-MAX($D$3:$D$72)) + 0.75</f>
        <v>1.1878133298135012</v>
      </c>
      <c r="X35" s="76">
        <f>AVERAGE(D35, F35, G35, H35, I35, J35, K35)</f>
        <v>0.10920875307049024</v>
      </c>
      <c r="Y35" s="32">
        <f>1.2^M35</f>
        <v>1.2</v>
      </c>
      <c r="Z35" s="32">
        <f>IF(C35&gt;0, 1, 0.3)</f>
        <v>0.3</v>
      </c>
      <c r="AA35" s="32">
        <f>PERCENTILE($L$2:$L$72, 0.05)</f>
        <v>-0.26164412179337548</v>
      </c>
      <c r="AB35" s="32">
        <f>PERCENTILE($L$2:$L$72, 0.95)</f>
        <v>1.0182912542328766</v>
      </c>
      <c r="AC35" s="32">
        <f>MIN(MAX(L35,AA35), AB35)</f>
        <v>1.0182912542328766</v>
      </c>
      <c r="AD35" s="32">
        <f>AC35-$AC$73+1</f>
        <v>2.279935376026252</v>
      </c>
      <c r="AE35" s="21">
        <f>(AD35^4) *Y35*Z35</f>
        <v>9.7273076061307275</v>
      </c>
      <c r="AF35" s="15">
        <f>AE35/$AE$73</f>
        <v>1.9609553059760958E-2</v>
      </c>
      <c r="AG35" s="2">
        <v>3718</v>
      </c>
      <c r="AH35" s="16">
        <f>$D$79*AF35</f>
        <v>1129.6769374432392</v>
      </c>
      <c r="AI35" s="26">
        <f>AH35-AG35</f>
        <v>-2588.3230625567608</v>
      </c>
      <c r="AJ35" s="2">
        <v>0</v>
      </c>
      <c r="AK35" s="2">
        <v>4576</v>
      </c>
      <c r="AL35" s="2">
        <v>0</v>
      </c>
      <c r="AM35" s="10">
        <f>SUM(AJ35:AL35)</f>
        <v>4576</v>
      </c>
      <c r="AN35" s="16">
        <f>AF35*$D$78</f>
        <v>1958.9159124578807</v>
      </c>
      <c r="AO35" s="9">
        <f>AN35-AM35</f>
        <v>-2617.0840875421191</v>
      </c>
      <c r="AP35" s="9">
        <f>AO35+AI35</f>
        <v>-5205.4071500988794</v>
      </c>
      <c r="AQ35" s="18">
        <f>AG35+AM35</f>
        <v>8294</v>
      </c>
      <c r="AR35" s="30">
        <f>AH35+AN35</f>
        <v>3088.5928499011197</v>
      </c>
      <c r="AS35" s="77">
        <f>AP35*(AP35&lt;0)</f>
        <v>-5205.4071500988794</v>
      </c>
      <c r="AT35">
        <f>AS35/$AS$73</f>
        <v>0.11047512006785994</v>
      </c>
      <c r="AU35" s="66">
        <f>AT35*$AP$73</f>
        <v>-716.9282916803777</v>
      </c>
      <c r="AV35" s="69">
        <f>IF(AU35&gt;0,U35,V35)</f>
        <v>291.54195591634209</v>
      </c>
      <c r="AW35" s="17">
        <f>AU35/AV35</f>
        <v>-2.4590913147543683</v>
      </c>
      <c r="AX35" s="38">
        <f>AQ35/AR35</f>
        <v>2.6853652789701723</v>
      </c>
      <c r="AY35" s="23">
        <v>0</v>
      </c>
      <c r="AZ35" s="16">
        <f>BN35*$D$80</f>
        <v>38.406852180106554</v>
      </c>
      <c r="BA35" s="63">
        <f>AZ35-AY35</f>
        <v>38.406852180106554</v>
      </c>
      <c r="BB35" s="42">
        <f>($AD35^$BB$75)*($BC$75^$M35)*(IF($C35&gt;0,1,$BD$75))</f>
        <v>0.83698650992670975</v>
      </c>
      <c r="BC35" s="42">
        <f>($AD35^$BB$76)*($BC$76^$M35)*(IF($C35&gt;0,1,$BD$76))</f>
        <v>1.8045957055305</v>
      </c>
      <c r="BD35" s="42">
        <f>($AD35^$BB$77)*($BC$77^$M35)*(IF($C35&gt;0,1,$BD$77))</f>
        <v>5.2936152245861984E-2</v>
      </c>
      <c r="BE35" s="42">
        <f>($AD35^$BB$78)*($BC$78^$M35)*(IF($C35&gt;0,1,$BD$78))</f>
        <v>1.4900224855856292</v>
      </c>
      <c r="BF35" s="42">
        <f>($AD35^$BB$79)*($BC$79^$M35)*(IF($C35&gt;0,1,$BD$79))</f>
        <v>0.95290919684334419</v>
      </c>
      <c r="BG35" s="42">
        <f>($AD35^$BB$80)*($BC$80^$M35)*(IF($C35&gt;0,1,$BD$80))</f>
        <v>6.7121892422815792</v>
      </c>
      <c r="BH35" s="42">
        <f>($AD35^$BB$81)*($BC$81^$M35)*(IF($C35&gt;0,1,$BD$81))</f>
        <v>7.8291743262079522E-2</v>
      </c>
      <c r="BI35" s="40">
        <f>BB35/BB$73</f>
        <v>1.0279746025216167E-2</v>
      </c>
      <c r="BJ35" s="40">
        <f>BC35/BC$73</f>
        <v>1.2126439627741032E-2</v>
      </c>
      <c r="BK35" s="40">
        <f>BD35/BD$73</f>
        <v>1.0065859255198447E-4</v>
      </c>
      <c r="BL35" s="40">
        <f>BE35/BE$73</f>
        <v>8.8345069275536196E-3</v>
      </c>
      <c r="BM35" s="40">
        <f>BF35/BF$73</f>
        <v>1.4800282161088337E-2</v>
      </c>
      <c r="BN35" s="40">
        <f>BG35/BG$73</f>
        <v>1.6301719940622475E-2</v>
      </c>
      <c r="BO35" s="40">
        <f>BH35/BH$73</f>
        <v>1.0684049110974776E-3</v>
      </c>
      <c r="BP35" s="2">
        <v>505</v>
      </c>
      <c r="BQ35" s="17">
        <f>BP$73*BI35</f>
        <v>630.11759210767536</v>
      </c>
      <c r="BR35" s="1">
        <f>BQ35-BP35</f>
        <v>125.11759210767536</v>
      </c>
      <c r="BS35" s="2">
        <v>1252</v>
      </c>
      <c r="BT35" s="17">
        <f>BS$73*BJ35</f>
        <v>700.55654373422715</v>
      </c>
      <c r="BU35" s="1">
        <f>BT35-BS35</f>
        <v>-551.44345626577285</v>
      </c>
      <c r="BV35" s="2">
        <v>0</v>
      </c>
      <c r="BW35" s="17">
        <f>BV$73*BK35</f>
        <v>6.2885449110926777</v>
      </c>
      <c r="BX35" s="1">
        <f>BW35-BV35</f>
        <v>6.2885449110926777</v>
      </c>
      <c r="BY35" s="2">
        <v>1228</v>
      </c>
      <c r="BZ35" s="17">
        <f>BY$73*BL35</f>
        <v>511.60629617463013</v>
      </c>
      <c r="CA35" s="1">
        <f>BZ35-BY35</f>
        <v>-716.39370382536981</v>
      </c>
      <c r="CB35" s="2">
        <v>858</v>
      </c>
      <c r="CC35" s="17">
        <f>CB$73*BM35</f>
        <v>977.14422883937414</v>
      </c>
      <c r="CD35" s="1">
        <f>CC35-CB35</f>
        <v>119.14422883937414</v>
      </c>
      <c r="CE35" s="2">
        <v>286</v>
      </c>
      <c r="CF35" s="17">
        <f>CE$73*BN35</f>
        <v>1167.1053374289254</v>
      </c>
      <c r="CG35" s="1">
        <f>CF35-CE35</f>
        <v>881.1053374289254</v>
      </c>
      <c r="CH35" s="2">
        <v>286</v>
      </c>
      <c r="CI35" s="17">
        <f>CH$73*BO35</f>
        <v>70.486945604744989</v>
      </c>
      <c r="CJ35" s="1">
        <f>CI35-CH35</f>
        <v>-215.51305439525501</v>
      </c>
      <c r="CK35" s="9"/>
      <c r="CO35" s="40"/>
      <c r="CQ35" s="17"/>
      <c r="CR35" s="1"/>
    </row>
    <row r="36" spans="1:96" x14ac:dyDescent="0.2">
      <c r="A36" s="50" t="s">
        <v>21</v>
      </c>
      <c r="B36">
        <v>0</v>
      </c>
      <c r="C36">
        <v>0</v>
      </c>
      <c r="D36">
        <v>0.121187800963081</v>
      </c>
      <c r="E36">
        <v>0.87881219903691798</v>
      </c>
      <c r="F36">
        <v>7.4603174603174602E-2</v>
      </c>
      <c r="G36">
        <v>7.4603174603174602E-2</v>
      </c>
      <c r="H36">
        <v>9.6830985915492898E-3</v>
      </c>
      <c r="I36">
        <v>0.25880281690140799</v>
      </c>
      <c r="J36">
        <v>5.0060095803214501E-2</v>
      </c>
      <c r="K36">
        <v>6.1111717925933499E-2</v>
      </c>
      <c r="L36">
        <v>0.635470038013776</v>
      </c>
      <c r="M36" s="31">
        <v>1</v>
      </c>
      <c r="N36">
        <v>1.0059021361948699</v>
      </c>
      <c r="O36">
        <v>0.99617247267206799</v>
      </c>
      <c r="P36">
        <v>1.0074117882920399</v>
      </c>
      <c r="Q36">
        <v>0.99291484285016396</v>
      </c>
      <c r="R36">
        <v>794.96002197265602</v>
      </c>
      <c r="S36" s="43">
        <f>IF(C36,O36,Q36)</f>
        <v>0.99291484285016396</v>
      </c>
      <c r="T36" s="43">
        <f>IF(D36 = 0,N36,P36)</f>
        <v>1.0074117882920399</v>
      </c>
      <c r="U36" s="68">
        <f>R36*S36^(1-M36)</f>
        <v>794.96002197265602</v>
      </c>
      <c r="V36" s="67">
        <f>R36*T36^(M36+1)</f>
        <v>806.78784355499261</v>
      </c>
      <c r="W36" s="76">
        <f>0.5 * (D36-MAX($D$3:$D$72))/(MIN($D$3:$D$72)-MAX($D$3:$D$72)) + 0.75</f>
        <v>1.180044101433297</v>
      </c>
      <c r="X36" s="76">
        <f>AVERAGE(D36, F36, G36, H36, I36, J36, K36)</f>
        <v>9.2864554198790791E-2</v>
      </c>
      <c r="Y36" s="32">
        <f>1.2^M36</f>
        <v>1.2</v>
      </c>
      <c r="Z36" s="32">
        <f>IF(C36&gt;0, 1, 0.3)</f>
        <v>0.3</v>
      </c>
      <c r="AA36" s="32">
        <f>PERCENTILE($L$2:$L$72, 0.05)</f>
        <v>-0.26164412179337548</v>
      </c>
      <c r="AB36" s="32">
        <f>PERCENTILE($L$2:$L$72, 0.95)</f>
        <v>1.0182912542328766</v>
      </c>
      <c r="AC36" s="32">
        <f>MIN(MAX(L36,AA36), AB36)</f>
        <v>0.635470038013776</v>
      </c>
      <c r="AD36" s="32">
        <f>AC36-$AC$73+1</f>
        <v>1.8971141598071515</v>
      </c>
      <c r="AE36" s="21">
        <f>(AD36^4) *Y36*Z36</f>
        <v>4.6631175451050328</v>
      </c>
      <c r="AF36" s="15">
        <f>AE36/$AE$73</f>
        <v>9.4005098458084576E-3</v>
      </c>
      <c r="AG36" s="2">
        <v>795</v>
      </c>
      <c r="AH36" s="16">
        <f>$D$79*AF36</f>
        <v>541.54927145225656</v>
      </c>
      <c r="AI36" s="26">
        <f>AH36-AG36</f>
        <v>-253.45072854774344</v>
      </c>
      <c r="AJ36" s="2">
        <v>795</v>
      </c>
      <c r="AK36" s="2">
        <v>2385</v>
      </c>
      <c r="AL36" s="2">
        <v>0</v>
      </c>
      <c r="AM36" s="10">
        <f>SUM(AJ36:AL36)</f>
        <v>3180</v>
      </c>
      <c r="AN36" s="16">
        <f>AF36*$D$78</f>
        <v>939.07333155688173</v>
      </c>
      <c r="AO36" s="9">
        <f>AN36-AM36</f>
        <v>-2240.9266684431182</v>
      </c>
      <c r="AP36" s="9">
        <f>AO36+AI36</f>
        <v>-2494.3773969908616</v>
      </c>
      <c r="AQ36" s="18">
        <f>AG36+AM36</f>
        <v>3975</v>
      </c>
      <c r="AR36" s="30">
        <f>AH36+AN36</f>
        <v>1480.6226030091384</v>
      </c>
      <c r="AS36" s="77">
        <f>AP36*(AP36&lt;0)</f>
        <v>-2494.3773969908616</v>
      </c>
      <c r="AT36">
        <f>AS36/$AS$73</f>
        <v>5.2938537655385295E-2</v>
      </c>
      <c r="AU36" s="66">
        <f>AT36*$AP$73</f>
        <v>-343.54464011462318</v>
      </c>
      <c r="AV36" s="69">
        <f>IF(AU36&gt;0,U36,V36)</f>
        <v>806.78784355499261</v>
      </c>
      <c r="AW36" s="17">
        <f>AU36/AV36</f>
        <v>-0.42581781921854944</v>
      </c>
      <c r="AX36" s="38">
        <f>AQ36/AR36</f>
        <v>2.6846814251798006</v>
      </c>
      <c r="AY36" s="23">
        <v>0</v>
      </c>
      <c r="AZ36" s="16">
        <f>BN36*$D$80</f>
        <v>19.867428688812538</v>
      </c>
      <c r="BA36" s="63">
        <f>AZ36-AY36</f>
        <v>19.867428688812538</v>
      </c>
      <c r="BB36" s="42">
        <f>($AD36^$BB$75)*($BC$75^$M36)*(IF($C36&gt;0,1,$BD$75))</f>
        <v>0.68426731495868309</v>
      </c>
      <c r="BC36" s="42">
        <f>($AD36^$BB$76)*($BC$76^$M36)*(IF($C36&gt;0,1,$BD$76))</f>
        <v>1.2190588749411311</v>
      </c>
      <c r="BD36" s="42">
        <f>($AD36^$BB$77)*($BC$77^$M36)*(IF($C36&gt;0,1,$BD$77))</f>
        <v>2.1654272369973502E-2</v>
      </c>
      <c r="BE36" s="42">
        <f>($AD36^$BB$78)*($BC$78^$M36)*(IF($C36&gt;0,1,$BD$78))</f>
        <v>1.0052608745127665</v>
      </c>
      <c r="BF36" s="42">
        <f>($AD36^$BB$79)*($BC$79^$M36)*(IF($C36&gt;0,1,$BD$79))</f>
        <v>0.93744701622742121</v>
      </c>
      <c r="BG36" s="42">
        <f>($AD36^$BB$80)*($BC$80^$M36)*(IF($C36&gt;0,1,$BD$80))</f>
        <v>3.4721393071082449</v>
      </c>
      <c r="BH36" s="42">
        <f>($AD36^$BB$81)*($BC$81^$M36)*(IF($C36&gt;0,1,$BD$81))</f>
        <v>5.5579492086391673E-2</v>
      </c>
      <c r="BI36" s="40">
        <f>BB36/BB$73</f>
        <v>8.4040711859833892E-3</v>
      </c>
      <c r="BJ36" s="40">
        <f>BC36/BC$73</f>
        <v>8.1917760328980693E-3</v>
      </c>
      <c r="BK36" s="40">
        <f>BD36/BD$73</f>
        <v>4.117580305752661E-5</v>
      </c>
      <c r="BL36" s="40">
        <f>BE36/BE$73</f>
        <v>5.9603021067102342E-3</v>
      </c>
      <c r="BM36" s="40">
        <f>BF36/BF$73</f>
        <v>1.4560128496185685E-2</v>
      </c>
      <c r="BN36" s="40">
        <f>BG36/BG$73</f>
        <v>8.4326946896487853E-3</v>
      </c>
      <c r="BO36" s="40">
        <f>BH36/BH$73</f>
        <v>7.5846315112216374E-4</v>
      </c>
      <c r="BP36" s="2">
        <v>771</v>
      </c>
      <c r="BQ36" s="17">
        <f>BP$73*BI36</f>
        <v>515.14435148722384</v>
      </c>
      <c r="BR36" s="1">
        <f>BQ36-BP36</f>
        <v>-255.85564851277616</v>
      </c>
      <c r="BS36" s="2">
        <v>774</v>
      </c>
      <c r="BT36" s="17">
        <f>BS$73*BJ36</f>
        <v>473.24709319655437</v>
      </c>
      <c r="BU36" s="1">
        <f>BT36-BS36</f>
        <v>-300.75290680344563</v>
      </c>
      <c r="BV36" s="2">
        <v>680</v>
      </c>
      <c r="BW36" s="17">
        <f>BV$73*BK36</f>
        <v>2.5724171202159174</v>
      </c>
      <c r="BX36" s="1">
        <f>BW36-BV36</f>
        <v>-677.42758287978404</v>
      </c>
      <c r="BY36" s="2">
        <v>723</v>
      </c>
      <c r="BZ36" s="17">
        <f>BY$73*BL36</f>
        <v>345.16109499958964</v>
      </c>
      <c r="CA36" s="1">
        <f>BZ36-BY36</f>
        <v>-377.83890500041036</v>
      </c>
      <c r="CB36" s="2">
        <v>795</v>
      </c>
      <c r="CC36" s="17">
        <f>CB$73*BM36</f>
        <v>961.2888035751713</v>
      </c>
      <c r="CD36" s="1">
        <f>CC36-CB36</f>
        <v>166.2888035751713</v>
      </c>
      <c r="CE36" s="2">
        <v>0</v>
      </c>
      <c r="CF36" s="17">
        <f>CE$73*BN36</f>
        <v>603.73034361071518</v>
      </c>
      <c r="CG36" s="1">
        <f>CF36-CE36</f>
        <v>603.73034361071518</v>
      </c>
      <c r="CH36" s="2">
        <v>795</v>
      </c>
      <c r="CI36" s="17">
        <f>CH$73*BO36</f>
        <v>50.038847932133628</v>
      </c>
      <c r="CJ36" s="1">
        <f>CI36-CH36</f>
        <v>-744.96115206786635</v>
      </c>
      <c r="CK36" s="9"/>
      <c r="CO36" s="40"/>
      <c r="CQ36" s="17"/>
      <c r="CR36" s="1"/>
    </row>
    <row r="37" spans="1:96" x14ac:dyDescent="0.2">
      <c r="A37" s="50" t="s">
        <v>50</v>
      </c>
      <c r="B37">
        <v>1</v>
      </c>
      <c r="C37">
        <v>1</v>
      </c>
      <c r="D37">
        <v>0.651685393258427</v>
      </c>
      <c r="E37">
        <v>0.348314606741573</v>
      </c>
      <c r="F37">
        <v>0.91507936507936505</v>
      </c>
      <c r="G37">
        <v>0.91507936507936505</v>
      </c>
      <c r="H37">
        <v>0.414612676056338</v>
      </c>
      <c r="I37">
        <v>0.65228873239436602</v>
      </c>
      <c r="J37">
        <v>0.52004536042486205</v>
      </c>
      <c r="K37">
        <v>0.68984257496189105</v>
      </c>
      <c r="L37">
        <v>0.59784586364874903</v>
      </c>
      <c r="M37" s="31">
        <v>0</v>
      </c>
      <c r="N37">
        <v>1.00349812980593</v>
      </c>
      <c r="O37">
        <v>0.99776064264684505</v>
      </c>
      <c r="P37">
        <v>1.0047095297058</v>
      </c>
      <c r="Q37">
        <v>0.99593918885989097</v>
      </c>
      <c r="R37">
        <v>88.889999389648395</v>
      </c>
      <c r="S37" s="43">
        <f>IF(C37,O37,Q37)</f>
        <v>0.99776064264684505</v>
      </c>
      <c r="T37" s="43">
        <f>IF(D37 = 0,N37,P37)</f>
        <v>1.0047095297058</v>
      </c>
      <c r="U37" s="68">
        <f>R37*S37^(1-M37)</f>
        <v>88.690942915893245</v>
      </c>
      <c r="V37" s="67">
        <f>R37*T37^(M37+1)</f>
        <v>89.308629482322488</v>
      </c>
      <c r="W37" s="76">
        <f>0.5 * (D37-MAX($D$3:$D$72))/(MIN($D$3:$D$72)-MAX($D$3:$D$72)) + 0.75</f>
        <v>0.83751929437706696</v>
      </c>
      <c r="X37" s="76">
        <f>AVERAGE(D37, F37, G37, H37, I37, J37, K37)</f>
        <v>0.67980478103637343</v>
      </c>
      <c r="Y37" s="32">
        <f>1.2^M37</f>
        <v>1</v>
      </c>
      <c r="Z37" s="32">
        <f>IF(C37&gt;0, 1, 0.3)</f>
        <v>1</v>
      </c>
      <c r="AA37" s="32">
        <f>PERCENTILE($L$2:$L$72, 0.05)</f>
        <v>-0.26164412179337548</v>
      </c>
      <c r="AB37" s="32">
        <f>PERCENTILE($L$2:$L$72, 0.95)</f>
        <v>1.0182912542328766</v>
      </c>
      <c r="AC37" s="32">
        <f>MIN(MAX(L37,AA37), AB37)</f>
        <v>0.59784586364874903</v>
      </c>
      <c r="AD37" s="32">
        <f>AC37-$AC$73+1</f>
        <v>1.8594899854421245</v>
      </c>
      <c r="AE37" s="21">
        <f>(AD37^4) *Y37*Z37</f>
        <v>11.955710077421724</v>
      </c>
      <c r="AF37" s="15">
        <f>AE37/$AE$73</f>
        <v>2.4101852292874773E-2</v>
      </c>
      <c r="AG37" s="2">
        <v>1867</v>
      </c>
      <c r="AH37" s="16">
        <f>$D$79*AF37</f>
        <v>1388.4715578140763</v>
      </c>
      <c r="AI37" s="26">
        <f>AH37-AG37</f>
        <v>-478.52844218592372</v>
      </c>
      <c r="AJ37" s="2">
        <v>356</v>
      </c>
      <c r="AK37" s="2">
        <v>711</v>
      </c>
      <c r="AL37" s="2">
        <v>0</v>
      </c>
      <c r="AM37" s="10">
        <f>SUM(AJ37:AL37)</f>
        <v>1067</v>
      </c>
      <c r="AN37" s="16">
        <f>AF37*$D$78</f>
        <v>2407.6786366490182</v>
      </c>
      <c r="AO37" s="9">
        <f>AN37-AM37</f>
        <v>1340.6786366490182</v>
      </c>
      <c r="AP37" s="9">
        <f>AO37+AI37</f>
        <v>862.15019446309452</v>
      </c>
      <c r="AQ37" s="18">
        <f>AG37+AM37</f>
        <v>2934</v>
      </c>
      <c r="AR37" s="30">
        <f>AH37+AN37</f>
        <v>3796.1501944630945</v>
      </c>
      <c r="AS37" s="77">
        <f>AP37*(AP37&lt;0)</f>
        <v>0</v>
      </c>
      <c r="AT37">
        <f>AS37/$AS$73</f>
        <v>0</v>
      </c>
      <c r="AU37" s="66">
        <f>AT37*$AP$73</f>
        <v>0</v>
      </c>
      <c r="AV37" s="69">
        <f>IF(AU37&gt;0,U37,V37)</f>
        <v>89.308629482322488</v>
      </c>
      <c r="AW37" s="17">
        <f>AU37/AV37</f>
        <v>0</v>
      </c>
      <c r="AX37" s="38">
        <f>AQ37/AR37</f>
        <v>0.77288828146984523</v>
      </c>
      <c r="AY37" s="23">
        <v>0</v>
      </c>
      <c r="AZ37" s="16">
        <f>BN37*$D$80</f>
        <v>52.916467562314701</v>
      </c>
      <c r="BA37" s="63">
        <f>AZ37-AY37</f>
        <v>52.916467562314701</v>
      </c>
      <c r="BB37" s="42">
        <f>($AD37^$BB$75)*($BC$75^$M37)*(IF($C37&gt;0,1,$BD$75))</f>
        <v>1.9735841686274447</v>
      </c>
      <c r="BC37" s="42">
        <f>($AD37^$BB$76)*($BC$76^$M37)*(IF($C37&gt;0,1,$BD$76))</f>
        <v>3.7573916209362954</v>
      </c>
      <c r="BD37" s="42">
        <f>($AD37^$BB$77)*($BC$77^$M37)*(IF($C37&gt;0,1,$BD$77))</f>
        <v>20.420306770615351</v>
      </c>
      <c r="BE37" s="42">
        <f>($AD37^$BB$78)*($BC$78^$M37)*(IF($C37&gt;0,1,$BD$78))</f>
        <v>3.7737421224352556</v>
      </c>
      <c r="BF37" s="42">
        <f>($AD37^$BB$79)*($BC$79^$M37)*(IF($C37&gt;0,1,$BD$79))</f>
        <v>1.0567592356908297</v>
      </c>
      <c r="BG37" s="42">
        <f>($AD37^$BB$80)*($BC$80^$M37)*(IF($C37&gt;0,1,$BD$80))</f>
        <v>9.2479681137545775</v>
      </c>
      <c r="BH37" s="42">
        <f>($AD37^$BB$81)*($BC$81^$M37)*(IF($C37&gt;0,1,$BD$81))</f>
        <v>3.1779724263779596</v>
      </c>
      <c r="BI37" s="40">
        <f>BB37/BB$73</f>
        <v>2.4239272404347388E-2</v>
      </c>
      <c r="BJ37" s="40">
        <f>BC37/BC$73</f>
        <v>2.5248748242847861E-2</v>
      </c>
      <c r="BK37" s="40">
        <f>BD37/BD$73</f>
        <v>3.8829405837115354E-2</v>
      </c>
      <c r="BL37" s="40">
        <f>BE37/BE$73</f>
        <v>2.2374931416120038E-2</v>
      </c>
      <c r="BM37" s="40">
        <f>BF37/BF$73</f>
        <v>1.641324789011514E-2</v>
      </c>
      <c r="BN37" s="40">
        <f>BG37/BG$73</f>
        <v>2.2460300323563116E-2</v>
      </c>
      <c r="BO37" s="40">
        <f>BH37/BH$73</f>
        <v>4.3368064194313542E-2</v>
      </c>
      <c r="BP37" s="2">
        <v>1504</v>
      </c>
      <c r="BQ37" s="17">
        <f>BP$73*BI37</f>
        <v>1485.7946805692818</v>
      </c>
      <c r="BR37" s="1">
        <f>BQ37-BP37</f>
        <v>-18.205319430718191</v>
      </c>
      <c r="BS37" s="2">
        <v>1346</v>
      </c>
      <c r="BT37" s="17">
        <f>BS$73*BJ37</f>
        <v>1458.6454347375638</v>
      </c>
      <c r="BU37" s="1">
        <f>BT37-BS37</f>
        <v>112.64543473756385</v>
      </c>
      <c r="BV37" s="2">
        <v>0</v>
      </c>
      <c r="BW37" s="17">
        <f>BV$73*BK37</f>
        <v>2425.8283002679445</v>
      </c>
      <c r="BX37" s="1">
        <f>BW37-BV37</f>
        <v>2425.8283002679445</v>
      </c>
      <c r="BY37" s="2">
        <v>1114</v>
      </c>
      <c r="BZ37" s="17">
        <f>BY$73*BL37</f>
        <v>1295.7322783075115</v>
      </c>
      <c r="CA37" s="1">
        <f>BZ37-BY37</f>
        <v>181.73227830751148</v>
      </c>
      <c r="CB37" s="2">
        <v>889</v>
      </c>
      <c r="CC37" s="17">
        <f>CB$73*BM37</f>
        <v>1083.6354522011818</v>
      </c>
      <c r="CD37" s="1">
        <f>CC37-CB37</f>
        <v>194.63545220118181</v>
      </c>
      <c r="CE37" s="2">
        <v>889</v>
      </c>
      <c r="CF37" s="17">
        <f>CE$73*BN37</f>
        <v>1608.0227413651778</v>
      </c>
      <c r="CG37" s="1">
        <f>CF37-CE37</f>
        <v>719.02274136517781</v>
      </c>
      <c r="CH37" s="2">
        <v>1778</v>
      </c>
      <c r="CI37" s="17">
        <f>CH$73*BO37</f>
        <v>2861.1646671556418</v>
      </c>
      <c r="CJ37" s="1">
        <f>CI37-CH37</f>
        <v>1083.1646671556418</v>
      </c>
      <c r="CK37" s="9"/>
      <c r="CO37" s="40"/>
      <c r="CQ37" s="17"/>
      <c r="CR37" s="1"/>
    </row>
    <row r="38" spans="1:96" x14ac:dyDescent="0.2">
      <c r="A38" s="50" t="s">
        <v>87</v>
      </c>
      <c r="B38">
        <v>0</v>
      </c>
      <c r="C38">
        <v>0</v>
      </c>
      <c r="D38">
        <v>4.8956661316211798E-2</v>
      </c>
      <c r="E38">
        <v>0.95104333868378799</v>
      </c>
      <c r="F38">
        <v>0.15793650793650699</v>
      </c>
      <c r="G38">
        <v>0.15793650793650699</v>
      </c>
      <c r="H38">
        <v>7.9225352112676003E-3</v>
      </c>
      <c r="I38">
        <v>1.8485915492957701E-2</v>
      </c>
      <c r="J38">
        <v>1.2101872433862199E-2</v>
      </c>
      <c r="K38">
        <v>4.3718731359650501E-2</v>
      </c>
      <c r="L38">
        <v>1.10462432618408</v>
      </c>
      <c r="M38" s="31">
        <v>2</v>
      </c>
      <c r="N38">
        <v>1.00411305381893</v>
      </c>
      <c r="O38">
        <v>0.99607980208131597</v>
      </c>
      <c r="P38">
        <v>1.00782411302845</v>
      </c>
      <c r="Q38">
        <v>0.99406887217710105</v>
      </c>
      <c r="R38">
        <v>261.11999511718699</v>
      </c>
      <c r="S38" s="43">
        <f>IF(C38,O38,Q38)</f>
        <v>0.99406887217710105</v>
      </c>
      <c r="T38" s="43">
        <f>IF(D38 = 0,N38,P38)</f>
        <v>1.00782411302845</v>
      </c>
      <c r="U38" s="68">
        <f>R38*S38^(1-M38)</f>
        <v>262.67797174385964</v>
      </c>
      <c r="V38" s="67">
        <f>R38*T38^(M38+1)</f>
        <v>267.29717200055001</v>
      </c>
      <c r="W38" s="76">
        <f>0.5 * (D38-MAX($D$3:$D$72))/(MIN($D$3:$D$72)-MAX($D$3:$D$72)) + 0.75</f>
        <v>1.2266813671444321</v>
      </c>
      <c r="X38" s="76">
        <f>AVERAGE(D38, F38, G38, H38, I38, J38, K38)</f>
        <v>6.3865533098137681E-2</v>
      </c>
      <c r="Y38" s="32">
        <f>1.2^M38</f>
        <v>1.44</v>
      </c>
      <c r="Z38" s="32">
        <f>IF(C38&gt;0, 1, 0.3)</f>
        <v>0.3</v>
      </c>
      <c r="AA38" s="32">
        <f>PERCENTILE($L$2:$L$72, 0.05)</f>
        <v>-0.26164412179337548</v>
      </c>
      <c r="AB38" s="32">
        <f>PERCENTILE($L$2:$L$72, 0.95)</f>
        <v>1.0182912542328766</v>
      </c>
      <c r="AC38" s="32">
        <f>MIN(MAX(L38,AA38), AB38)</f>
        <v>1.0182912542328766</v>
      </c>
      <c r="AD38" s="32">
        <f>AC38-$AC$73+1</f>
        <v>2.279935376026252</v>
      </c>
      <c r="AE38" s="21">
        <f>(AD38^4) *Y38*Z38</f>
        <v>11.672769127356872</v>
      </c>
      <c r="AF38" s="15">
        <f>AE38/$AE$73</f>
        <v>2.3531463671713149E-2</v>
      </c>
      <c r="AG38" s="2">
        <v>1828</v>
      </c>
      <c r="AH38" s="16">
        <f>$D$79*AF38</f>
        <v>1355.6123249318869</v>
      </c>
      <c r="AI38" s="26">
        <f>AH38-AG38</f>
        <v>-472.38767506811314</v>
      </c>
      <c r="AJ38" s="2">
        <v>261</v>
      </c>
      <c r="AK38" s="2">
        <v>1044</v>
      </c>
      <c r="AL38" s="2">
        <v>261</v>
      </c>
      <c r="AM38" s="10">
        <f>SUM(AJ38:AL38)</f>
        <v>1566</v>
      </c>
      <c r="AN38" s="16">
        <f>AF38*$D$78</f>
        <v>2350.6990949494566</v>
      </c>
      <c r="AO38" s="9">
        <f>AN38-AM38</f>
        <v>784.69909494945659</v>
      </c>
      <c r="AP38" s="9">
        <f>AO38+AI38</f>
        <v>312.31141988134345</v>
      </c>
      <c r="AQ38" s="18">
        <f>AG38+AM38</f>
        <v>3394</v>
      </c>
      <c r="AR38" s="30">
        <f>AH38+AN38</f>
        <v>3706.3114198813437</v>
      </c>
      <c r="AS38" s="77">
        <f>AP38*(AP38&lt;0)</f>
        <v>0</v>
      </c>
      <c r="AT38">
        <f>AS38/$AS$73</f>
        <v>0</v>
      </c>
      <c r="AU38" s="66">
        <f>AT38*$AP$73</f>
        <v>0</v>
      </c>
      <c r="AV38" s="69">
        <f>IF(AU38&gt;0,U38,V38)</f>
        <v>267.29717200055001</v>
      </c>
      <c r="AW38" s="17">
        <f>AU38/AV38</f>
        <v>0</v>
      </c>
      <c r="AX38" s="38">
        <f>AQ38/AR38</f>
        <v>0.91573524604380319</v>
      </c>
      <c r="AY38" s="23">
        <v>0</v>
      </c>
      <c r="AZ38" s="16">
        <f>BN38*$D$80</f>
        <v>59.645841435705471</v>
      </c>
      <c r="BA38" s="63">
        <f>AZ38-AY38</f>
        <v>59.645841435705471</v>
      </c>
      <c r="BB38" s="42">
        <f>($AD38^$BB$75)*($BC$75^$M38)*(IF($C38&gt;0,1,$BD$75))</f>
        <v>0.61183713875642476</v>
      </c>
      <c r="BC38" s="42">
        <f>($AD38^$BB$76)*($BC$76^$M38)*(IF($C38&gt;0,1,$BD$76))</f>
        <v>1.4238260116635646</v>
      </c>
      <c r="BD38" s="42">
        <f>($AD38^$BB$77)*($BC$77^$M38)*(IF($C38&gt;0,1,$BD$77))</f>
        <v>2.5462289230259616E-2</v>
      </c>
      <c r="BE38" s="42">
        <f>($AD38^$BB$78)*($BC$78^$M38)*(IF($C38&gt;0,1,$BD$78))</f>
        <v>0.52448791492614155</v>
      </c>
      <c r="BF38" s="42">
        <f>($AD38^$BB$79)*($BC$79^$M38)*(IF($C38&gt;0,1,$BD$79))</f>
        <v>1.2902390525258882</v>
      </c>
      <c r="BG38" s="42">
        <f>($AD38^$BB$80)*($BC$80^$M38)*(IF($C38&gt;0,1,$BD$80))</f>
        <v>10.424029893263292</v>
      </c>
      <c r="BH38" s="42">
        <f>($AD38^$BB$81)*($BC$81^$M38)*(IF($C38&gt;0,1,$BD$81))</f>
        <v>3.3822033089218349E-2</v>
      </c>
      <c r="BI38" s="40">
        <f>BB38/BB$73</f>
        <v>7.5144943444330169E-3</v>
      </c>
      <c r="BJ38" s="40">
        <f>BC38/BC$73</f>
        <v>9.5677608662876751E-3</v>
      </c>
      <c r="BK38" s="40">
        <f>BD38/BD$73</f>
        <v>4.8416783017504533E-5</v>
      </c>
      <c r="BL38" s="40">
        <f>BE38/BE$73</f>
        <v>3.1097464384988744E-3</v>
      </c>
      <c r="BM38" s="40">
        <f>BF38/BF$73</f>
        <v>2.003958204611361E-2</v>
      </c>
      <c r="BN38" s="40">
        <f>BG38/BG$73</f>
        <v>2.5316571067786703E-2</v>
      </c>
      <c r="BO38" s="40">
        <f>BH38/BH$73</f>
        <v>4.6155092159411035E-4</v>
      </c>
      <c r="BP38" s="2">
        <v>2117</v>
      </c>
      <c r="BQ38" s="17">
        <f>BP$73*BI38</f>
        <v>460.61595983071061</v>
      </c>
      <c r="BR38" s="1">
        <f>BQ38-BP38</f>
        <v>-1656.3840401692894</v>
      </c>
      <c r="BS38" s="2">
        <v>2695</v>
      </c>
      <c r="BT38" s="17">
        <f>BS$73*BJ38</f>
        <v>552.73911300630527</v>
      </c>
      <c r="BU38" s="1">
        <f>BT38-BS38</f>
        <v>-2142.2608869936948</v>
      </c>
      <c r="BV38" s="2">
        <v>4169</v>
      </c>
      <c r="BW38" s="17">
        <f>BV$73*BK38</f>
        <v>3.0247901022355781</v>
      </c>
      <c r="BX38" s="1">
        <f>BW38-BV38</f>
        <v>-4165.9752098977642</v>
      </c>
      <c r="BY38" s="2">
        <v>511</v>
      </c>
      <c r="BZ38" s="17">
        <f>BY$73*BL38</f>
        <v>180.08541625346982</v>
      </c>
      <c r="CA38" s="1">
        <f>BZ38-BY38</f>
        <v>-330.91458374653018</v>
      </c>
      <c r="CB38" s="2">
        <v>783</v>
      </c>
      <c r="CC38" s="17">
        <f>CB$73*BM38</f>
        <v>1323.0532858485128</v>
      </c>
      <c r="CD38" s="1">
        <f>CC38-CB38</f>
        <v>540.05328584851281</v>
      </c>
      <c r="CE38" s="2">
        <v>783</v>
      </c>
      <c r="CF38" s="17">
        <f>CE$73*BN38</f>
        <v>1812.5145890271212</v>
      </c>
      <c r="CG38" s="1">
        <f>CF38-CE38</f>
        <v>1029.5145890271212</v>
      </c>
      <c r="CH38" s="2">
        <v>0</v>
      </c>
      <c r="CI38" s="17">
        <f>CH$73*BO38</f>
        <v>30.450360501249836</v>
      </c>
      <c r="CJ38" s="1">
        <f>CI38-CH38</f>
        <v>30.450360501249836</v>
      </c>
      <c r="CK38" s="9"/>
      <c r="CO38" s="40"/>
      <c r="CQ38" s="17"/>
      <c r="CR38" s="1"/>
    </row>
    <row r="39" spans="1:96" x14ac:dyDescent="0.2">
      <c r="A39" s="50" t="s">
        <v>2</v>
      </c>
      <c r="B39">
        <v>0</v>
      </c>
      <c r="C39">
        <v>1</v>
      </c>
      <c r="D39">
        <v>0.22391653290529601</v>
      </c>
      <c r="E39">
        <v>0.77608346709470299</v>
      </c>
      <c r="F39">
        <v>0.55238095238095197</v>
      </c>
      <c r="G39">
        <v>0.55238095238095197</v>
      </c>
      <c r="H39">
        <v>2.2007042253521101E-2</v>
      </c>
      <c r="I39">
        <v>0.183098591549295</v>
      </c>
      <c r="J39">
        <v>6.3478015413098401E-2</v>
      </c>
      <c r="K39">
        <v>0.18725396286631699</v>
      </c>
      <c r="L39">
        <v>0.82180921483035196</v>
      </c>
      <c r="M39" s="31">
        <v>0</v>
      </c>
      <c r="N39">
        <v>1.0039732583843799</v>
      </c>
      <c r="O39">
        <v>0.99813820331630398</v>
      </c>
      <c r="P39">
        <v>1.0060568630720901</v>
      </c>
      <c r="Q39">
        <v>0.99672530459921604</v>
      </c>
      <c r="R39">
        <v>77.510002136230398</v>
      </c>
      <c r="S39" s="43">
        <f>IF(C39,O39,Q39)</f>
        <v>0.99813820331630398</v>
      </c>
      <c r="T39" s="43">
        <f>IF(D39 = 0,N39,P39)</f>
        <v>1.0060568630720901</v>
      </c>
      <c r="U39" s="68">
        <f>R39*S39^(1-M39)</f>
        <v>77.365694271299887</v>
      </c>
      <c r="V39" s="67">
        <f>R39*T39^(M39+1)</f>
        <v>77.979469605886962</v>
      </c>
      <c r="W39" s="76">
        <f>0.5 * (D39-MAX($D$3:$D$72))/(MIN($D$3:$D$72)-MAX($D$3:$D$72)) + 0.75</f>
        <v>1.1137155457552375</v>
      </c>
      <c r="X39" s="76">
        <f>AVERAGE(D39, F39, G39, H39, I39, J39, K39)</f>
        <v>0.25493086424991879</v>
      </c>
      <c r="Y39" s="32">
        <f>1.2^M39</f>
        <v>1</v>
      </c>
      <c r="Z39" s="32">
        <f>IF(C39&gt;0, 1, 0.3)</f>
        <v>1</v>
      </c>
      <c r="AA39" s="32">
        <f>PERCENTILE($L$2:$L$72, 0.05)</f>
        <v>-0.26164412179337548</v>
      </c>
      <c r="AB39" s="32">
        <f>PERCENTILE($L$2:$L$72, 0.95)</f>
        <v>1.0182912542328766</v>
      </c>
      <c r="AC39" s="32">
        <f>MIN(MAX(L39,AA39), AB39)</f>
        <v>0.82180921483035196</v>
      </c>
      <c r="AD39" s="32">
        <f>AC39-$AC$73+1</f>
        <v>2.0834533366237276</v>
      </c>
      <c r="AE39" s="21">
        <f>(AD39^4) *Y39*Z39</f>
        <v>18.842351960094557</v>
      </c>
      <c r="AF39" s="15">
        <f>AE39/$AE$73</f>
        <v>3.7984827404788812E-2</v>
      </c>
      <c r="AG39" s="2">
        <v>78</v>
      </c>
      <c r="AH39" s="16">
        <f>$D$79*AF39</f>
        <v>2188.2489295487762</v>
      </c>
      <c r="AI39" s="26">
        <f>AH39-AG39</f>
        <v>2110.2489295487762</v>
      </c>
      <c r="AJ39" s="2">
        <v>310</v>
      </c>
      <c r="AK39" s="2">
        <v>1860</v>
      </c>
      <c r="AL39" s="2">
        <v>0</v>
      </c>
      <c r="AM39" s="10">
        <f>SUM(AJ39:AL39)</f>
        <v>2170</v>
      </c>
      <c r="AN39" s="16">
        <f>AF39*$D$78</f>
        <v>3794.5323184287831</v>
      </c>
      <c r="AO39" s="9">
        <f>AN39-AM39</f>
        <v>1624.5323184287831</v>
      </c>
      <c r="AP39" s="9">
        <f>AO39+AI39</f>
        <v>3734.7812479775594</v>
      </c>
      <c r="AQ39" s="18">
        <f>AG39+AM39</f>
        <v>2248</v>
      </c>
      <c r="AR39" s="30">
        <f>AH39+AN39</f>
        <v>5982.7812479775594</v>
      </c>
      <c r="AS39" s="77">
        <f>AP39*(AP39&lt;0)</f>
        <v>0</v>
      </c>
      <c r="AT39">
        <f>AS39/$AS$73</f>
        <v>0</v>
      </c>
      <c r="AU39" s="66">
        <f>AT39*$AP$73</f>
        <v>0</v>
      </c>
      <c r="AV39" s="69">
        <f>IF(AU39&gt;0,U39,V39)</f>
        <v>77.979469605886962</v>
      </c>
      <c r="AW39" s="17">
        <f>AU39/AV39</f>
        <v>0</v>
      </c>
      <c r="AX39" s="38">
        <f>AQ39/AR39</f>
        <v>0.37574497659594724</v>
      </c>
      <c r="AY39" s="23">
        <v>0</v>
      </c>
      <c r="AZ39" s="16">
        <f>BN39*$D$80</f>
        <v>79.561534221624171</v>
      </c>
      <c r="BA39" s="63">
        <f>AZ39-AY39</f>
        <v>79.561534221624171</v>
      </c>
      <c r="BB39" s="42">
        <f>($AD39^$BB$75)*($BC$75^$M39)*(IF($C39&gt;0,1,$BD$75))</f>
        <v>2.235563553281998</v>
      </c>
      <c r="BC39" s="42">
        <f>($AD39^$BB$76)*($BC$76^$M39)*(IF($C39&gt;0,1,$BD$76))</f>
        <v>4.7894382925305123</v>
      </c>
      <c r="BD39" s="42">
        <f>($AD39^$BB$77)*($BC$77^$M39)*(IF($C39&gt;0,1,$BD$77))</f>
        <v>35.501402645025976</v>
      </c>
      <c r="BE39" s="42">
        <f>($AD39^$BB$78)*($BC$78^$M39)*(IF($C39&gt;0,1,$BD$78))</f>
        <v>4.81411065546936</v>
      </c>
      <c r="BF39" s="42">
        <f>($AD39^$BB$79)*($BC$79^$M39)*(IF($C39&gt;0,1,$BD$79))</f>
        <v>1.06750951878453</v>
      </c>
      <c r="BG39" s="42">
        <f>($AD39^$BB$80)*($BC$80^$M39)*(IF($C39&gt;0,1,$BD$80))</f>
        <v>13.904604095058174</v>
      </c>
      <c r="BH39" s="42">
        <f>($AD39^$BB$81)*($BC$81^$M39)*(IF($C39&gt;0,1,$BD$81))</f>
        <v>3.9283752130518939</v>
      </c>
      <c r="BI39" s="40">
        <f>BB39/BB$73</f>
        <v>2.7456864929616451E-2</v>
      </c>
      <c r="BJ39" s="40">
        <f>BC39/BC$73</f>
        <v>3.2183848231030134E-2</v>
      </c>
      <c r="BK39" s="40">
        <f>BD39/BD$73</f>
        <v>6.7506251819595658E-2</v>
      </c>
      <c r="BL39" s="40">
        <f>BE39/BE$73</f>
        <v>2.8543390685166682E-2</v>
      </c>
      <c r="BM39" s="40">
        <f>BF39/BF$73</f>
        <v>1.6580217863356461E-2</v>
      </c>
      <c r="BN39" s="40">
        <f>BG39/BG$73</f>
        <v>3.3769751367412636E-2</v>
      </c>
      <c r="BO39" s="40">
        <f>BH39/BH$73</f>
        <v>5.3608403586168453E-2</v>
      </c>
      <c r="BP39" s="2">
        <v>707</v>
      </c>
      <c r="BQ39" s="17">
        <f>BP$73*BI39</f>
        <v>1683.0234495906996</v>
      </c>
      <c r="BR39" s="1">
        <f>BQ39-BP39</f>
        <v>976.02344959069956</v>
      </c>
      <c r="BS39" s="2">
        <v>702</v>
      </c>
      <c r="BT39" s="17">
        <f>BS$73*BJ39</f>
        <v>1859.2930961548418</v>
      </c>
      <c r="BU39" s="1">
        <f>BT39-BS39</f>
        <v>1157.2930961548418</v>
      </c>
      <c r="BV39" s="2">
        <v>0</v>
      </c>
      <c r="BW39" s="17">
        <f>BV$73*BK39</f>
        <v>4217.3855761774194</v>
      </c>
      <c r="BX39" s="1">
        <f>BW39-BV39</f>
        <v>4217.3855761774194</v>
      </c>
      <c r="BY39" s="2">
        <v>441</v>
      </c>
      <c r="BZ39" s="17">
        <f>BY$73*BL39</f>
        <v>1652.9477545780026</v>
      </c>
      <c r="CA39" s="1">
        <f>BZ39-BY39</f>
        <v>1211.9477545780026</v>
      </c>
      <c r="CB39" s="2">
        <v>1008</v>
      </c>
      <c r="CC39" s="17">
        <f>CB$73*BM39</f>
        <v>1094.6591437745203</v>
      </c>
      <c r="CD39" s="1">
        <f>CC39-CB39</f>
        <v>86.659143774520317</v>
      </c>
      <c r="CE39" s="2">
        <v>1473</v>
      </c>
      <c r="CF39" s="17">
        <f>CE$73*BN39</f>
        <v>2417.7115793985404</v>
      </c>
      <c r="CG39" s="1">
        <f>CF39-CE39</f>
        <v>944.71157939854038</v>
      </c>
      <c r="CH39" s="2">
        <v>1473</v>
      </c>
      <c r="CI39" s="17">
        <f>CH$73*BO39</f>
        <v>3536.7608181938776</v>
      </c>
      <c r="CJ39" s="1">
        <f>CI39-CH39</f>
        <v>2063.7608181938776</v>
      </c>
      <c r="CK39" s="9"/>
      <c r="CO39" s="40"/>
      <c r="CQ39" s="17"/>
      <c r="CR39" s="1"/>
    </row>
    <row r="40" spans="1:96" x14ac:dyDescent="0.2">
      <c r="A40" s="50" t="s">
        <v>14</v>
      </c>
      <c r="B40">
        <v>0</v>
      </c>
      <c r="C40">
        <v>0</v>
      </c>
      <c r="D40">
        <v>0.178170144462279</v>
      </c>
      <c r="E40">
        <v>0.82182985553772003</v>
      </c>
      <c r="F40">
        <v>0.103968253968253</v>
      </c>
      <c r="G40">
        <v>0.103968253968253</v>
      </c>
      <c r="H40">
        <v>0.117957746478873</v>
      </c>
      <c r="I40">
        <v>0.176056338028169</v>
      </c>
      <c r="J40">
        <v>0.144108323448458</v>
      </c>
      <c r="K40">
        <v>0.12240380211099899</v>
      </c>
      <c r="L40">
        <v>0.85734259452972705</v>
      </c>
      <c r="M40" s="31">
        <v>0</v>
      </c>
      <c r="N40">
        <v>1.0058035665346201</v>
      </c>
      <c r="O40">
        <v>0.99667106899561897</v>
      </c>
      <c r="P40">
        <v>1.0076411166886099</v>
      </c>
      <c r="Q40">
        <v>0.99394808915210797</v>
      </c>
      <c r="R40">
        <v>65.239997863769503</v>
      </c>
      <c r="S40" s="43">
        <f>IF(C40,O40,Q40)</f>
        <v>0.99394808915210797</v>
      </c>
      <c r="T40" s="43">
        <f>IF(D40 = 0,N40,P40)</f>
        <v>1.0076411166886099</v>
      </c>
      <c r="U40" s="68">
        <f>R40*S40^(1-M40)</f>
        <v>64.845171212981299</v>
      </c>
      <c r="V40" s="67">
        <f>R40*T40^(M40+1)</f>
        <v>65.738504300211233</v>
      </c>
      <c r="W40" s="76">
        <f>0.5 * (D40-MAX($D$3:$D$72))/(MIN($D$3:$D$72)-MAX($D$3:$D$72)) + 0.75</f>
        <v>1.143252480705623</v>
      </c>
      <c r="X40" s="76">
        <f>AVERAGE(D40, F40, G40, H40, I40, J40, K40)</f>
        <v>0.13523326606646915</v>
      </c>
      <c r="Y40" s="32">
        <f>1.2^M40</f>
        <v>1</v>
      </c>
      <c r="Z40" s="32">
        <f>IF(C40&gt;0, 1, 0.3)</f>
        <v>0.3</v>
      </c>
      <c r="AA40" s="32">
        <f>PERCENTILE($L$2:$L$72, 0.05)</f>
        <v>-0.26164412179337548</v>
      </c>
      <c r="AB40" s="32">
        <f>PERCENTILE($L$2:$L$72, 0.95)</f>
        <v>1.0182912542328766</v>
      </c>
      <c r="AC40" s="32">
        <f>MIN(MAX(L40,AA40), AB40)</f>
        <v>0.85734259452972705</v>
      </c>
      <c r="AD40" s="32">
        <f>AC40-$AC$73+1</f>
        <v>2.1189867163231026</v>
      </c>
      <c r="AE40" s="21">
        <f>(AD40^4) *Y40*Z40</f>
        <v>6.0483120757403181</v>
      </c>
      <c r="AF40" s="15">
        <f>AE40/$AE$73</f>
        <v>1.2192962469539976E-2</v>
      </c>
      <c r="AG40" s="2">
        <v>0</v>
      </c>
      <c r="AH40" s="16">
        <f>$D$79*AF40</f>
        <v>702.41827842649377</v>
      </c>
      <c r="AI40" s="26">
        <f>AH40-AG40</f>
        <v>702.41827842649377</v>
      </c>
      <c r="AJ40" s="2">
        <v>1631</v>
      </c>
      <c r="AK40" s="2">
        <v>326</v>
      </c>
      <c r="AL40" s="2">
        <v>0</v>
      </c>
      <c r="AM40" s="10">
        <f>SUM(AJ40:AL40)</f>
        <v>1957</v>
      </c>
      <c r="AN40" s="16">
        <f>AF40*$D$78</f>
        <v>1218.0281788571654</v>
      </c>
      <c r="AO40" s="9">
        <f>AN40-AM40</f>
        <v>-738.97182114283464</v>
      </c>
      <c r="AP40" s="9">
        <f>AO40+AI40</f>
        <v>-36.553542716340871</v>
      </c>
      <c r="AQ40" s="18">
        <f>AG40+AM40</f>
        <v>1957</v>
      </c>
      <c r="AR40" s="30">
        <f>AH40+AN40</f>
        <v>1920.4464572836591</v>
      </c>
      <c r="AS40" s="77">
        <f>AP40*(AP40&lt;0)</f>
        <v>-36.553542716340871</v>
      </c>
      <c r="AT40">
        <f>AS40/$AS$73</f>
        <v>7.7578120290104418E-4</v>
      </c>
      <c r="AU40" s="66">
        <f>AT40*$AP$73</f>
        <v>-5.0344321162263306</v>
      </c>
      <c r="AV40" s="69">
        <f>IF(AU40&gt;0,U40,V40)</f>
        <v>65.738504300211233</v>
      </c>
      <c r="AW40" s="17">
        <f>AU40/AV40</f>
        <v>-7.6582699436472487E-2</v>
      </c>
      <c r="AX40" s="38">
        <f>AQ40/AR40</f>
        <v>1.0190338775536827</v>
      </c>
      <c r="AY40" s="23">
        <v>0</v>
      </c>
      <c r="AZ40" s="16">
        <f>BN40*$D$80</f>
        <v>19.02054196293421</v>
      </c>
      <c r="BA40" s="63">
        <f>AZ40-AY40</f>
        <v>19.02054196293421</v>
      </c>
      <c r="BB40" s="42">
        <f>($AD40^$BB$75)*($BC$75^$M40)*(IF($C40&gt;0,1,$BD$75))</f>
        <v>1.0567068561075932</v>
      </c>
      <c r="BC40" s="42">
        <f>($AD40^$BB$76)*($BC$76^$M40)*(IF($C40&gt;0,1,$BD$76))</f>
        <v>1.9563829693733241</v>
      </c>
      <c r="BD40" s="42">
        <f>($AD40^$BB$77)*($BC$77^$M40)*(IF($C40&gt;0,1,$BD$77))</f>
        <v>7.7088855590606173E-2</v>
      </c>
      <c r="BE40" s="42">
        <f>($AD40^$BB$78)*($BC$78^$M40)*(IF($C40&gt;0,1,$BD$78))</f>
        <v>3.6189164440779495</v>
      </c>
      <c r="BF40" s="42">
        <f>($AD40^$BB$79)*($BC$79^$M40)*(IF($C40&gt;0,1,$BD$79))</f>
        <v>0.6992028038281245</v>
      </c>
      <c r="BG40" s="42">
        <f>($AD40^$BB$80)*($BC$80^$M40)*(IF($C40&gt;0,1,$BD$80))</f>
        <v>3.3241328018051122</v>
      </c>
      <c r="BH40" s="42">
        <f>($AD40^$BB$81)*($BC$81^$M40)*(IF($C40&gt;0,1,$BD$81))</f>
        <v>0.15811302059996579</v>
      </c>
      <c r="BI40" s="40">
        <f>BB40/BB$73</f>
        <v>1.2978319214298791E-2</v>
      </c>
      <c r="BJ40" s="40">
        <f>BC40/BC$73</f>
        <v>1.3146412736182467E-2</v>
      </c>
      <c r="BK40" s="40">
        <f>BD40/BD$73</f>
        <v>1.4658518566203815E-4</v>
      </c>
      <c r="BL40" s="40">
        <f>BE40/BE$73</f>
        <v>2.1456952968651702E-2</v>
      </c>
      <c r="BM40" s="40">
        <f>BF40/BF$73</f>
        <v>1.0859795265656974E-2</v>
      </c>
      <c r="BN40" s="40">
        <f>BG40/BG$73</f>
        <v>8.0732351285798861E-3</v>
      </c>
      <c r="BO40" s="40">
        <f>BH40/BH$73</f>
        <v>2.1576825432533249E-3</v>
      </c>
      <c r="BP40" s="2">
        <v>628</v>
      </c>
      <c r="BQ40" s="17">
        <f>BP$73*BI40</f>
        <v>795.532032878873</v>
      </c>
      <c r="BR40" s="1">
        <f>BQ40-BP40</f>
        <v>167.532032878873</v>
      </c>
      <c r="BS40" s="2">
        <v>983</v>
      </c>
      <c r="BT40" s="17">
        <f>BS$73*BJ40</f>
        <v>759.48141018199726</v>
      </c>
      <c r="BU40" s="1">
        <f>BT40-BS40</f>
        <v>-223.51858981800274</v>
      </c>
      <c r="BV40" s="2">
        <v>0</v>
      </c>
      <c r="BW40" s="17">
        <f>BV$73*BK40</f>
        <v>9.1577628890501703</v>
      </c>
      <c r="BX40" s="1">
        <f>BW40-BV40</f>
        <v>9.1577628890501703</v>
      </c>
      <c r="BY40" s="2">
        <v>1093</v>
      </c>
      <c r="BZ40" s="17">
        <f>BY$73*BL40</f>
        <v>1242.57214641462</v>
      </c>
      <c r="CA40" s="1">
        <f>BZ40-BY40</f>
        <v>149.57214641461997</v>
      </c>
      <c r="CB40" s="2">
        <v>522</v>
      </c>
      <c r="CC40" s="17">
        <f>CB$73*BM40</f>
        <v>716.98540302920469</v>
      </c>
      <c r="CD40" s="1">
        <f>CC40-CB40</f>
        <v>194.98540302920469</v>
      </c>
      <c r="CE40" s="2">
        <v>326</v>
      </c>
      <c r="CF40" s="17">
        <f>CE$73*BN40</f>
        <v>577.9951957955484</v>
      </c>
      <c r="CG40" s="1">
        <f>CF40-CE40</f>
        <v>251.9951957955484</v>
      </c>
      <c r="CH40" s="2">
        <v>196</v>
      </c>
      <c r="CI40" s="17">
        <f>CH$73*BO40</f>
        <v>142.35094810859485</v>
      </c>
      <c r="CJ40" s="1">
        <f>CI40-CH40</f>
        <v>-53.649051891405151</v>
      </c>
      <c r="CK40" s="9"/>
      <c r="CO40" s="40"/>
      <c r="CQ40" s="17"/>
      <c r="CR40" s="1"/>
    </row>
    <row r="41" spans="1:96" x14ac:dyDescent="0.2">
      <c r="A41" s="50" t="s">
        <v>89</v>
      </c>
      <c r="B41">
        <v>0</v>
      </c>
      <c r="C41">
        <v>0</v>
      </c>
      <c r="D41">
        <v>0.12038523274478299</v>
      </c>
      <c r="E41">
        <v>0.87961476725521603</v>
      </c>
      <c r="F41">
        <v>0.104761904761904</v>
      </c>
      <c r="G41">
        <v>0.104761904761904</v>
      </c>
      <c r="H41">
        <v>4.92957746478873E-2</v>
      </c>
      <c r="I41">
        <v>7.1302816901408397E-2</v>
      </c>
      <c r="J41">
        <v>5.9286824790432097E-2</v>
      </c>
      <c r="K41">
        <v>7.8809902247947095E-2</v>
      </c>
      <c r="L41">
        <v>0.92387400678394105</v>
      </c>
      <c r="M41" s="31">
        <v>0</v>
      </c>
      <c r="N41">
        <v>1.0097879237815901</v>
      </c>
      <c r="O41">
        <v>0.99477698840332995</v>
      </c>
      <c r="P41">
        <v>1.01046234346861</v>
      </c>
      <c r="Q41">
        <v>0.99110046996164203</v>
      </c>
      <c r="R41">
        <v>177.05999755859301</v>
      </c>
      <c r="S41" s="43">
        <f>IF(C41,O41,Q41)</f>
        <v>0.99110046996164203</v>
      </c>
      <c r="T41" s="43">
        <f>IF(D41 = 0,N41,P41)</f>
        <v>1.01046234346861</v>
      </c>
      <c r="U41" s="68">
        <f>R41*S41^(1-M41)</f>
        <v>175.48424679172874</v>
      </c>
      <c r="V41" s="67">
        <f>R41*T41^(M41+1)</f>
        <v>178.91246006760224</v>
      </c>
      <c r="W41" s="76">
        <f>0.5 * (D41-MAX($D$3:$D$72))/(MIN($D$3:$D$72)-MAX($D$3:$D$72)) + 0.75</f>
        <v>1.1805622932745314</v>
      </c>
      <c r="X41" s="76">
        <f>AVERAGE(D41, F41, G41, H41, I41, J41, K41)</f>
        <v>8.4086337265180847E-2</v>
      </c>
      <c r="Y41" s="32">
        <f>1.2^M41</f>
        <v>1</v>
      </c>
      <c r="Z41" s="32">
        <f>IF(C41&gt;0, 1, 0.3)</f>
        <v>0.3</v>
      </c>
      <c r="AA41" s="32">
        <f>PERCENTILE($L$2:$L$72, 0.05)</f>
        <v>-0.26164412179337548</v>
      </c>
      <c r="AB41" s="32">
        <f>PERCENTILE($L$2:$L$72, 0.95)</f>
        <v>1.0182912542328766</v>
      </c>
      <c r="AC41" s="32">
        <f>MIN(MAX(L41,AA41), AB41)</f>
        <v>0.92387400678394105</v>
      </c>
      <c r="AD41" s="32">
        <f>AC41-$AC$73+1</f>
        <v>2.1855181285773164</v>
      </c>
      <c r="AE41" s="21">
        <f>(AD41^4) *Y41*Z41</f>
        <v>6.8444555553988149</v>
      </c>
      <c r="AF41" s="15">
        <f>AE41/$AE$73</f>
        <v>1.3797930507942133E-2</v>
      </c>
      <c r="AG41" s="2">
        <v>354</v>
      </c>
      <c r="AH41" s="16">
        <f>$D$79*AF41</f>
        <v>794.8780796667844</v>
      </c>
      <c r="AI41" s="26">
        <f>AH41-AG41</f>
        <v>440.8780796667844</v>
      </c>
      <c r="AJ41" s="2">
        <v>1239</v>
      </c>
      <c r="AK41" s="2">
        <v>1416</v>
      </c>
      <c r="AL41" s="2">
        <v>0</v>
      </c>
      <c r="AM41" s="10">
        <f>SUM(AJ41:AL41)</f>
        <v>2655</v>
      </c>
      <c r="AN41" s="16">
        <f>AF41*$D$78</f>
        <v>1378.3580660213872</v>
      </c>
      <c r="AO41" s="9">
        <f>AN41-AM41</f>
        <v>-1276.6419339786128</v>
      </c>
      <c r="AP41" s="9">
        <f>AO41+AI41</f>
        <v>-835.76385431182837</v>
      </c>
      <c r="AQ41" s="18">
        <f>AG41+AM41</f>
        <v>3009</v>
      </c>
      <c r="AR41" s="30">
        <f>AH41+AN41</f>
        <v>2173.2361456881717</v>
      </c>
      <c r="AS41" s="77">
        <f>AP41*(AP41&lt;0)</f>
        <v>-835.76385431182837</v>
      </c>
      <c r="AT41">
        <f>AS41/$AS$73</f>
        <v>1.7737538964982359E-2</v>
      </c>
      <c r="AU41" s="66">
        <f>AT41*$AP$73</f>
        <v>-115.10775911325311</v>
      </c>
      <c r="AV41" s="69">
        <f>IF(AU41&gt;0,U41,V41)</f>
        <v>178.91246006760224</v>
      </c>
      <c r="AW41" s="17">
        <f>AU41/AV41</f>
        <v>-0.64337474913574788</v>
      </c>
      <c r="AX41" s="38">
        <f>AQ41/AR41</f>
        <v>1.3845711180398104</v>
      </c>
      <c r="AY41" s="23">
        <v>0</v>
      </c>
      <c r="AZ41" s="16">
        <f>BN41*$D$80</f>
        <v>21.25050061554251</v>
      </c>
      <c r="BA41" s="63">
        <f>AZ41-AY41</f>
        <v>21.25050061554251</v>
      </c>
      <c r="BB41" s="42">
        <f>($AD41^$BB$75)*($BC$75^$M41)*(IF($C41&gt;0,1,$BD$75))</f>
        <v>1.0931244730864902</v>
      </c>
      <c r="BC41" s="42">
        <f>($AD41^$BB$76)*($BC$76^$M41)*(IF($C41&gt;0,1,$BD$76))</f>
        <v>2.0898029587163895</v>
      </c>
      <c r="BD41" s="42">
        <f>($AD41^$BB$77)*($BC$77^$M41)*(IF($C41&gt;0,1,$BD$77))</f>
        <v>8.9594862504873959E-2</v>
      </c>
      <c r="BE41" s="42">
        <f>($AD41^$BB$78)*($BC$78^$M41)*(IF($C41&gt;0,1,$BD$78))</f>
        <v>3.8665533364443117</v>
      </c>
      <c r="BF41" s="42">
        <f>($AD41^$BB$79)*($BC$79^$M41)*(IF($C41&gt;0,1,$BD$79))</f>
        <v>0.70112925893947509</v>
      </c>
      <c r="BG41" s="42">
        <f>($AD41^$BB$80)*($BC$80^$M41)*(IF($C41&gt;0,1,$BD$80))</f>
        <v>3.7138524385141842</v>
      </c>
      <c r="BH41" s="42">
        <f>($AD41^$BB$81)*($BC$81^$M41)*(IF($C41&gt;0,1,$BD$81))</f>
        <v>0.16749198645491936</v>
      </c>
      <c r="BI41" s="40">
        <f>BB41/BB$73</f>
        <v>1.3425595065159807E-2</v>
      </c>
      <c r="BJ41" s="40">
        <f>BC41/BC$73</f>
        <v>1.4042962274089582E-2</v>
      </c>
      <c r="BK41" s="40">
        <f>BD41/BD$73</f>
        <v>1.7036547571011178E-4</v>
      </c>
      <c r="BL41" s="40">
        <f>BE41/BE$73</f>
        <v>2.2925219295027721E-2</v>
      </c>
      <c r="BM41" s="40">
        <f>BF41/BF$73</f>
        <v>1.0889716352905487E-2</v>
      </c>
      <c r="BN41" s="40">
        <f>BG41/BG$73</f>
        <v>9.0197371033711848E-3</v>
      </c>
      <c r="BO41" s="40">
        <f>BH41/BH$73</f>
        <v>2.2856721978827344E-3</v>
      </c>
      <c r="BP41" s="2">
        <v>678</v>
      </c>
      <c r="BQ41" s="17">
        <f>BP$73*BI41</f>
        <v>822.94870070910065</v>
      </c>
      <c r="BR41" s="1">
        <f>BQ41-BP41</f>
        <v>144.94870070910065</v>
      </c>
      <c r="BS41" s="2">
        <v>528</v>
      </c>
      <c r="BT41" s="17">
        <f>BS$73*BJ41</f>
        <v>811.27597353642921</v>
      </c>
      <c r="BU41" s="1">
        <f>BT41-BS41</f>
        <v>283.27597353642921</v>
      </c>
      <c r="BV41" s="2">
        <v>0</v>
      </c>
      <c r="BW41" s="17">
        <f>BV$73*BK41</f>
        <v>10.643412729513523</v>
      </c>
      <c r="BX41" s="1">
        <f>BW41-BV41</f>
        <v>10.643412729513523</v>
      </c>
      <c r="BY41" s="2">
        <v>970</v>
      </c>
      <c r="BZ41" s="17">
        <f>BY$73*BL41</f>
        <v>1327.5994493750554</v>
      </c>
      <c r="CA41" s="1">
        <f>BZ41-BY41</f>
        <v>357.59944937505543</v>
      </c>
      <c r="CB41" s="2">
        <v>531</v>
      </c>
      <c r="CC41" s="17">
        <f>CB$73*BM41</f>
        <v>718.9608530515261</v>
      </c>
      <c r="CD41" s="1">
        <f>CC41-CB41</f>
        <v>187.9608530515261</v>
      </c>
      <c r="CE41" s="2">
        <v>354</v>
      </c>
      <c r="CF41" s="17">
        <f>CE$73*BN41</f>
        <v>645.75905817875662</v>
      </c>
      <c r="CG41" s="1">
        <f>CF41-CE41</f>
        <v>291.75905817875662</v>
      </c>
      <c r="CH41" s="2">
        <v>1416</v>
      </c>
      <c r="CI41" s="17">
        <f>CH$73*BO41</f>
        <v>150.79493758311551</v>
      </c>
      <c r="CJ41" s="1">
        <f>CI41-CH41</f>
        <v>-1265.2050624168844</v>
      </c>
      <c r="CK41" s="9"/>
      <c r="CO41" s="40"/>
      <c r="CQ41" s="17"/>
      <c r="CR41" s="1"/>
    </row>
    <row r="42" spans="1:96" x14ac:dyDescent="0.2">
      <c r="A42" s="46" t="s">
        <v>109</v>
      </c>
      <c r="B42">
        <v>0</v>
      </c>
      <c r="C42">
        <v>0</v>
      </c>
      <c r="D42">
        <v>3.2905296950240699E-2</v>
      </c>
      <c r="E42">
        <v>0.96709470304975897</v>
      </c>
      <c r="F42">
        <v>3.8095238095238099E-2</v>
      </c>
      <c r="G42">
        <v>3.8095238095238099E-2</v>
      </c>
      <c r="H42">
        <v>7.9225352112676003E-3</v>
      </c>
      <c r="I42">
        <v>9.2429577464788706E-2</v>
      </c>
      <c r="J42">
        <v>2.7060609417146799E-2</v>
      </c>
      <c r="K42">
        <v>3.2107325624356302E-2</v>
      </c>
      <c r="L42">
        <v>0.59089029774903901</v>
      </c>
      <c r="M42" s="31">
        <v>1</v>
      </c>
      <c r="N42">
        <v>1.00289185678918</v>
      </c>
      <c r="O42">
        <v>0.997856486469899</v>
      </c>
      <c r="P42">
        <v>1.00325239580327</v>
      </c>
      <c r="Q42">
        <v>0.99659608444481396</v>
      </c>
      <c r="R42">
        <v>33.540000915527301</v>
      </c>
      <c r="S42" s="43">
        <f>IF(C42,O42,Q42)</f>
        <v>0.99659608444481396</v>
      </c>
      <c r="T42" s="43">
        <f>IF(D42 = 0,N42,P42)</f>
        <v>1.00325239580327</v>
      </c>
      <c r="U42" s="68">
        <f>R42*S42^(1-M42)</f>
        <v>33.540000915527301</v>
      </c>
      <c r="V42" s="67">
        <f>R42*T42^(M42+1)</f>
        <v>33.758526420727236</v>
      </c>
      <c r="W42" s="76">
        <f>0.5 * (D42-MAX($D$3:$D$72))/(MIN($D$3:$D$72)-MAX($D$3:$D$72)) + 0.75</f>
        <v>1.2370452039691289</v>
      </c>
      <c r="X42" s="76">
        <f>AVERAGE(D42, F42, G42, H42, I42, J42, K42)</f>
        <v>3.8373688694039468E-2</v>
      </c>
      <c r="Y42" s="32">
        <f>1.2^M42</f>
        <v>1.2</v>
      </c>
      <c r="Z42" s="32">
        <f>IF(C42&gt;0, 1, 0.3)</f>
        <v>0.3</v>
      </c>
      <c r="AA42" s="32">
        <f>PERCENTILE($L$2:$L$72, 0.05)</f>
        <v>-0.26164412179337548</v>
      </c>
      <c r="AB42" s="32">
        <f>PERCENTILE($L$2:$L$72, 0.95)</f>
        <v>1.0182912542328766</v>
      </c>
      <c r="AC42" s="32">
        <f>MIN(MAX(L42,AA42), AB42)</f>
        <v>0.59089029774903901</v>
      </c>
      <c r="AD42" s="32">
        <f>AC42-$AC$73+1</f>
        <v>1.8525344195424145</v>
      </c>
      <c r="AE42" s="21">
        <v>0</v>
      </c>
      <c r="AF42" s="15">
        <f>AE42/$AE$73</f>
        <v>0</v>
      </c>
      <c r="AG42" s="2">
        <v>0</v>
      </c>
      <c r="AH42" s="16">
        <f>$D$79*AF42</f>
        <v>0</v>
      </c>
      <c r="AI42" s="26">
        <f>AH42-AG42</f>
        <v>0</v>
      </c>
      <c r="AJ42" s="2">
        <v>0</v>
      </c>
      <c r="AK42" s="2">
        <v>0</v>
      </c>
      <c r="AL42" s="2">
        <v>0</v>
      </c>
      <c r="AM42" s="14">
        <f>SUM(AJ42:AL42)</f>
        <v>0</v>
      </c>
      <c r="AN42" s="16">
        <f>AF42*$D$78</f>
        <v>0</v>
      </c>
      <c r="AO42" s="9">
        <f>AN42-AM42</f>
        <v>0</v>
      </c>
      <c r="AP42" s="9">
        <f>AO42+AI42</f>
        <v>0</v>
      </c>
      <c r="AQ42" s="18">
        <f>AG42+AM42</f>
        <v>0</v>
      </c>
      <c r="AR42" s="30">
        <f>AH42+AN42</f>
        <v>0</v>
      </c>
      <c r="AS42" s="77">
        <f>AP42*(AP42&lt;0)</f>
        <v>0</v>
      </c>
      <c r="AT42">
        <f>AS42/$AS$73</f>
        <v>0</v>
      </c>
      <c r="AU42" s="66">
        <f>AT42*$AP$73</f>
        <v>0</v>
      </c>
      <c r="AV42" s="69">
        <f>IF(AU42&gt;0,U42,V42)</f>
        <v>33.758526420727236</v>
      </c>
      <c r="AW42" s="17">
        <f>AU42/AV42</f>
        <v>0</v>
      </c>
      <c r="AX42" s="38">
        <v>1</v>
      </c>
      <c r="AY42" s="23">
        <v>0</v>
      </c>
      <c r="AZ42" s="16">
        <f>BN42*$D$80</f>
        <v>18.243509878615821</v>
      </c>
      <c r="BA42" s="63">
        <f>AZ42-AY42</f>
        <v>18.243509878615821</v>
      </c>
      <c r="BB42" s="42">
        <f>($AD42^$BB$75)*($BC$75^$M42)*(IF($C42&gt;0,1,$BD$75))</f>
        <v>0.66666431157721673</v>
      </c>
      <c r="BC42" s="42">
        <f>($AD42^$BB$76)*($BC$76^$M42)*(IF($C42&gt;0,1,$BD$76))</f>
        <v>1.1587412799676073</v>
      </c>
      <c r="BD42" s="42">
        <f>($AD42^$BB$77)*($BC$77^$M42)*(IF($C42&gt;0,1,$BD$77))</f>
        <v>1.928956881425118E-2</v>
      </c>
      <c r="BE42" s="42">
        <f>($AD42^$BB$78)*($BC$78^$M42)*(IF($C42&gt;0,1,$BD$78))</f>
        <v>0.95536271474522227</v>
      </c>
      <c r="BF42" s="42">
        <f>($AD42^$BB$79)*($BC$79^$M42)*(IF($C42&gt;0,1,$BD$79))</f>
        <v>0.93546514841050066</v>
      </c>
      <c r="BG42" s="42">
        <f>($AD42^$BB$80)*($BC$80^$M42)*(IF($C42&gt;0,1,$BD$80))</f>
        <v>3.1883344715277082</v>
      </c>
      <c r="BH42" s="42">
        <f>($AD42^$BB$81)*($BC$81^$M42)*(IF($C42&gt;0,1,$BD$81))</f>
        <v>5.3169761294312591E-2</v>
      </c>
      <c r="BI42" s="40">
        <f>BB42/BB$73</f>
        <v>8.1878736703766674E-3</v>
      </c>
      <c r="BJ42" s="40">
        <f>BC42/BC$73</f>
        <v>7.7864566188623648E-3</v>
      </c>
      <c r="BK42" s="40">
        <f>BD42/BD$73</f>
        <v>3.6679296953037523E-5</v>
      </c>
      <c r="BL42" s="40">
        <f>BE42/BE$73</f>
        <v>5.6644504384280019E-3</v>
      </c>
      <c r="BM42" s="40">
        <f>BF42/BF$73</f>
        <v>1.4529346756442201E-2</v>
      </c>
      <c r="BN42" s="40">
        <f>BG42/BG$73</f>
        <v>7.7434252455924535E-3</v>
      </c>
      <c r="BO42" s="40">
        <f>BH42/BH$73</f>
        <v>7.2557886338748124E-4</v>
      </c>
      <c r="BP42" s="2">
        <v>1005</v>
      </c>
      <c r="BQ42" s="17">
        <f>BP$73*BI42</f>
        <v>501.89209237307858</v>
      </c>
      <c r="BR42" s="1">
        <f>BQ42-BP42</f>
        <v>-503.10790762692142</v>
      </c>
      <c r="BS42" s="2">
        <v>930</v>
      </c>
      <c r="BT42" s="17">
        <f>BS$73*BJ42</f>
        <v>449.8313853282977</v>
      </c>
      <c r="BU42" s="1">
        <f>BT42-BS42</f>
        <v>-480.1686146717023</v>
      </c>
      <c r="BV42" s="2">
        <v>936</v>
      </c>
      <c r="BW42" s="17">
        <f>BV$73*BK42</f>
        <v>2.2915023978440661</v>
      </c>
      <c r="BX42" s="1">
        <f>BW42-BV42</f>
        <v>-933.70849760215594</v>
      </c>
      <c r="BY42" s="2">
        <v>1277</v>
      </c>
      <c r="BZ42" s="17">
        <f>BY$73*BL42</f>
        <v>328.02832488936559</v>
      </c>
      <c r="CA42" s="1">
        <f>BZ42-BY42</f>
        <v>-948.97167511063435</v>
      </c>
      <c r="CB42" s="2">
        <v>637</v>
      </c>
      <c r="CC42" s="17">
        <f>CB$73*BM42</f>
        <v>959.25653155382702</v>
      </c>
      <c r="CD42" s="1">
        <f>CC42-CB42</f>
        <v>322.25653155382702</v>
      </c>
      <c r="CE42" s="2">
        <v>1274</v>
      </c>
      <c r="CF42" s="17">
        <f>CE$73*BN42</f>
        <v>554.38278703294611</v>
      </c>
      <c r="CG42" s="1">
        <f>CF42-CE42</f>
        <v>-719.61721296705389</v>
      </c>
      <c r="CH42" s="2">
        <v>1308</v>
      </c>
      <c r="CI42" s="17">
        <f>CH$73*BO42</f>
        <v>47.869339933125687</v>
      </c>
      <c r="CJ42" s="1">
        <f>CI42-CH42</f>
        <v>-1260.1306600668743</v>
      </c>
      <c r="CK42" s="9"/>
      <c r="CO42" s="40"/>
      <c r="CQ42" s="17"/>
      <c r="CR42" s="1"/>
    </row>
    <row r="43" spans="1:96" x14ac:dyDescent="0.2">
      <c r="A43" s="50" t="s">
        <v>3</v>
      </c>
      <c r="B43">
        <v>0</v>
      </c>
      <c r="C43">
        <v>0</v>
      </c>
      <c r="D43">
        <v>6.9020866773675693E-2</v>
      </c>
      <c r="E43">
        <v>0.93097913322632397</v>
      </c>
      <c r="F43">
        <v>4.6825396825396798E-2</v>
      </c>
      <c r="G43">
        <v>4.6825396825396798E-2</v>
      </c>
      <c r="H43">
        <v>4.4014084507042204E-3</v>
      </c>
      <c r="I43">
        <v>0.198943661971831</v>
      </c>
      <c r="J43">
        <v>2.9591085059809102E-2</v>
      </c>
      <c r="K43">
        <v>3.7223840484555501E-2</v>
      </c>
      <c r="L43">
        <v>0.81633117347120399</v>
      </c>
      <c r="M43" s="31">
        <v>1</v>
      </c>
      <c r="N43">
        <v>1.0053559356617401</v>
      </c>
      <c r="O43">
        <v>0.99650082128803696</v>
      </c>
      <c r="P43">
        <v>1.0104869771544001</v>
      </c>
      <c r="Q43">
        <v>0.99316936763071695</v>
      </c>
      <c r="R43">
        <v>97.699996948242102</v>
      </c>
      <c r="S43" s="43">
        <f>IF(C43,O43,Q43)</f>
        <v>0.99316936763071695</v>
      </c>
      <c r="T43" s="43">
        <f>IF(D43 = 0,N43,P43)</f>
        <v>1.0104869771544001</v>
      </c>
      <c r="U43" s="68">
        <f>R43*S43^(1-M43)</f>
        <v>97.699996948242102</v>
      </c>
      <c r="V43" s="67">
        <f>R43*T43^(M43+1)</f>
        <v>99.759896942465886</v>
      </c>
      <c r="W43" s="76">
        <f>0.5 * (D43-MAX($D$3:$D$72))/(MIN($D$3:$D$72)-MAX($D$3:$D$72)) + 0.75</f>
        <v>1.2137265711135612</v>
      </c>
      <c r="X43" s="76">
        <f>AVERAGE(D43, F43, G43, H43, I43, J43, K43)</f>
        <v>6.1833093770195587E-2</v>
      </c>
      <c r="Y43" s="32">
        <f>1.2^M43</f>
        <v>1.2</v>
      </c>
      <c r="Z43" s="32">
        <f>IF(C43&gt;0, 1, 0.3)</f>
        <v>0.3</v>
      </c>
      <c r="AA43" s="32">
        <f>PERCENTILE($L$2:$L$72, 0.05)</f>
        <v>-0.26164412179337548</v>
      </c>
      <c r="AB43" s="32">
        <f>PERCENTILE($L$2:$L$72, 0.95)</f>
        <v>1.0182912542328766</v>
      </c>
      <c r="AC43" s="32">
        <f>MIN(MAX(L43,AA43), AB43)</f>
        <v>0.81633117347120399</v>
      </c>
      <c r="AD43" s="32">
        <f>AC43-$AC$73+1</f>
        <v>2.0779752952645794</v>
      </c>
      <c r="AE43" s="21">
        <f>(AD43^4) *Y43*Z43</f>
        <v>6.7121865887847134</v>
      </c>
      <c r="AF43" s="15">
        <f>AE43/$AE$73</f>
        <v>1.3531285777046171E-2</v>
      </c>
      <c r="AG43" s="2">
        <v>3713</v>
      </c>
      <c r="AH43" s="16">
        <f>$D$79*AF43</f>
        <v>779.51707668696429</v>
      </c>
      <c r="AI43" s="26">
        <f>AH43-AG43</f>
        <v>-2933.4829233130358</v>
      </c>
      <c r="AJ43" s="2">
        <v>782</v>
      </c>
      <c r="AK43" s="2">
        <v>1172</v>
      </c>
      <c r="AL43" s="2">
        <v>0</v>
      </c>
      <c r="AM43" s="10">
        <f>SUM(AJ43:AL43)</f>
        <v>1954</v>
      </c>
      <c r="AN43" s="16">
        <f>AF43*$D$78</f>
        <v>1351.7213239838043</v>
      </c>
      <c r="AO43" s="9">
        <f>AN43-AM43</f>
        <v>-602.27867601619573</v>
      </c>
      <c r="AP43" s="9">
        <f>AO43+AI43</f>
        <v>-3535.7615993292316</v>
      </c>
      <c r="AQ43" s="18">
        <f>AG43+AM43</f>
        <v>5667</v>
      </c>
      <c r="AR43" s="30">
        <f>AH43+AN43</f>
        <v>2131.2384006707684</v>
      </c>
      <c r="AS43" s="77">
        <f>AP43*(AP43&lt;0)</f>
        <v>-3535.7615993292316</v>
      </c>
      <c r="AT43">
        <f>AS43/$AS$73</f>
        <v>7.5039987450319895E-2</v>
      </c>
      <c r="AU43" s="66">
        <f>AT43*$AP$73</f>
        <v>-486.97199855885134</v>
      </c>
      <c r="AV43" s="69">
        <f>IF(AU43&gt;0,U43,V43)</f>
        <v>99.759896942465886</v>
      </c>
      <c r="AW43" s="17">
        <f>AU43/AV43</f>
        <v>-4.8814404734168955</v>
      </c>
      <c r="AX43" s="38">
        <f>AQ43/AR43</f>
        <v>2.6590174042549228</v>
      </c>
      <c r="AY43" s="23">
        <v>0</v>
      </c>
      <c r="AZ43" s="16">
        <f>BN43*$D$80</f>
        <v>27.539553705421003</v>
      </c>
      <c r="BA43" s="63">
        <f>AZ43-AY43</f>
        <v>27.539553705421003</v>
      </c>
      <c r="BB43" s="42">
        <f>($AD43^$BB$75)*($BC$75^$M43)*(IF($C43&gt;0,1,$BD$75))</f>
        <v>0.75608254843211875</v>
      </c>
      <c r="BC43" s="42">
        <f>($AD43^$BB$76)*($BC$76^$M43)*(IF($C43&gt;0,1,$BD$76))</f>
        <v>1.4805319908992176</v>
      </c>
      <c r="BD43" s="42">
        <f>($AD43^$BB$77)*($BC$77^$M43)*(IF($C43&gt;0,1,$BD$77))</f>
        <v>3.3717878387729966E-2</v>
      </c>
      <c r="BE43" s="42">
        <f>($AD43^$BB$78)*($BC$78^$M43)*(IF($C43&gt;0,1,$BD$78))</f>
        <v>1.2216554129257504</v>
      </c>
      <c r="BF43" s="42">
        <f>($AD43^$BB$79)*($BC$79^$M43)*(IF($C43&gt;0,1,$BD$79))</f>
        <v>0.94507528623525039</v>
      </c>
      <c r="BG43" s="42">
        <f>($AD43^$BB$80)*($BC$80^$M43)*(IF($C43&gt;0,1,$BD$80))</f>
        <v>4.8129613760564594</v>
      </c>
      <c r="BH43" s="42">
        <f>($AD43^$BB$81)*($BC$81^$M43)*(IF($C43&gt;0,1,$BD$81))</f>
        <v>6.5861258050621305E-2</v>
      </c>
      <c r="BI43" s="40">
        <f>BB43/BB$73</f>
        <v>9.286095390785884E-3</v>
      </c>
      <c r="BJ43" s="40">
        <f>BC43/BC$73</f>
        <v>9.9488111101875606E-3</v>
      </c>
      <c r="BK43" s="40">
        <f>BD43/BD$73</f>
        <v>6.4114863630141959E-5</v>
      </c>
      <c r="BL43" s="40">
        <f>BE43/BE$73</f>
        <v>7.2433290859594069E-3</v>
      </c>
      <c r="BM43" s="40">
        <f>BF43/BF$73</f>
        <v>1.4678608356481755E-2</v>
      </c>
      <c r="BN43" s="40">
        <f>BG43/BG$73</f>
        <v>1.1689114475985146E-2</v>
      </c>
      <c r="BO43" s="40">
        <f>BH43/BH$73</f>
        <v>8.9877282865949404E-4</v>
      </c>
      <c r="BP43" s="2">
        <v>711</v>
      </c>
      <c r="BQ43" s="17">
        <f>BP$73*BI43</f>
        <v>569.20978916900231</v>
      </c>
      <c r="BR43" s="1">
        <f>BQ43-BP43</f>
        <v>-141.79021083099769</v>
      </c>
      <c r="BS43" s="2">
        <v>733</v>
      </c>
      <c r="BT43" s="17">
        <f>BS$73*BJ43</f>
        <v>574.75276664664557</v>
      </c>
      <c r="BU43" s="1">
        <f>BT43-BS43</f>
        <v>-158.24723335335443</v>
      </c>
      <c r="BV43" s="2">
        <v>0</v>
      </c>
      <c r="BW43" s="17">
        <f>BV$73*BK43</f>
        <v>4.0055119904294889</v>
      </c>
      <c r="BX43" s="1">
        <f>BW43-BV43</f>
        <v>4.0055119904294889</v>
      </c>
      <c r="BY43" s="2">
        <v>0</v>
      </c>
      <c r="BZ43" s="17">
        <f>BY$73*BL43</f>
        <v>419.46118736790925</v>
      </c>
      <c r="CA43" s="1">
        <f>BZ43-BY43</f>
        <v>419.46118736790925</v>
      </c>
      <c r="CB43" s="2">
        <v>1563</v>
      </c>
      <c r="CC43" s="17">
        <f>CB$73*BM43</f>
        <v>969.1110809116384</v>
      </c>
      <c r="CD43" s="1">
        <f>CC43-CB43</f>
        <v>-593.8889190883616</v>
      </c>
      <c r="CE43" s="2">
        <v>3029</v>
      </c>
      <c r="CF43" s="17">
        <f>CE$73*BN43</f>
        <v>836.87046179368053</v>
      </c>
      <c r="CG43" s="1">
        <f>CF43-CE43</f>
        <v>-2192.1295382063195</v>
      </c>
      <c r="CH43" s="2">
        <v>0</v>
      </c>
      <c r="CI43" s="17">
        <f>CH$73*BO43</f>
        <v>59.295638597981458</v>
      </c>
      <c r="CJ43" s="1">
        <f>CI43-CH43</f>
        <v>59.295638597981458</v>
      </c>
      <c r="CK43" s="9"/>
      <c r="CO43" s="40"/>
      <c r="CQ43" s="17"/>
      <c r="CR43" s="1"/>
    </row>
    <row r="44" spans="1:96" x14ac:dyDescent="0.2">
      <c r="A44" s="51" t="s">
        <v>107</v>
      </c>
      <c r="B44">
        <v>1</v>
      </c>
      <c r="C44">
        <v>1</v>
      </c>
      <c r="D44">
        <v>0.55460385438972104</v>
      </c>
      <c r="E44">
        <v>0.44539614561027802</v>
      </c>
      <c r="F44">
        <v>0.81288981288981199</v>
      </c>
      <c r="G44">
        <v>0.81288981288981199</v>
      </c>
      <c r="H44">
        <v>8.1232492997198799E-2</v>
      </c>
      <c r="I44">
        <v>0.63305322128851504</v>
      </c>
      <c r="J44">
        <v>0.226769687932875</v>
      </c>
      <c r="K44">
        <v>0.429346910077196</v>
      </c>
      <c r="L44">
        <v>0.21821142477181199</v>
      </c>
      <c r="M44" s="31">
        <v>0</v>
      </c>
      <c r="N44">
        <v>1.01291381868742</v>
      </c>
      <c r="O44">
        <v>0.99329296651500498</v>
      </c>
      <c r="P44">
        <v>1.0168826254532899</v>
      </c>
      <c r="Q44">
        <v>0.98679897863614696</v>
      </c>
      <c r="R44">
        <v>7.2699999809265101</v>
      </c>
      <c r="S44" s="43">
        <f>IF(C44,O44,Q44)</f>
        <v>0.99329296651500498</v>
      </c>
      <c r="T44" s="43">
        <f>IF(D44 = 0,N44,P44)</f>
        <v>1.0168826254532899</v>
      </c>
      <c r="U44" s="68">
        <f>R44*S44^(1-M44)</f>
        <v>7.2212398476185227</v>
      </c>
      <c r="V44" s="67">
        <f>R44*T44^(M44+1)</f>
        <v>7.3927366676499169</v>
      </c>
      <c r="W44" s="76">
        <f>0.5 * (D44-MAX($D$3:$D$72))/(MIN($D$3:$D$72)-MAX($D$3:$D$72)) + 0.75</f>
        <v>0.9002016436519199</v>
      </c>
      <c r="X44" s="76">
        <f>AVERAGE(D44, F44, G44, H44, I44, J44, K44)</f>
        <v>0.50725511320930428</v>
      </c>
      <c r="Y44" s="32">
        <f>1.2^M44</f>
        <v>1</v>
      </c>
      <c r="Z44" s="32">
        <f>IF(C44&gt;0, 1, 0.3)</f>
        <v>1</v>
      </c>
      <c r="AA44" s="32">
        <f>PERCENTILE($L$2:$L$72, 0.05)</f>
        <v>-0.26164412179337548</v>
      </c>
      <c r="AB44" s="32">
        <f>PERCENTILE($L$2:$L$72, 0.95)</f>
        <v>1.0182912542328766</v>
      </c>
      <c r="AC44" s="32">
        <f>MIN(MAX(L44,AA44), AB44)</f>
        <v>0.21821142477181199</v>
      </c>
      <c r="AD44" s="32">
        <f>AC44-$AC$73+1</f>
        <v>1.4798555465651875</v>
      </c>
      <c r="AE44" s="21">
        <f>(AD44^4) *Y44*Z44</f>
        <v>4.79597928226453</v>
      </c>
      <c r="AF44" s="15">
        <f>AE44/$AE$73</f>
        <v>9.6683495595231879E-3</v>
      </c>
      <c r="AG44" s="2">
        <v>0</v>
      </c>
      <c r="AH44" s="16">
        <f>$D$79*AF44</f>
        <v>556.97911559979161</v>
      </c>
      <c r="AI44" s="26">
        <f>AH44-AG44</f>
        <v>556.97911559979161</v>
      </c>
      <c r="AJ44" s="2">
        <v>778</v>
      </c>
      <c r="AK44" s="2">
        <v>0</v>
      </c>
      <c r="AL44" s="2">
        <v>0</v>
      </c>
      <c r="AM44" s="10">
        <f>SUM(AJ44:AL44)</f>
        <v>778</v>
      </c>
      <c r="AN44" s="16">
        <f>AF44*$D$78</f>
        <v>965.82944759812835</v>
      </c>
      <c r="AO44" s="9">
        <f>AN44-AM44</f>
        <v>187.82944759812835</v>
      </c>
      <c r="AP44" s="9">
        <f>AO44+AI44</f>
        <v>744.80856319791997</v>
      </c>
      <c r="AQ44" s="18">
        <f>AG44+AM44</f>
        <v>778</v>
      </c>
      <c r="AR44" s="30">
        <f>AH44+AN44</f>
        <v>1522.80856319792</v>
      </c>
      <c r="AS44" s="77">
        <f>AP44*(AP44&lt;0)</f>
        <v>0</v>
      </c>
      <c r="AT44">
        <f>AS44/$AS$73</f>
        <v>0</v>
      </c>
      <c r="AU44" s="66">
        <f>AT44*$AP$73</f>
        <v>0</v>
      </c>
      <c r="AV44" s="69">
        <f>IF(AU44&gt;0,U44,V44)</f>
        <v>7.3927366676499169</v>
      </c>
      <c r="AW44" s="17">
        <f>AU44/AV44</f>
        <v>0</v>
      </c>
      <c r="AX44" s="38">
        <f>AQ44/AR44</f>
        <v>0.51089809894829374</v>
      </c>
      <c r="AY44" s="23">
        <v>0</v>
      </c>
      <c r="AZ44" s="16">
        <f>BN44*$D$80</f>
        <v>23.331949054673522</v>
      </c>
      <c r="BA44" s="63">
        <f>AZ44-AY44</f>
        <v>23.331949054673522</v>
      </c>
      <c r="BB44" s="42">
        <f>($AD44^$BB$75)*($BC$75^$M44)*(IF($C44&gt;0,1,$BD$75))</f>
        <v>1.5365984110113304</v>
      </c>
      <c r="BC44" s="42">
        <f>($AD44^$BB$76)*($BC$76^$M44)*(IF($C44&gt;0,1,$BD$76))</f>
        <v>2.3080650178905335</v>
      </c>
      <c r="BD44" s="42">
        <f>($AD44^$BB$77)*($BC$77^$M44)*(IF($C44&gt;0,1,$BD$77))</f>
        <v>6.7263052981438252</v>
      </c>
      <c r="BE44" s="42">
        <f>($AD44^$BB$78)*($BC$78^$M44)*(IF($C44&gt;0,1,$BD$78))</f>
        <v>2.3144061461005743</v>
      </c>
      <c r="BF44" s="42">
        <f>($AD44^$BB$79)*($BC$79^$M44)*(IF($C44&gt;0,1,$BD$79))</f>
        <v>1.0354986091253957</v>
      </c>
      <c r="BG44" s="42">
        <f>($AD44^$BB$80)*($BC$80^$M44)*(IF($C44&gt;0,1,$BD$80))</f>
        <v>4.0776176269754112</v>
      </c>
      <c r="BH44" s="42">
        <f>($AD44^$BB$81)*($BC$81^$M44)*(IF($C44&gt;0,1,$BD$81))</f>
        <v>2.0762938665286184</v>
      </c>
      <c r="BI44" s="40">
        <f>BB44/BB$73</f>
        <v>1.8872277176044755E-2</v>
      </c>
      <c r="BJ44" s="40">
        <f>BC44/BC$73</f>
        <v>1.5509629669723015E-2</v>
      </c>
      <c r="BK44" s="40">
        <f>BD44/BD$73</f>
        <v>1.2790132936778371E-2</v>
      </c>
      <c r="BL44" s="40">
        <f>BE44/BE$73</f>
        <v>1.3722368171418552E-2</v>
      </c>
      <c r="BM44" s="40">
        <f>BF44/BF$73</f>
        <v>1.6083034609424469E-2</v>
      </c>
      <c r="BN44" s="40">
        <f>BG44/BG$73</f>
        <v>9.9032041827986084E-3</v>
      </c>
      <c r="BO44" s="40">
        <f>BH44/BH$73</f>
        <v>2.833405505424718E-2</v>
      </c>
      <c r="BP44" s="2">
        <v>990</v>
      </c>
      <c r="BQ44" s="17">
        <f>BP$73*BI44</f>
        <v>1156.8139740600154</v>
      </c>
      <c r="BR44" s="1">
        <f>BQ44-BP44</f>
        <v>166.81397406001543</v>
      </c>
      <c r="BS44" s="2">
        <v>205</v>
      </c>
      <c r="BT44" s="17">
        <f>BS$73*BJ44</f>
        <v>896.00681564956835</v>
      </c>
      <c r="BU44" s="1">
        <f>BT44-BS44</f>
        <v>691.00681564956835</v>
      </c>
      <c r="BV44" s="2">
        <v>0</v>
      </c>
      <c r="BW44" s="17">
        <f>BV$73*BK44</f>
        <v>799.05076509229195</v>
      </c>
      <c r="BX44" s="1">
        <f>BW44-BV44</f>
        <v>799.05076509229195</v>
      </c>
      <c r="BY44" s="2">
        <v>376</v>
      </c>
      <c r="BZ44" s="17">
        <f>BY$73*BL44</f>
        <v>794.66234080684831</v>
      </c>
      <c r="CA44" s="1">
        <f>BZ44-BY44</f>
        <v>418.66234080684831</v>
      </c>
      <c r="CB44" s="2">
        <v>894</v>
      </c>
      <c r="CC44" s="17">
        <f>CB$73*BM44</f>
        <v>1061.8341109834223</v>
      </c>
      <c r="CD44" s="1">
        <f>CC44-CB44</f>
        <v>167.83411098342231</v>
      </c>
      <c r="CE44" s="2">
        <v>0</v>
      </c>
      <c r="CF44" s="17">
        <f>CE$73*BN44</f>
        <v>709.01000026328359</v>
      </c>
      <c r="CG44" s="1">
        <f>CF44-CE44</f>
        <v>709.01000026328359</v>
      </c>
      <c r="CH44" s="2">
        <v>0</v>
      </c>
      <c r="CI44" s="17">
        <f>CH$73*BO44</f>
        <v>1869.3109481489034</v>
      </c>
      <c r="CJ44" s="1">
        <f>CI44-CH44</f>
        <v>1869.3109481489034</v>
      </c>
      <c r="CK44" s="9"/>
      <c r="CO44" s="40"/>
      <c r="CQ44" s="17"/>
      <c r="CR44" s="1"/>
    </row>
    <row r="45" spans="1:96" x14ac:dyDescent="0.2">
      <c r="A45" s="51" t="s">
        <v>63</v>
      </c>
      <c r="B45">
        <v>0</v>
      </c>
      <c r="C45">
        <v>0</v>
      </c>
      <c r="D45">
        <v>9.5505617977528004E-2</v>
      </c>
      <c r="E45">
        <v>0.90449438202247101</v>
      </c>
      <c r="F45">
        <v>5.6349206349206302E-2</v>
      </c>
      <c r="G45">
        <v>5.6349206349206302E-2</v>
      </c>
      <c r="H45">
        <v>8.4507042253521097E-2</v>
      </c>
      <c r="I45">
        <v>7.3943661971830901E-2</v>
      </c>
      <c r="J45">
        <v>7.9049099720576194E-2</v>
      </c>
      <c r="K45">
        <v>6.6740947190414804E-2</v>
      </c>
      <c r="L45">
        <v>0.96533315940284703</v>
      </c>
      <c r="M45" s="31">
        <v>0</v>
      </c>
      <c r="N45">
        <v>1.00701755129241</v>
      </c>
      <c r="O45">
        <v>0.99626858712556898</v>
      </c>
      <c r="P45">
        <v>1.0080175422873501</v>
      </c>
      <c r="Q45">
        <v>0.99491603831409503</v>
      </c>
      <c r="R45">
        <v>491.010009765625</v>
      </c>
      <c r="S45" s="43">
        <f>IF(C45,O45,Q45)</f>
        <v>0.99491603831409503</v>
      </c>
      <c r="T45" s="43">
        <f>IF(D45 = 0,N45,P45)</f>
        <v>1.0080175422873501</v>
      </c>
      <c r="U45" s="68">
        <f>R45*S45^(1-M45)</f>
        <v>488.51373368858071</v>
      </c>
      <c r="V45" s="67">
        <f>R45*T45^(M45+1)</f>
        <v>494.94670328243308</v>
      </c>
      <c r="W45" s="76">
        <f>0.5 * (D45-MAX($D$3:$D$72))/(MIN($D$3:$D$72)-MAX($D$3:$D$72)) + 0.75</f>
        <v>1.1966262403528114</v>
      </c>
      <c r="X45" s="76">
        <f>AVERAGE(D45, F45, G45, H45, I45, J45, K45)</f>
        <v>7.3206397401754802E-2</v>
      </c>
      <c r="Y45" s="32">
        <f>1.2^M45</f>
        <v>1</v>
      </c>
      <c r="Z45" s="32">
        <f>IF(C45&gt;0, 1, 0.3)</f>
        <v>0.3</v>
      </c>
      <c r="AA45" s="32">
        <f>PERCENTILE($L$2:$L$72, 0.05)</f>
        <v>-0.26164412179337548</v>
      </c>
      <c r="AB45" s="32">
        <f>PERCENTILE($L$2:$L$72, 0.95)</f>
        <v>1.0182912542328766</v>
      </c>
      <c r="AC45" s="32">
        <f>MIN(MAX(L45,AA45), AB45)</f>
        <v>0.96533315940284703</v>
      </c>
      <c r="AD45" s="32">
        <f>AC45-$AC$73+1</f>
        <v>2.2269772811962225</v>
      </c>
      <c r="AE45" s="21">
        <f>(AD45^4) *Y45*Z45</f>
        <v>7.3787772636493054</v>
      </c>
      <c r="AF45" s="15">
        <f>AE45/$AE$73</f>
        <v>1.4875084671578982E-2</v>
      </c>
      <c r="AG45" s="2">
        <v>2455</v>
      </c>
      <c r="AH45" s="16">
        <f>$D$79*AF45</f>
        <v>856.93131530265782</v>
      </c>
      <c r="AI45" s="26">
        <f>AH45-AG45</f>
        <v>-1598.0686846973422</v>
      </c>
      <c r="AJ45" s="2">
        <v>491</v>
      </c>
      <c r="AK45" s="2">
        <v>982</v>
      </c>
      <c r="AL45" s="2">
        <v>0</v>
      </c>
      <c r="AM45" s="10">
        <f>SUM(AJ45:AL45)</f>
        <v>1473</v>
      </c>
      <c r="AN45" s="16">
        <f>AF45*$D$78</f>
        <v>1485.961458352054</v>
      </c>
      <c r="AO45" s="9">
        <f>AN45-AM45</f>
        <v>12.961458352054024</v>
      </c>
      <c r="AP45" s="9">
        <f>AO45+AI45</f>
        <v>-1585.1072263452882</v>
      </c>
      <c r="AQ45" s="18">
        <f>AG45+AM45</f>
        <v>3928</v>
      </c>
      <c r="AR45" s="30">
        <f>AH45+AN45</f>
        <v>2342.8927736547121</v>
      </c>
      <c r="AS45" s="77">
        <f>AP45*(AP45&lt;0)</f>
        <v>-1585.1072263452882</v>
      </c>
      <c r="AT45">
        <f>AS45/$AS$73</f>
        <v>3.3640963348582971E-2</v>
      </c>
      <c r="AU45" s="66">
        <f>AT45*$AP$73</f>
        <v>-218.31303165062937</v>
      </c>
      <c r="AV45" s="69">
        <f>IF(AU45&gt;0,U45,V45)</f>
        <v>494.94670328243308</v>
      </c>
      <c r="AW45" s="17">
        <f>AU45/AV45</f>
        <v>-0.44108391914281059</v>
      </c>
      <c r="AX45" s="38">
        <f>AQ45/AR45</f>
        <v>1.6765598682831124</v>
      </c>
      <c r="AY45" s="23">
        <v>0</v>
      </c>
      <c r="AZ45" s="16">
        <f>BN45*$D$80</f>
        <v>22.731905929578858</v>
      </c>
      <c r="BA45" s="63">
        <f>AZ45-AY45</f>
        <v>22.731905929578858</v>
      </c>
      <c r="BB45" s="42">
        <f>($AD45^$BB$75)*($BC$75^$M45)*(IF($C45&gt;0,1,$BD$75))</f>
        <v>1.1158722631460756</v>
      </c>
      <c r="BC45" s="42">
        <f>($AD45^$BB$76)*($BC$76^$M45)*(IF($C45&gt;0,1,$BD$76))</f>
        <v>2.1753127748325012</v>
      </c>
      <c r="BD45" s="42">
        <f>($AD45^$BB$77)*($BC$77^$M45)*(IF($C45&gt;0,1,$BD$77))</f>
        <v>9.8168434569338284E-2</v>
      </c>
      <c r="BE45" s="42">
        <f>($AD45^$BB$78)*($BC$78^$M45)*(IF($C45&gt;0,1,$BD$78))</f>
        <v>4.0252930697740696</v>
      </c>
      <c r="BF45" s="42">
        <f>($AD45^$BB$79)*($BC$79^$M45)*(IF($C45&gt;0,1,$BD$79))</f>
        <v>0.70230288639436156</v>
      </c>
      <c r="BG45" s="42">
        <f>($AD45^$BB$80)*($BC$80^$M45)*(IF($C45&gt;0,1,$BD$80))</f>
        <v>3.9727508446033952</v>
      </c>
      <c r="BH45" s="42">
        <f>($AD45^$BB$81)*($BC$81^$M45)*(IF($C45&gt;0,1,$BD$81))</f>
        <v>0.17346299201521229</v>
      </c>
      <c r="BI45" s="40">
        <f>BB45/BB$73</f>
        <v>1.3704980099057129E-2</v>
      </c>
      <c r="BJ45" s="40">
        <f>BC45/BC$73</f>
        <v>1.4617567222740081E-2</v>
      </c>
      <c r="BK45" s="40">
        <f>BD45/BD$73</f>
        <v>1.866682038181875E-4</v>
      </c>
      <c r="BL45" s="40">
        <f>BE45/BE$73</f>
        <v>2.3866404604206849E-2</v>
      </c>
      <c r="BM45" s="40">
        <f>BF45/BF$73</f>
        <v>1.0907944760755742E-2</v>
      </c>
      <c r="BN45" s="40">
        <f>BG45/BG$73</f>
        <v>9.6485169480385637E-3</v>
      </c>
      <c r="BO45" s="40">
        <f>BH45/BH$73</f>
        <v>2.3671552687533405E-3</v>
      </c>
      <c r="BP45" s="2">
        <v>460</v>
      </c>
      <c r="BQ45" s="17">
        <f>BP$73*BI45</f>
        <v>840.07416513190481</v>
      </c>
      <c r="BR45" s="1">
        <f>BQ45-BP45</f>
        <v>380.07416513190481</v>
      </c>
      <c r="BS45" s="2">
        <v>968</v>
      </c>
      <c r="BT45" s="17">
        <f>BS$73*BJ45</f>
        <v>844.47147602491725</v>
      </c>
      <c r="BU45" s="1">
        <f>BT45-BS45</f>
        <v>-123.52852397508275</v>
      </c>
      <c r="BV45" s="2">
        <v>0</v>
      </c>
      <c r="BW45" s="17">
        <f>BV$73*BK45</f>
        <v>11.661909365337445</v>
      </c>
      <c r="BX45" s="1">
        <f>BW45-BV45</f>
        <v>11.661909365337445</v>
      </c>
      <c r="BY45" s="2">
        <v>957</v>
      </c>
      <c r="BZ45" s="17">
        <f>BY$73*BL45</f>
        <v>1382.1034906296186</v>
      </c>
      <c r="CA45" s="1">
        <f>BZ45-BY45</f>
        <v>425.10349062961859</v>
      </c>
      <c r="CB45" s="2">
        <v>0</v>
      </c>
      <c r="CC45" s="17">
        <f>CB$73*BM45</f>
        <v>720.16432899461563</v>
      </c>
      <c r="CD45" s="1">
        <f>CC45-CB45</f>
        <v>720.16432899461563</v>
      </c>
      <c r="CE45" s="2">
        <v>0</v>
      </c>
      <c r="CF45" s="17">
        <f>CE$73*BN45</f>
        <v>690.77592237787292</v>
      </c>
      <c r="CG45" s="1">
        <f>CF45-CE45</f>
        <v>690.77592237787292</v>
      </c>
      <c r="CH45" s="2">
        <v>1473</v>
      </c>
      <c r="CI45" s="17">
        <f>CH$73*BO45</f>
        <v>156.17070170073288</v>
      </c>
      <c r="CJ45" s="1">
        <f>CI45-CH45</f>
        <v>-1316.8292982992671</v>
      </c>
      <c r="CK45" s="9"/>
      <c r="CO45" s="40"/>
      <c r="CQ45" s="17"/>
      <c r="CR45" s="1"/>
    </row>
    <row r="46" spans="1:96" x14ac:dyDescent="0.2">
      <c r="A46" s="51" t="s">
        <v>17</v>
      </c>
      <c r="B46">
        <v>1</v>
      </c>
      <c r="C46">
        <v>1</v>
      </c>
      <c r="D46">
        <v>0.48883048620236502</v>
      </c>
      <c r="E46">
        <v>0.51116951379763398</v>
      </c>
      <c r="F46">
        <v>0.58838709677419299</v>
      </c>
      <c r="G46">
        <v>0.58838709677419299</v>
      </c>
      <c r="H46">
        <v>0.13517665130568299</v>
      </c>
      <c r="I46">
        <v>0.43471582181259599</v>
      </c>
      <c r="J46">
        <v>0.24241169332815801</v>
      </c>
      <c r="K46">
        <v>0.37766640367058202</v>
      </c>
      <c r="L46">
        <v>0.27328680383269699</v>
      </c>
      <c r="M46" s="31">
        <v>0</v>
      </c>
      <c r="N46">
        <v>1.0123920130199999</v>
      </c>
      <c r="O46">
        <v>0.98409744775732799</v>
      </c>
      <c r="P46">
        <v>1.01028093724652</v>
      </c>
      <c r="Q46">
        <v>0.99288035917171502</v>
      </c>
      <c r="R46">
        <v>21.4699993133544</v>
      </c>
      <c r="S46" s="43">
        <f>IF(C46,O46,Q46)</f>
        <v>0.98409744775732799</v>
      </c>
      <c r="T46" s="43">
        <f>IF(D46 = 0,N46,P46)</f>
        <v>1.01028093724652</v>
      </c>
      <c r="U46" s="68">
        <f>R46*S46^(1-M46)</f>
        <v>21.128571527623649</v>
      </c>
      <c r="V46" s="67">
        <f>R46*T46^(M46+1)</f>
        <v>21.690731028977826</v>
      </c>
      <c r="W46" s="76">
        <f>0.5 * (D46-MAX($D$3:$D$72))/(MIN($D$3:$D$72)-MAX($D$3:$D$72)) + 0.75</f>
        <v>0.94266933921738782</v>
      </c>
      <c r="X46" s="76">
        <f>AVERAGE(D46, F46, G46, H46, I46, J46, K46)</f>
        <v>0.40793932140968142</v>
      </c>
      <c r="Y46" s="32">
        <f>1.2^M46</f>
        <v>1</v>
      </c>
      <c r="Z46" s="32">
        <f>IF(C46&gt;0, 1, 0.3)</f>
        <v>1</v>
      </c>
      <c r="AA46" s="32">
        <f>PERCENTILE($L$2:$L$72, 0.05)</f>
        <v>-0.26164412179337548</v>
      </c>
      <c r="AB46" s="32">
        <f>PERCENTILE($L$2:$L$72, 0.95)</f>
        <v>1.0182912542328766</v>
      </c>
      <c r="AC46" s="32">
        <f>MIN(MAX(L46,AA46), AB46)</f>
        <v>0.27328680383269699</v>
      </c>
      <c r="AD46" s="32">
        <f>AC46-$AC$73+1</f>
        <v>1.5349309256260724</v>
      </c>
      <c r="AE46" s="21">
        <f>(AD46^4) *Y46*Z46</f>
        <v>5.5507970038084942</v>
      </c>
      <c r="AF46" s="15">
        <f>AE46/$AE$73</f>
        <v>1.1190007839532281E-2</v>
      </c>
      <c r="AG46" s="2">
        <v>0</v>
      </c>
      <c r="AH46" s="16">
        <f>$D$79*AF46</f>
        <v>644.63956662369537</v>
      </c>
      <c r="AI46" s="26">
        <f>AH46-AG46</f>
        <v>644.63956662369537</v>
      </c>
      <c r="AJ46" s="2">
        <v>558</v>
      </c>
      <c r="AK46" s="2">
        <v>0</v>
      </c>
      <c r="AL46" s="2">
        <v>0</v>
      </c>
      <c r="AM46" s="10">
        <f>SUM(AJ46:AL46)</f>
        <v>558</v>
      </c>
      <c r="AN46" s="16">
        <f>AF46*$D$78</f>
        <v>1117.8370231379167</v>
      </c>
      <c r="AO46" s="9">
        <f>AN46-AM46</f>
        <v>559.83702313791673</v>
      </c>
      <c r="AP46" s="9">
        <f>AO46+AI46</f>
        <v>1204.4765897616121</v>
      </c>
      <c r="AQ46" s="18">
        <f>AG46+AM46</f>
        <v>558</v>
      </c>
      <c r="AR46" s="30">
        <f>AH46+AN46</f>
        <v>1762.4765897616121</v>
      </c>
      <c r="AS46" s="77">
        <f>AP46*(AP46&lt;0)</f>
        <v>0</v>
      </c>
      <c r="AT46">
        <f>AS46/$AS$73</f>
        <v>0</v>
      </c>
      <c r="AU46" s="66">
        <f>AT46*$AP$73</f>
        <v>0</v>
      </c>
      <c r="AV46" s="69">
        <f>IF(AU46&gt;0,U46,V46)</f>
        <v>21.690731028977826</v>
      </c>
      <c r="AW46" s="17">
        <f>AU46/AV46</f>
        <v>0</v>
      </c>
      <c r="AX46" s="38">
        <f>AQ46/AR46</f>
        <v>0.31659994988953222</v>
      </c>
      <c r="AY46" s="23">
        <v>0</v>
      </c>
      <c r="AZ46" s="16">
        <f>BN46*$D$80</f>
        <v>26.598618988569566</v>
      </c>
      <c r="BA46" s="63">
        <f>AZ46-AY46</f>
        <v>26.598618988569566</v>
      </c>
      <c r="BB46" s="42">
        <f>($AD46^$BB$75)*($BC$75^$M46)*(IF($C46&gt;0,1,$BD$75))</f>
        <v>1.5993862740729918</v>
      </c>
      <c r="BC46" s="42">
        <f>($AD46^$BB$76)*($BC$76^$M46)*(IF($C46&gt;0,1,$BD$76))</f>
        <v>2.4952471984913056</v>
      </c>
      <c r="BD46" s="42">
        <f>($AD46^$BB$77)*($BC$77^$M46)*(IF($C46&gt;0,1,$BD$77))</f>
        <v>8.0343363835195127</v>
      </c>
      <c r="BE46" s="42">
        <f>($AD46^$BB$78)*($BC$78^$M46)*(IF($C46&gt;0,1,$BD$78))</f>
        <v>2.5027426724413488</v>
      </c>
      <c r="BF46" s="42">
        <f>($AD46^$BB$79)*($BC$79^$M46)*(IF($C46&gt;0,1,$BD$79))</f>
        <v>1.038871677649422</v>
      </c>
      <c r="BG46" s="42">
        <f>($AD46^$BB$80)*($BC$80^$M46)*(IF($C46&gt;0,1,$BD$80))</f>
        <v>4.6485185351143734</v>
      </c>
      <c r="BH46" s="42">
        <f>($AD46^$BB$81)*($BC$81^$M46)*(IF($C46&gt;0,1,$BD$81))</f>
        <v>2.2226423795195309</v>
      </c>
      <c r="BI46" s="40">
        <f>BB46/BB$73</f>
        <v>1.9643428536413095E-2</v>
      </c>
      <c r="BJ46" s="40">
        <f>BC46/BC$73</f>
        <v>1.6767447919809626E-2</v>
      </c>
      <c r="BK46" s="40">
        <f>BD46/BD$73</f>
        <v>1.5277366377105603E-2</v>
      </c>
      <c r="BL46" s="40">
        <f>BE46/BE$73</f>
        <v>1.4839036116207993E-2</v>
      </c>
      <c r="BM46" s="40">
        <f>BF46/BF$73</f>
        <v>1.6135424035478546E-2</v>
      </c>
      <c r="BN46" s="40">
        <f>BG46/BG$73</f>
        <v>1.1289736412805418E-2</v>
      </c>
      <c r="BO46" s="40">
        <f>BH46/BH$73</f>
        <v>3.0331193749804062E-2</v>
      </c>
      <c r="BP46" s="2">
        <v>885</v>
      </c>
      <c r="BQ46" s="17">
        <f>BP$73*BI46</f>
        <v>1204.0832389965135</v>
      </c>
      <c r="BR46" s="1">
        <f>BQ46-BP46</f>
        <v>319.0832389965135</v>
      </c>
      <c r="BS46" s="2">
        <v>687</v>
      </c>
      <c r="BT46" s="17">
        <f>BS$73*BJ46</f>
        <v>968.67223377532184</v>
      </c>
      <c r="BU46" s="1">
        <f>BT46-BS46</f>
        <v>281.67223377532184</v>
      </c>
      <c r="BV46" s="2">
        <v>434</v>
      </c>
      <c r="BW46" s="17">
        <f>BV$73*BK46</f>
        <v>954.43818704329544</v>
      </c>
      <c r="BX46" s="1">
        <f>BW46-BV46</f>
        <v>520.43818704329544</v>
      </c>
      <c r="BY46" s="2">
        <v>564</v>
      </c>
      <c r="BZ46" s="17">
        <f>BY$73*BL46</f>
        <v>859.32858148960486</v>
      </c>
      <c r="CA46" s="1">
        <f>BZ46-BY46</f>
        <v>295.32858148960486</v>
      </c>
      <c r="CB46" s="2">
        <v>816</v>
      </c>
      <c r="CC46" s="17">
        <f>CB$73*BM46</f>
        <v>1065.2929656703645</v>
      </c>
      <c r="CD46" s="1">
        <f>CC46-CB46</f>
        <v>249.29296567036454</v>
      </c>
      <c r="CE46" s="2">
        <v>0</v>
      </c>
      <c r="CF46" s="17">
        <f>CE$73*BN46</f>
        <v>808.2773887383911</v>
      </c>
      <c r="CG46" s="1">
        <f>CF46-CE46</f>
        <v>808.2773887383911</v>
      </c>
      <c r="CH46" s="2">
        <v>0</v>
      </c>
      <c r="CI46" s="17">
        <f>CH$73*BO46</f>
        <v>2001.0701764495732</v>
      </c>
      <c r="CJ46" s="1">
        <f>CI46-CH46</f>
        <v>2001.0701764495732</v>
      </c>
      <c r="CK46" s="9"/>
      <c r="CO46" s="40"/>
      <c r="CQ46" s="17"/>
      <c r="CR46" s="1"/>
    </row>
    <row r="47" spans="1:96" x14ac:dyDescent="0.2">
      <c r="A47" s="51" t="s">
        <v>30</v>
      </c>
      <c r="B47">
        <v>0</v>
      </c>
      <c r="C47">
        <v>0</v>
      </c>
      <c r="D47">
        <v>0.24769230769230699</v>
      </c>
      <c r="E47">
        <v>0.75230769230769201</v>
      </c>
      <c r="F47">
        <v>0.58132530120481896</v>
      </c>
      <c r="G47">
        <v>0.58132530120481896</v>
      </c>
      <c r="H47">
        <v>0.155555555555555</v>
      </c>
      <c r="I47">
        <v>0.39259259259259199</v>
      </c>
      <c r="J47">
        <v>0.24712336766833001</v>
      </c>
      <c r="K47">
        <v>0.37902383321440503</v>
      </c>
      <c r="L47">
        <v>0.19655594338517199</v>
      </c>
      <c r="M47" s="31">
        <v>0</v>
      </c>
      <c r="N47">
        <v>1.0122629765567299</v>
      </c>
      <c r="O47">
        <v>0.98716955394610695</v>
      </c>
      <c r="P47">
        <v>1.01128457525301</v>
      </c>
      <c r="Q47">
        <v>0.98929715732261403</v>
      </c>
      <c r="R47">
        <v>15.869999885559</v>
      </c>
      <c r="S47" s="43">
        <f>IF(C47,O47,Q47)</f>
        <v>0.98929715732261403</v>
      </c>
      <c r="T47" s="43">
        <f>IF(D47 = 0,N47,P47)</f>
        <v>1.01128457525301</v>
      </c>
      <c r="U47" s="68">
        <f>R47*S47^(1-M47)</f>
        <v>15.700145773493729</v>
      </c>
      <c r="V47" s="67">
        <f>R47*T47^(M47+1)</f>
        <v>16.04908609353285</v>
      </c>
      <c r="W47" s="76">
        <f>0.5 * (D47-MAX($D$3:$D$72))/(MIN($D$3:$D$72)-MAX($D$3:$D$72)) + 0.75</f>
        <v>1.0983643117632096</v>
      </c>
      <c r="X47" s="76">
        <f>AVERAGE(D47, F47, G47, H47, I47, J47, K47)</f>
        <v>0.36923403701897534</v>
      </c>
      <c r="Y47" s="32">
        <f>1.2^M47</f>
        <v>1</v>
      </c>
      <c r="Z47" s="32">
        <f>IF(C47&gt;0, 1, 0.3)</f>
        <v>0.3</v>
      </c>
      <c r="AA47" s="32">
        <f>PERCENTILE($L$2:$L$72, 0.05)</f>
        <v>-0.26164412179337548</v>
      </c>
      <c r="AB47" s="32">
        <f>PERCENTILE($L$2:$L$72, 0.95)</f>
        <v>1.0182912542328766</v>
      </c>
      <c r="AC47" s="32">
        <f>MIN(MAX(L47,AA47), AB47)</f>
        <v>0.19655594338517199</v>
      </c>
      <c r="AD47" s="32">
        <f>AC47-$AC$73+1</f>
        <v>1.4582000651785476</v>
      </c>
      <c r="AE47" s="21">
        <f>(AD47^4) *Y47*Z47</f>
        <v>1.3564060180309201</v>
      </c>
      <c r="AF47" s="15">
        <f>AE47/$AE$73</f>
        <v>2.7344170512704296E-3</v>
      </c>
      <c r="AG47" s="2">
        <v>651</v>
      </c>
      <c r="AH47" s="16">
        <f>$D$79*AF47</f>
        <v>157.52566469811254</v>
      </c>
      <c r="AI47" s="26">
        <f>AH47-AG47</f>
        <v>-493.47433530188744</v>
      </c>
      <c r="AJ47" s="2">
        <v>0</v>
      </c>
      <c r="AK47" s="2">
        <v>0</v>
      </c>
      <c r="AL47" s="2">
        <v>0</v>
      </c>
      <c r="AM47" s="10">
        <f>SUM(AJ47:AL47)</f>
        <v>0</v>
      </c>
      <c r="AN47" s="16">
        <f>AF47*$D$78</f>
        <v>273.15732575371084</v>
      </c>
      <c r="AO47" s="9">
        <f>AN47-AM47</f>
        <v>273.15732575371084</v>
      </c>
      <c r="AP47" s="9">
        <f>AO47+AI47</f>
        <v>-220.3170095481766</v>
      </c>
      <c r="AQ47" s="18">
        <f>AG47+AM47</f>
        <v>651</v>
      </c>
      <c r="AR47" s="30">
        <f>AH47+AN47</f>
        <v>430.68299045182334</v>
      </c>
      <c r="AS47" s="77">
        <f>AP47*(AP47&lt;0)</f>
        <v>-220.3170095481766</v>
      </c>
      <c r="AT47">
        <f>AS47/$AS$73</f>
        <v>4.6758202348041716E-3</v>
      </c>
      <c r="AU47" s="66">
        <f>AT47*$AP$73</f>
        <v>-30.343735413761696</v>
      </c>
      <c r="AV47" s="69">
        <f>IF(AU47&gt;0,U47,V47)</f>
        <v>16.04908609353285</v>
      </c>
      <c r="AW47" s="17">
        <f>AU47/AV47</f>
        <v>-1.8906830729750417</v>
      </c>
      <c r="AX47" s="38">
        <f>AQ47/AR47</f>
        <v>1.5115526139470825</v>
      </c>
      <c r="AY47" s="23">
        <v>0</v>
      </c>
      <c r="AZ47" s="16">
        <f>BN47*$D$80</f>
        <v>4.9793792815803135</v>
      </c>
      <c r="BA47" s="63">
        <f>AZ47-AY47</f>
        <v>4.9793792815803135</v>
      </c>
      <c r="BB47" s="42">
        <f>($AD47^$BB$75)*($BC$75^$M47)*(IF($C47&gt;0,1,$BD$75))</f>
        <v>0.70155469718120766</v>
      </c>
      <c r="BC47" s="42">
        <f>($AD47^$BB$76)*($BC$76^$M47)*(IF($C47&gt;0,1,$BD$76))</f>
        <v>0.88121512286104475</v>
      </c>
      <c r="BD47" s="42">
        <f>($AD47^$BB$77)*($BC$77^$M47)*(IF($C47&gt;0,1,$BD$77))</f>
        <v>1.2521968809921315E-2</v>
      </c>
      <c r="BE47" s="42">
        <f>($AD47^$BB$78)*($BC$78^$M47)*(IF($C47&gt;0,1,$BD$78))</f>
        <v>1.6258124546412838</v>
      </c>
      <c r="BF47" s="42">
        <f>($AD47^$BB$79)*($BC$79^$M47)*(IF($C47&gt;0,1,$BD$79))</f>
        <v>0.6763281616582304</v>
      </c>
      <c r="BG47" s="42">
        <f>($AD47^$BB$80)*($BC$80^$M47)*(IF($C47&gt;0,1,$BD$80))</f>
        <v>0.87022325834802206</v>
      </c>
      <c r="BH47" s="42">
        <f>($AD47^$BB$81)*($BC$81^$M47)*(IF($C47&gt;0,1,$BD$81))</f>
        <v>7.8780676573673686E-2</v>
      </c>
      <c r="BI47" s="40">
        <f>BB47/BB$73</f>
        <v>8.6163922886304915E-3</v>
      </c>
      <c r="BJ47" s="40">
        <f>BC47/BC$73</f>
        <v>5.9215490503926882E-3</v>
      </c>
      <c r="BK47" s="40">
        <f>BD47/BD$73</f>
        <v>2.3810641743139848E-5</v>
      </c>
      <c r="BL47" s="40">
        <f>BE47/BE$73</f>
        <v>9.6396205643743231E-3</v>
      </c>
      <c r="BM47" s="40">
        <f>BF47/BF$73</f>
        <v>1.0504513608632502E-2</v>
      </c>
      <c r="BN47" s="40">
        <f>BG47/BG$73</f>
        <v>2.1134886594143944E-3</v>
      </c>
      <c r="BO47" s="40">
        <f>BH47/BH$73</f>
        <v>1.075077118530102E-3</v>
      </c>
      <c r="BP47" s="2">
        <v>551</v>
      </c>
      <c r="BQ47" s="17">
        <f>BP$73*BI47</f>
        <v>528.15899811618328</v>
      </c>
      <c r="BR47" s="1">
        <f>BQ47-BP47</f>
        <v>-22.841001883816716</v>
      </c>
      <c r="BS47" s="2">
        <v>374</v>
      </c>
      <c r="BT47" s="17">
        <f>BS$73*BJ47</f>
        <v>342.09381019023601</v>
      </c>
      <c r="BU47" s="1">
        <f>BT47-BS47</f>
        <v>-31.906189809763987</v>
      </c>
      <c r="BV47" s="2">
        <v>160</v>
      </c>
      <c r="BW47" s="17">
        <f>BV$73*BK47</f>
        <v>1.4875460322609189</v>
      </c>
      <c r="BX47" s="1">
        <f>BW47-BV47</f>
        <v>-158.51245396773908</v>
      </c>
      <c r="BY47" s="2">
        <v>518</v>
      </c>
      <c r="BZ47" s="17">
        <f>BY$73*BL47</f>
        <v>558.23042688291707</v>
      </c>
      <c r="CA47" s="1">
        <f>BZ47-BY47</f>
        <v>40.230426882917072</v>
      </c>
      <c r="CB47" s="2">
        <v>809</v>
      </c>
      <c r="CC47" s="17">
        <f>CB$73*BM47</f>
        <v>693.52899746913511</v>
      </c>
      <c r="CD47" s="1">
        <f>CC47-CB47</f>
        <v>-115.47100253086489</v>
      </c>
      <c r="CE47" s="2">
        <v>302</v>
      </c>
      <c r="CF47" s="17">
        <f>CE$73*BN47</f>
        <v>151.31310708211416</v>
      </c>
      <c r="CG47" s="1">
        <f>CF47-CE47</f>
        <v>-150.68689291788584</v>
      </c>
      <c r="CH47" s="2">
        <v>873</v>
      </c>
      <c r="CI47" s="17">
        <f>CH$73*BO47</f>
        <v>70.927137817904949</v>
      </c>
      <c r="CJ47" s="1">
        <f>CI47-CH47</f>
        <v>-802.07286218209504</v>
      </c>
      <c r="CK47" s="9"/>
      <c r="CO47" s="40"/>
      <c r="CQ47" s="17"/>
      <c r="CR47" s="1"/>
    </row>
    <row r="48" spans="1:96" x14ac:dyDescent="0.2">
      <c r="A48" s="51" t="s">
        <v>47</v>
      </c>
      <c r="B48">
        <v>0</v>
      </c>
      <c r="C48">
        <v>1</v>
      </c>
      <c r="D48">
        <v>0.34670947030497501</v>
      </c>
      <c r="E48">
        <v>0.65329052969502399</v>
      </c>
      <c r="F48">
        <v>0.51587301587301504</v>
      </c>
      <c r="G48">
        <v>0.51587301587301504</v>
      </c>
      <c r="H48">
        <v>0.132042253521126</v>
      </c>
      <c r="I48">
        <v>0.210387323943661</v>
      </c>
      <c r="J48">
        <v>0.16667338229543499</v>
      </c>
      <c r="K48">
        <v>0.29322738683571498</v>
      </c>
      <c r="L48">
        <v>0.77161348680035902</v>
      </c>
      <c r="M48" s="31">
        <v>0</v>
      </c>
      <c r="N48">
        <v>1.0031203288677699</v>
      </c>
      <c r="O48">
        <v>0.99754944325973105</v>
      </c>
      <c r="P48">
        <v>1.00389480705084</v>
      </c>
      <c r="Q48">
        <v>0.99691405864425198</v>
      </c>
      <c r="R48">
        <v>100.59999847412099</v>
      </c>
      <c r="S48" s="43">
        <f>IF(C48,O48,Q48)</f>
        <v>0.99754944325973105</v>
      </c>
      <c r="T48" s="43">
        <f>IF(D48 = 0,N48,P48)</f>
        <v>1.00389480705084</v>
      </c>
      <c r="U48" s="68">
        <f>R48*S48^(1-M48)</f>
        <v>100.3534724697892</v>
      </c>
      <c r="V48" s="67">
        <f>R48*T48^(M48+1)</f>
        <v>100.9918160574925</v>
      </c>
      <c r="W48" s="76">
        <f>0.5 * (D48-MAX($D$3:$D$72))/(MIN($D$3:$D$72)-MAX($D$3:$D$72)) + 0.75</f>
        <v>1.0344321940463068</v>
      </c>
      <c r="X48" s="76">
        <f>AVERAGE(D48, F48, G48, H48, I48, J48, K48)</f>
        <v>0.31154083552099177</v>
      </c>
      <c r="Y48" s="32">
        <f>1.2^M48</f>
        <v>1</v>
      </c>
      <c r="Z48" s="32">
        <f>IF(C48&gt;0, 1, 0.3)</f>
        <v>1</v>
      </c>
      <c r="AA48" s="32">
        <f>PERCENTILE($L$2:$L$72, 0.05)</f>
        <v>-0.26164412179337548</v>
      </c>
      <c r="AB48" s="32">
        <f>PERCENTILE($L$2:$L$72, 0.95)</f>
        <v>1.0182912542328766</v>
      </c>
      <c r="AC48" s="32">
        <f>MIN(MAX(L48,AA48), AB48)</f>
        <v>0.77161348680035902</v>
      </c>
      <c r="AD48" s="32">
        <f>AC48-$AC$73+1</f>
        <v>2.0332576085937344</v>
      </c>
      <c r="AE48" s="21">
        <f>(AD48^4) *Y48*Z48</f>
        <v>17.091084624645891</v>
      </c>
      <c r="AF48" s="15">
        <f>AE48/$AE$73</f>
        <v>3.4454398315174876E-2</v>
      </c>
      <c r="AG48" s="2">
        <v>1710</v>
      </c>
      <c r="AH48" s="16">
        <f>$D$79*AF48</f>
        <v>1984.8662053397518</v>
      </c>
      <c r="AI48" s="26">
        <f>AH48-AG48</f>
        <v>274.86620533975179</v>
      </c>
      <c r="AJ48" s="2">
        <v>0</v>
      </c>
      <c r="AK48" s="2">
        <v>0</v>
      </c>
      <c r="AL48" s="2">
        <v>302</v>
      </c>
      <c r="AM48" s="10">
        <f>SUM(AJ48:AL48)</f>
        <v>302</v>
      </c>
      <c r="AN48" s="16">
        <f>AF48*$D$78</f>
        <v>3441.8565740927093</v>
      </c>
      <c r="AO48" s="9">
        <f>AN48-AM48</f>
        <v>3139.8565740927093</v>
      </c>
      <c r="AP48" s="9">
        <f>AO48+AI48</f>
        <v>3414.7227794324608</v>
      </c>
      <c r="AQ48" s="18">
        <f>AG48+AM48</f>
        <v>2012</v>
      </c>
      <c r="AR48" s="30">
        <f>AH48+AN48</f>
        <v>5426.7227794324608</v>
      </c>
      <c r="AS48" s="77">
        <f>AP48*(AP48&lt;0)</f>
        <v>0</v>
      </c>
      <c r="AT48">
        <f>AS48/$AS$73</f>
        <v>0</v>
      </c>
      <c r="AU48" s="66">
        <f>AT48*$AP$73</f>
        <v>0</v>
      </c>
      <c r="AV48" s="69">
        <f>IF(AU48&gt;0,U48,V48)</f>
        <v>100.9918160574925</v>
      </c>
      <c r="AW48" s="17">
        <f>AU48/AV48</f>
        <v>0</v>
      </c>
      <c r="AX48" s="38">
        <f>AQ48/AR48</f>
        <v>0.37075783705509635</v>
      </c>
      <c r="AY48" s="23">
        <v>0</v>
      </c>
      <c r="AZ48" s="16">
        <f>BN48*$D$80</f>
        <v>72.899154263939309</v>
      </c>
      <c r="BA48" s="63">
        <f>AZ48-AY48</f>
        <v>72.899154263939309</v>
      </c>
      <c r="BB48" s="42">
        <f>($AD48^$BB$75)*($BC$75^$M48)*(IF($C48&gt;0,1,$BD$75))</f>
        <v>2.1766012644227999</v>
      </c>
      <c r="BC48" s="42">
        <f>($AD48^$BB$76)*($BC$76^$M48)*(IF($C48&gt;0,1,$BD$76))</f>
        <v>4.546556523713142</v>
      </c>
      <c r="BD48" s="42">
        <f>($AD48^$BB$77)*($BC$77^$M48)*(IF($C48&gt;0,1,$BD$77))</f>
        <v>31.531139869698752</v>
      </c>
      <c r="BE48" s="42">
        <f>($AD48^$BB$78)*($BC$78^$M48)*(IF($C48&gt;0,1,$BD$78))</f>
        <v>4.5691976160997561</v>
      </c>
      <c r="BF48" s="42">
        <f>($AD48^$BB$79)*($BC$79^$M48)*(IF($C48&gt;0,1,$BD$79))</f>
        <v>1.0651950121221769</v>
      </c>
      <c r="BG48" s="42">
        <f>($AD48^$BB$80)*($BC$80^$M48)*(IF($C48&gt;0,1,$BD$80))</f>
        <v>12.740250534650333</v>
      </c>
      <c r="BH48" s="42">
        <f>($AD48^$BB$81)*($BC$81^$M48)*(IF($C48&gt;0,1,$BD$81))</f>
        <v>3.7537958084549183</v>
      </c>
      <c r="BI48" s="40">
        <f>BB48/BB$73</f>
        <v>2.6732698712659066E-2</v>
      </c>
      <c r="BJ48" s="40">
        <f>BC48/BC$73</f>
        <v>3.0551742437352116E-2</v>
      </c>
      <c r="BK48" s="40">
        <f>BD48/BD$73</f>
        <v>5.9956759722590937E-2</v>
      </c>
      <c r="BL48" s="40">
        <f>BE48/BE$73</f>
        <v>2.7091274382298556E-2</v>
      </c>
      <c r="BM48" s="40">
        <f>BF48/BF$73</f>
        <v>1.6544269683005153E-2</v>
      </c>
      <c r="BN48" s="40">
        <f>BG48/BG$73</f>
        <v>3.0941916071281543E-2</v>
      </c>
      <c r="BO48" s="40">
        <f>BH48/BH$73</f>
        <v>5.1226013241077957E-2</v>
      </c>
      <c r="BP48" s="2">
        <v>1106</v>
      </c>
      <c r="BQ48" s="17">
        <f>BP$73*BI48</f>
        <v>1638.6342329898628</v>
      </c>
      <c r="BR48" s="1">
        <f>BQ48-BP48</f>
        <v>532.63423298986277</v>
      </c>
      <c r="BS48" s="2">
        <v>1006</v>
      </c>
      <c r="BT48" s="17">
        <f>BS$73*BJ48</f>
        <v>1765.0047123482691</v>
      </c>
      <c r="BU48" s="1">
        <f>BT48-BS48</f>
        <v>759.00471234826909</v>
      </c>
      <c r="BV48" s="2">
        <v>1069</v>
      </c>
      <c r="BW48" s="17">
        <f>BV$73*BK48</f>
        <v>3745.7386069091463</v>
      </c>
      <c r="BX48" s="1">
        <f>BW48-BV48</f>
        <v>2676.7386069091463</v>
      </c>
      <c r="BY48" s="2">
        <v>1850</v>
      </c>
      <c r="BZ48" s="17">
        <f>BY$73*BL48</f>
        <v>1568.8556994789094</v>
      </c>
      <c r="CA48" s="1">
        <f>BZ48-BY48</f>
        <v>-281.1443005210906</v>
      </c>
      <c r="CB48" s="2">
        <v>704</v>
      </c>
      <c r="CC48" s="17">
        <f>CB$73*BM48</f>
        <v>1092.2857730113662</v>
      </c>
      <c r="CD48" s="1">
        <f>CC48-CB48</f>
        <v>388.28577301136625</v>
      </c>
      <c r="CE48" s="2">
        <v>201</v>
      </c>
      <c r="CF48" s="17">
        <f>CE$73*BN48</f>
        <v>2215.2555392073309</v>
      </c>
      <c r="CG48" s="1">
        <f>CF48-CE48</f>
        <v>2014.2555392073309</v>
      </c>
      <c r="CH48" s="2">
        <v>1509</v>
      </c>
      <c r="CI48" s="17">
        <f>CH$73*BO48</f>
        <v>3379.5849975668771</v>
      </c>
      <c r="CJ48" s="1">
        <f>CI48-CH48</f>
        <v>1870.5849975668771</v>
      </c>
      <c r="CK48" s="9"/>
      <c r="CO48" s="40"/>
      <c r="CQ48" s="17"/>
      <c r="CR48" s="1"/>
    </row>
    <row r="49" spans="1:96" x14ac:dyDescent="0.2">
      <c r="A49" s="51" t="s">
        <v>177</v>
      </c>
      <c r="B49">
        <v>1</v>
      </c>
      <c r="C49">
        <v>1</v>
      </c>
      <c r="D49">
        <v>0.52982456140350798</v>
      </c>
      <c r="E49">
        <v>0.47017543859649102</v>
      </c>
      <c r="F49">
        <v>0.95652173913043403</v>
      </c>
      <c r="G49">
        <v>0.95652173913043403</v>
      </c>
      <c r="H49">
        <v>6.8571428571428505E-2</v>
      </c>
      <c r="I49">
        <v>0.82857142857142796</v>
      </c>
      <c r="J49">
        <v>0.23836175559559</v>
      </c>
      <c r="K49">
        <v>0.477491571658053</v>
      </c>
      <c r="L49">
        <v>-0.293012797934943</v>
      </c>
      <c r="M49" s="31">
        <v>0</v>
      </c>
      <c r="N49">
        <v>1.0072181406546801</v>
      </c>
      <c r="O49">
        <v>0.98108999921843998</v>
      </c>
      <c r="P49">
        <v>1.0103756292260799</v>
      </c>
      <c r="Q49">
        <v>0.98936080333651699</v>
      </c>
      <c r="R49">
        <v>32.970001220703097</v>
      </c>
      <c r="S49" s="43">
        <f>IF(C49,O49,Q49)</f>
        <v>0.98108999921843998</v>
      </c>
      <c r="T49" s="43">
        <f>IF(D49 = 0,N49,P49)</f>
        <v>1.0103756292260799</v>
      </c>
      <c r="U49" s="68">
        <f>R49*S49^(1-M49)</f>
        <v>32.346538471851566</v>
      </c>
      <c r="V49" s="67">
        <f>R49*T49^(M49+1)</f>
        <v>33.312085728952518</v>
      </c>
      <c r="W49" s="76">
        <f>0.5 * (D49-MAX($D$3:$D$72))/(MIN($D$3:$D$72)-MAX($D$3:$D$72)) + 0.75</f>
        <v>0.91620081626337091</v>
      </c>
      <c r="X49" s="76">
        <f>AVERAGE(D49, F49, G49, H49, I49, J49, K49)</f>
        <v>0.57940917486583932</v>
      </c>
      <c r="Y49" s="32">
        <f>1.2^M49</f>
        <v>1</v>
      </c>
      <c r="Z49" s="32">
        <f>IF(C49&gt;0, 1, 0.3)</f>
        <v>1</v>
      </c>
      <c r="AA49" s="32">
        <f>PERCENTILE($L$2:$L$72, 0.05)</f>
        <v>-0.26164412179337548</v>
      </c>
      <c r="AB49" s="32">
        <f>PERCENTILE($L$2:$L$72, 0.95)</f>
        <v>1.0182912542328766</v>
      </c>
      <c r="AC49" s="32">
        <f>MIN(MAX(L49,AA49), AB49)</f>
        <v>-0.26164412179337548</v>
      </c>
      <c r="AD49" s="32">
        <f>AC49-$AC$73+1</f>
        <v>1</v>
      </c>
      <c r="AE49" s="21">
        <f>(AD49^4) *Y49*Z49</f>
        <v>1</v>
      </c>
      <c r="AF49" s="15">
        <f>AE49/$AE$73</f>
        <v>2.0159281328167161E-3</v>
      </c>
      <c r="AG49" s="2">
        <v>33</v>
      </c>
      <c r="AH49" s="16">
        <f>$D$79*AF49</f>
        <v>116.1345958393718</v>
      </c>
      <c r="AI49" s="26">
        <f>AH49-AG49</f>
        <v>83.134595839371798</v>
      </c>
      <c r="AJ49" s="2">
        <v>165</v>
      </c>
      <c r="AK49" s="2">
        <v>0</v>
      </c>
      <c r="AL49" s="2">
        <v>0</v>
      </c>
      <c r="AM49" s="10">
        <f>SUM(AJ49:AL49)</f>
        <v>165</v>
      </c>
      <c r="AN49" s="16">
        <f>AF49*$D$78</f>
        <v>201.38315675585866</v>
      </c>
      <c r="AO49" s="9">
        <f>AN49-AM49</f>
        <v>36.383156755858664</v>
      </c>
      <c r="AP49" s="9">
        <f>AO49+AI49</f>
        <v>119.51775259523046</v>
      </c>
      <c r="AQ49" s="18">
        <f>AG49+AM49</f>
        <v>198</v>
      </c>
      <c r="AR49" s="30">
        <f>AH49+AN49</f>
        <v>317.51775259523049</v>
      </c>
      <c r="AS49" s="77">
        <f>AP49*(AP49&lt;0)</f>
        <v>0</v>
      </c>
      <c r="AT49">
        <f>AS49/$AS$73</f>
        <v>0</v>
      </c>
      <c r="AU49" s="66">
        <f>AT49*$AP$73</f>
        <v>0</v>
      </c>
      <c r="AV49" s="69">
        <f>IF(AU49&gt;0,U49,V49)</f>
        <v>33.312085728952518</v>
      </c>
      <c r="AW49" s="17">
        <f>AU49/AV49</f>
        <v>0</v>
      </c>
      <c r="AX49" s="38">
        <f>AQ49/AR49</f>
        <v>0.6235871801864542</v>
      </c>
      <c r="AY49" s="23">
        <v>0</v>
      </c>
      <c r="AZ49" s="16">
        <f>BN49*$D$80</f>
        <v>5.7219561001309698</v>
      </c>
      <c r="BA49" s="63">
        <f>AZ49-AY49</f>
        <v>5.7219561001309698</v>
      </c>
      <c r="BB49" s="42">
        <f>($AD49^$BB$75)*($BC$75^$M49)*(IF($C49&gt;0,1,$BD$75))</f>
        <v>1</v>
      </c>
      <c r="BC49" s="42">
        <f>($AD49^$BB$76)*($BC$76^$M49)*(IF($C49&gt;0,1,$BD$76))</f>
        <v>1</v>
      </c>
      <c r="BD49" s="42">
        <f>($AD49^$BB$77)*($BC$77^$M49)*(IF($C49&gt;0,1,$BD$77))</f>
        <v>1</v>
      </c>
      <c r="BE49" s="42">
        <f>($AD49^$BB$78)*($BC$78^$M49)*(IF($C49&gt;0,1,$BD$78))</f>
        <v>1</v>
      </c>
      <c r="BF49" s="42">
        <f>($AD49^$BB$79)*($BC$79^$M49)*(IF($C49&gt;0,1,$BD$79))</f>
        <v>1</v>
      </c>
      <c r="BG49" s="42">
        <f>($AD49^$BB$80)*($BC$80^$M49)*(IF($C49&gt;0,1,$BD$80))</f>
        <v>1</v>
      </c>
      <c r="BH49" s="42">
        <f>($AD49^$BB$81)*($BC$81^$M49)*(IF($C49&gt;0,1,$BD$81))</f>
        <v>1</v>
      </c>
      <c r="BI49" s="40">
        <f>BB49/BB$73</f>
        <v>1.2281853892861794E-2</v>
      </c>
      <c r="BJ49" s="40">
        <f>BC49/BC$73</f>
        <v>6.719754231142982E-3</v>
      </c>
      <c r="BK49" s="40">
        <f>BD49/BD$73</f>
        <v>1.9015094275170509E-3</v>
      </c>
      <c r="BL49" s="40">
        <f>BE49/BE$73</f>
        <v>5.9291098040586679E-3</v>
      </c>
      <c r="BM49" s="40">
        <f>BF49/BF$73</f>
        <v>1.5531681518151477E-2</v>
      </c>
      <c r="BN49" s="40">
        <f>BG49/BG$73</f>
        <v>2.4286740662695116E-3</v>
      </c>
      <c r="BO49" s="40">
        <f>BH49/BH$73</f>
        <v>1.3646457041083129E-2</v>
      </c>
      <c r="BP49" s="2">
        <v>369</v>
      </c>
      <c r="BQ49" s="17">
        <f>BP$73*BI49</f>
        <v>752.84079807074932</v>
      </c>
      <c r="BR49" s="1">
        <f>BQ49-BP49</f>
        <v>383.84079807074932</v>
      </c>
      <c r="BS49" s="2">
        <v>0</v>
      </c>
      <c r="BT49" s="17">
        <f>BS$73*BJ49</f>
        <v>388.20692168736122</v>
      </c>
      <c r="BU49" s="1">
        <f>BT49-BS49</f>
        <v>388.20692168736122</v>
      </c>
      <c r="BV49" s="2">
        <v>0</v>
      </c>
      <c r="BW49" s="17">
        <f>BV$73*BK49</f>
        <v>118.79489997470023</v>
      </c>
      <c r="BX49" s="1">
        <f>BW49-BV49</f>
        <v>118.79489997470023</v>
      </c>
      <c r="BY49" s="2">
        <v>0</v>
      </c>
      <c r="BZ49" s="17">
        <f>BY$73*BL49</f>
        <v>343.35474875303748</v>
      </c>
      <c r="CA49" s="1">
        <f>BZ49-BY49</f>
        <v>343.35474875303748</v>
      </c>
      <c r="CB49" s="2">
        <v>923</v>
      </c>
      <c r="CC49" s="17">
        <f>CB$73*BM49</f>
        <v>1025.4326771913968</v>
      </c>
      <c r="CD49" s="1">
        <f>CC49-CB49</f>
        <v>102.43267719139681</v>
      </c>
      <c r="CE49" s="2">
        <v>0</v>
      </c>
      <c r="CF49" s="17">
        <f>CE$73*BN49</f>
        <v>173.87849110049942</v>
      </c>
      <c r="CG49" s="1">
        <f>CF49-CE49</f>
        <v>173.87849110049942</v>
      </c>
      <c r="CH49" s="2">
        <v>0</v>
      </c>
      <c r="CI49" s="17">
        <f>CH$73*BO49</f>
        <v>900.3113568284183</v>
      </c>
      <c r="CJ49" s="1">
        <f>CI49-CH49</f>
        <v>900.3113568284183</v>
      </c>
      <c r="CK49" s="9"/>
      <c r="CO49" s="40"/>
      <c r="CQ49" s="17"/>
      <c r="CR49" s="1"/>
    </row>
    <row r="50" spans="1:96" x14ac:dyDescent="0.2">
      <c r="A50" s="51" t="s">
        <v>51</v>
      </c>
      <c r="B50">
        <v>1</v>
      </c>
      <c r="C50">
        <v>1</v>
      </c>
      <c r="D50">
        <v>0.26381909547738602</v>
      </c>
      <c r="E50">
        <v>0.73618090452261298</v>
      </c>
      <c r="F50">
        <v>0.51158940397350905</v>
      </c>
      <c r="G50">
        <v>0.51158940397350905</v>
      </c>
      <c r="H50">
        <v>1.4760147601476E-2</v>
      </c>
      <c r="I50">
        <v>0.59225092250922495</v>
      </c>
      <c r="J50">
        <v>9.3497117780958802E-2</v>
      </c>
      <c r="K50">
        <v>0.218705589226251</v>
      </c>
      <c r="L50">
        <v>0.111934193099303</v>
      </c>
      <c r="M50" s="31">
        <v>0</v>
      </c>
      <c r="N50">
        <v>1.0072469434481901</v>
      </c>
      <c r="O50">
        <v>0.99214043511392203</v>
      </c>
      <c r="P50">
        <v>1.0093318670973199</v>
      </c>
      <c r="Q50">
        <v>0.99348896292726396</v>
      </c>
      <c r="R50">
        <v>11.420000076293899</v>
      </c>
      <c r="S50" s="43">
        <f>IF(C50,O50,Q50)</f>
        <v>0.99214043511392203</v>
      </c>
      <c r="T50" s="43">
        <f>IF(D50 = 0,N50,P50)</f>
        <v>1.0093318670973199</v>
      </c>
      <c r="U50" s="68">
        <f>R50*S50^(1-M50)</f>
        <v>11.330243844695252</v>
      </c>
      <c r="V50" s="67">
        <f>R50*T50^(M50+1)</f>
        <v>11.526569999257257</v>
      </c>
      <c r="W50" s="76">
        <f>0.5 * (D50-MAX($D$3:$D$72))/(MIN($D$3:$D$72)-MAX($D$3:$D$72)) + 0.75</f>
        <v>1.0879517765231896</v>
      </c>
      <c r="X50" s="76">
        <f>AVERAGE(D50, F50, G50, H50, I50, J50, K50)</f>
        <v>0.31517309722033066</v>
      </c>
      <c r="Y50" s="32">
        <f>1.2^M50</f>
        <v>1</v>
      </c>
      <c r="Z50" s="32">
        <f>IF(C50&gt;0, 1, 0.3)</f>
        <v>1</v>
      </c>
      <c r="AA50" s="32">
        <f>PERCENTILE($L$2:$L$72, 0.05)</f>
        <v>-0.26164412179337548</v>
      </c>
      <c r="AB50" s="32">
        <f>PERCENTILE($L$2:$L$72, 0.95)</f>
        <v>1.0182912542328766</v>
      </c>
      <c r="AC50" s="32">
        <f>MIN(MAX(L50,AA50), AB50)</f>
        <v>0.111934193099303</v>
      </c>
      <c r="AD50" s="32">
        <f>AC50-$AC$73+1</f>
        <v>1.3735783148926783</v>
      </c>
      <c r="AE50" s="21">
        <f>(AD50^4) *Y50*Z50</f>
        <v>3.5597024989492549</v>
      </c>
      <c r="AF50" s="15">
        <f>AE50/$AE$73</f>
        <v>7.1761044120897694E-3</v>
      </c>
      <c r="AG50" s="2">
        <v>206</v>
      </c>
      <c r="AH50" s="16">
        <f>$D$79*AF50</f>
        <v>413.40461102387349</v>
      </c>
      <c r="AI50" s="26">
        <f>AH50-AG50</f>
        <v>207.40461102387349</v>
      </c>
      <c r="AJ50" s="2">
        <v>457</v>
      </c>
      <c r="AK50" s="2">
        <v>548</v>
      </c>
      <c r="AL50" s="2">
        <v>0</v>
      </c>
      <c r="AM50" s="10">
        <f>SUM(AJ50:AL50)</f>
        <v>1005</v>
      </c>
      <c r="AN50" s="16">
        <f>AF50*$D$78</f>
        <v>716.86412635011959</v>
      </c>
      <c r="AO50" s="9">
        <f>AN50-AM50</f>
        <v>-288.13587364988041</v>
      </c>
      <c r="AP50" s="9">
        <f>AO50+AI50</f>
        <v>-80.731262626006924</v>
      </c>
      <c r="AQ50" s="18">
        <f>AG50+AM50</f>
        <v>1211</v>
      </c>
      <c r="AR50" s="30">
        <f>AH50+AN50</f>
        <v>1130.2687373739932</v>
      </c>
      <c r="AS50" s="77">
        <f>AP50*(AP50&lt;0)</f>
        <v>-80.731262626006924</v>
      </c>
      <c r="AT50">
        <f>AS50/$AS$73</f>
        <v>1.7133714375577004E-3</v>
      </c>
      <c r="AU50" s="66">
        <f>AT50*$AP$73</f>
        <v>-11.118923944030707</v>
      </c>
      <c r="AV50" s="69">
        <f>IF(AU50&gt;0,U50,V50)</f>
        <v>11.526569999257257</v>
      </c>
      <c r="AW50" s="17">
        <f>AU50/AV50</f>
        <v>-0.96463422724602221</v>
      </c>
      <c r="AX50" s="38">
        <f>AQ50/AR50</f>
        <v>1.0714266085192921</v>
      </c>
      <c r="AY50" s="23">
        <v>0</v>
      </c>
      <c r="AZ50" s="16">
        <f>BN50*$D$80</f>
        <v>17.860224214375258</v>
      </c>
      <c r="BA50" s="63">
        <f>AZ50-AY50</f>
        <v>17.860224214375258</v>
      </c>
      <c r="BB50" s="42">
        <f>($AD50^$BB$75)*($BC$75^$M50)*(IF($C50&gt;0,1,$BD$75))</f>
        <v>1.4160785838249415</v>
      </c>
      <c r="BC50" s="42">
        <f>($AD50^$BB$76)*($BC$76^$M50)*(IF($C50&gt;0,1,$BD$76))</f>
        <v>1.9686985018282994</v>
      </c>
      <c r="BD50" s="42">
        <f>($AD50^$BB$77)*($BC$77^$M50)*(IF($C50&gt;0,1,$BD$77))</f>
        <v>4.6814588466670086</v>
      </c>
      <c r="BE50" s="42">
        <f>($AD50^$BB$78)*($BC$78^$M50)*(IF($C50&gt;0,1,$BD$78))</f>
        <v>1.9730776846785496</v>
      </c>
      <c r="BF50" s="42">
        <f>($AD50^$BB$79)*($BC$79^$M50)*(IF($C50&gt;0,1,$BD$79))</f>
        <v>1.0286531371052858</v>
      </c>
      <c r="BG50" s="42">
        <f>($AD50^$BB$80)*($BC$80^$M50)*(IF($C50&gt;0,1,$BD$80))</f>
        <v>3.1213493955268996</v>
      </c>
      <c r="BH50" s="42">
        <f>($AD50^$BB$81)*($BC$81^$M50)*(IF($C50&gt;0,1,$BD$81))</f>
        <v>1.8070026348174821</v>
      </c>
      <c r="BI50" s="40">
        <f>BB50/BB$73</f>
        <v>1.7392070267348573E-2</v>
      </c>
      <c r="BJ50" s="40">
        <f>BC50/BC$73</f>
        <v>1.3229170087505565E-2</v>
      </c>
      <c r="BK50" s="40">
        <f>BD50/BD$73</f>
        <v>8.9018381314704166E-3</v>
      </c>
      <c r="BL50" s="40">
        <f>BE50/BE$73</f>
        <v>1.1698594244396966E-2</v>
      </c>
      <c r="BM50" s="40">
        <f>BF50/BF$73</f>
        <v>1.5976712918166706E-2</v>
      </c>
      <c r="BN50" s="40">
        <f>BG50/BG$73</f>
        <v>7.5807403286821977E-3</v>
      </c>
      <c r="BO50" s="40">
        <f>BH50/BH$73</f>
        <v>2.4659183829160797E-2</v>
      </c>
      <c r="BP50" s="2">
        <v>171</v>
      </c>
      <c r="BQ50" s="17">
        <f>BP$73*BI50</f>
        <v>1066.0817311776655</v>
      </c>
      <c r="BR50" s="1">
        <f>BQ50-BP50</f>
        <v>895.08173117766546</v>
      </c>
      <c r="BS50" s="2">
        <v>300</v>
      </c>
      <c r="BT50" s="17">
        <f>BS$73*BJ50</f>
        <v>764.26238512528403</v>
      </c>
      <c r="BU50" s="1">
        <f>BT50-BS50</f>
        <v>464.26238512528403</v>
      </c>
      <c r="BV50" s="2">
        <v>167</v>
      </c>
      <c r="BW50" s="17">
        <f>BV$73*BK50</f>
        <v>556.13343542548284</v>
      </c>
      <c r="BX50" s="1">
        <f>BW50-BV50</f>
        <v>389.13343542548284</v>
      </c>
      <c r="BY50" s="2">
        <v>257</v>
      </c>
      <c r="BZ50" s="17">
        <f>BY$73*BL50</f>
        <v>677.46559269302827</v>
      </c>
      <c r="CA50" s="1">
        <f>BZ50-BY50</f>
        <v>420.46559269302827</v>
      </c>
      <c r="CB50" s="2">
        <v>856</v>
      </c>
      <c r="CC50" s="17">
        <f>CB$73*BM50</f>
        <v>1054.8145402832022</v>
      </c>
      <c r="CD50" s="1">
        <f>CC50-CB50</f>
        <v>198.81454028320218</v>
      </c>
      <c r="CE50" s="2">
        <v>480</v>
      </c>
      <c r="CF50" s="17">
        <f>CE$73*BN50</f>
        <v>542.73552309167326</v>
      </c>
      <c r="CG50" s="1">
        <f>CF50-CE50</f>
        <v>62.735523091673258</v>
      </c>
      <c r="CH50" s="2">
        <v>0</v>
      </c>
      <c r="CI50" s="17">
        <f>CH$73*BO50</f>
        <v>1626.8649939450545</v>
      </c>
      <c r="CJ50" s="1">
        <f>CI50-CH50</f>
        <v>1626.8649939450545</v>
      </c>
      <c r="CK50" s="9"/>
      <c r="CO50" s="40"/>
      <c r="CQ50" s="17"/>
      <c r="CR50" s="1"/>
    </row>
    <row r="51" spans="1:96" x14ac:dyDescent="0.2">
      <c r="A51" s="51" t="s">
        <v>56</v>
      </c>
      <c r="B51">
        <v>1</v>
      </c>
      <c r="C51">
        <v>1</v>
      </c>
      <c r="D51">
        <v>0.214285714285714</v>
      </c>
      <c r="E51">
        <v>0.78571428571428503</v>
      </c>
      <c r="F51">
        <v>0.20555555555555499</v>
      </c>
      <c r="G51">
        <v>0.20555555555555499</v>
      </c>
      <c r="H51">
        <v>1.6725352112675999E-2</v>
      </c>
      <c r="I51">
        <v>6.6901408450704206E-2</v>
      </c>
      <c r="J51">
        <v>3.3450704225352103E-2</v>
      </c>
      <c r="K51">
        <v>8.2921517658366695E-2</v>
      </c>
      <c r="L51">
        <v>0.83422059783451696</v>
      </c>
      <c r="M51" s="31">
        <v>0</v>
      </c>
      <c r="N51">
        <v>1.00439408120149</v>
      </c>
      <c r="O51">
        <v>0.99843966929197503</v>
      </c>
      <c r="P51">
        <v>1.00510327896311</v>
      </c>
      <c r="Q51">
        <v>0.99753204399757101</v>
      </c>
      <c r="R51">
        <v>150.39999389648401</v>
      </c>
      <c r="S51" s="43">
        <f>IF(C51,O51,Q51)</f>
        <v>0.99843966929197503</v>
      </c>
      <c r="T51" s="43">
        <f>IF(D51 = 0,N51,P51)</f>
        <v>1.00510327896311</v>
      </c>
      <c r="U51" s="68">
        <f>R51*S51^(1-M51)</f>
        <v>150.16532016752055</v>
      </c>
      <c r="V51" s="67">
        <f>R51*T51^(M51+1)</f>
        <v>151.1675270213878</v>
      </c>
      <c r="W51" s="76">
        <f>0.5 * (D51-MAX($D$3:$D$72))/(MIN($D$3:$D$72)-MAX($D$3:$D$72)) + 0.75</f>
        <v>1.1199338478500551</v>
      </c>
      <c r="X51" s="76">
        <f>AVERAGE(D51, F51, G51, H51, I51, J51, K51)</f>
        <v>0.11791368683484617</v>
      </c>
      <c r="Y51" s="32">
        <f>1.2^M51</f>
        <v>1</v>
      </c>
      <c r="Z51" s="32">
        <f>IF(C51&gt;0, 1, 0.3)</f>
        <v>1</v>
      </c>
      <c r="AA51" s="32">
        <f>PERCENTILE($L$2:$L$72, 0.05)</f>
        <v>-0.26164412179337548</v>
      </c>
      <c r="AB51" s="32">
        <f>PERCENTILE($L$2:$L$72, 0.95)</f>
        <v>1.0182912542328766</v>
      </c>
      <c r="AC51" s="32">
        <f>MIN(MAX(L51,AA51), AB51)</f>
        <v>0.83422059783451696</v>
      </c>
      <c r="AD51" s="32">
        <f>AC51-$AC$73+1</f>
        <v>2.0958647196278926</v>
      </c>
      <c r="AE51" s="21">
        <f>(AD51^4) *Y51*Z51</f>
        <v>19.2953645605653</v>
      </c>
      <c r="AF51" s="15">
        <f>AE51/$AE$73</f>
        <v>3.8898068250598244E-2</v>
      </c>
      <c r="AG51" s="2">
        <v>2406</v>
      </c>
      <c r="AH51" s="16">
        <f>$D$79*AF51</f>
        <v>2240.8593648145888</v>
      </c>
      <c r="AI51" s="26">
        <f>AH51-AG51</f>
        <v>-165.14063518541116</v>
      </c>
      <c r="AJ51" s="2">
        <v>150</v>
      </c>
      <c r="AK51" s="2">
        <v>150</v>
      </c>
      <c r="AL51" s="2">
        <v>0</v>
      </c>
      <c r="AM51" s="10">
        <f>SUM(AJ51:AL51)</f>
        <v>300</v>
      </c>
      <c r="AN51" s="16">
        <f>AF51*$D$78</f>
        <v>3885.7614259617621</v>
      </c>
      <c r="AO51" s="9">
        <f>AN51-AM51</f>
        <v>3585.7614259617621</v>
      </c>
      <c r="AP51" s="9">
        <f>AO51+AI51</f>
        <v>3420.620790776351</v>
      </c>
      <c r="AQ51" s="18">
        <f>AG51+AM51</f>
        <v>2706</v>
      </c>
      <c r="AR51" s="30">
        <f>AH51+AN51</f>
        <v>6126.620790776351</v>
      </c>
      <c r="AS51" s="77">
        <f>AP51*(AP51&lt;0)</f>
        <v>0</v>
      </c>
      <c r="AT51">
        <f>AS51/$AS$73</f>
        <v>0</v>
      </c>
      <c r="AU51" s="66">
        <f>AT51*$AP$73</f>
        <v>0</v>
      </c>
      <c r="AV51" s="69">
        <f>IF(AU51&gt;0,U51,V51)</f>
        <v>151.1675270213878</v>
      </c>
      <c r="AW51" s="17">
        <f>AU51/AV51</f>
        <v>0</v>
      </c>
      <c r="AX51" s="38">
        <f>AQ51/AR51</f>
        <v>0.44167904174416872</v>
      </c>
      <c r="AY51" s="23">
        <v>0</v>
      </c>
      <c r="AZ51" s="16">
        <f>BN51*$D$80</f>
        <v>81.27427902460029</v>
      </c>
      <c r="BA51" s="63">
        <f>AZ51-AY51</f>
        <v>81.27427902460029</v>
      </c>
      <c r="BB51" s="42">
        <f>($AD51^$BB$75)*($BC$75^$M51)*(IF($C51&gt;0,1,$BD$75))</f>
        <v>2.2501637234484471</v>
      </c>
      <c r="BC51" s="42">
        <f>($AD51^$BB$76)*($BC$76^$M51)*(IF($C51&gt;0,1,$BD$76))</f>
        <v>4.8505297132092693</v>
      </c>
      <c r="BD51" s="42">
        <f>($AD51^$BB$77)*($BC$77^$M51)*(IF($C51&gt;0,1,$BD$77))</f>
        <v>36.5417608200638</v>
      </c>
      <c r="BE51" s="42">
        <f>($AD51^$BB$78)*($BC$78^$M51)*(IF($C51&gt;0,1,$BD$78))</f>
        <v>4.8757194924728786</v>
      </c>
      <c r="BF51" s="42">
        <f>($AD51^$BB$79)*($BC$79^$M51)*(IF($C51&gt;0,1,$BD$79))</f>
        <v>1.0680739650203885</v>
      </c>
      <c r="BG51" s="42">
        <f>($AD51^$BB$80)*($BC$80^$M51)*(IF($C51&gt;0,1,$BD$80))</f>
        <v>14.203932641625826</v>
      </c>
      <c r="BH51" s="42">
        <f>($AD51^$BB$81)*($BC$81^$M51)*(IF($C51&gt;0,1,$BD$81))</f>
        <v>3.9721084053955096</v>
      </c>
      <c r="BI51" s="40">
        <f>BB51/BB$73</f>
        <v>2.7636182086411699E-2</v>
      </c>
      <c r="BJ51" s="40">
        <f>BC51/BC$73</f>
        <v>3.2594367563622745E-2</v>
      </c>
      <c r="BK51" s="40">
        <f>BD51/BD$73</f>
        <v>6.9484502697424524E-2</v>
      </c>
      <c r="BL51" s="40">
        <f>BE51/BE$73</f>
        <v>2.8908676244660897E-2</v>
      </c>
      <c r="BM51" s="40">
        <f>BF51/BF$73</f>
        <v>1.6588984662525934E-2</v>
      </c>
      <c r="BN51" s="40">
        <f>BG51/BG$73</f>
        <v>3.449672284575564E-2</v>
      </c>
      <c r="BO51" s="40">
        <f>BH51/BH$73</f>
        <v>5.4205206716755029E-2</v>
      </c>
      <c r="BP51" s="2">
        <v>1746</v>
      </c>
      <c r="BQ51" s="17">
        <f>BP$73*BI51</f>
        <v>1694.0150533507779</v>
      </c>
      <c r="BR51" s="1">
        <f>BQ51-BP51</f>
        <v>-51.984946649222138</v>
      </c>
      <c r="BS51" s="2">
        <v>2068</v>
      </c>
      <c r="BT51" s="17">
        <f>BS$73*BJ51</f>
        <v>1883.0092085180495</v>
      </c>
      <c r="BU51" s="1">
        <f>BT51-BS51</f>
        <v>-184.99079148195051</v>
      </c>
      <c r="BV51" s="2">
        <v>0</v>
      </c>
      <c r="BW51" s="17">
        <f>BV$73*BK51</f>
        <v>4340.9748215189002</v>
      </c>
      <c r="BX51" s="1">
        <f>BW51-BV51</f>
        <v>4340.9748215189002</v>
      </c>
      <c r="BY51" s="2">
        <v>2161</v>
      </c>
      <c r="BZ51" s="17">
        <f>BY$73*BL51</f>
        <v>1674.1014413283126</v>
      </c>
      <c r="CA51" s="1">
        <f>BZ51-BY51</f>
        <v>-486.8985586716874</v>
      </c>
      <c r="CB51" s="2">
        <v>902</v>
      </c>
      <c r="CC51" s="17">
        <f>CB$73*BM51</f>
        <v>1095.2379453892872</v>
      </c>
      <c r="CD51" s="1">
        <f>CC51-CB51</f>
        <v>193.23794538928723</v>
      </c>
      <c r="CE51" s="2">
        <v>1354</v>
      </c>
      <c r="CF51" s="17">
        <f>CE$73*BN51</f>
        <v>2469.7583754190291</v>
      </c>
      <c r="CG51" s="1">
        <f>CF51-CE51</f>
        <v>1115.7583754190291</v>
      </c>
      <c r="CH51" s="2">
        <v>0</v>
      </c>
      <c r="CI51" s="17">
        <f>CH$73*BO51</f>
        <v>3576.1343079311964</v>
      </c>
      <c r="CJ51" s="1">
        <f>CI51-CH51</f>
        <v>3576.1343079311964</v>
      </c>
      <c r="CK51" s="9"/>
      <c r="CO51" s="40"/>
      <c r="CQ51" s="17"/>
      <c r="CR51" s="1"/>
    </row>
    <row r="52" spans="1:96" x14ac:dyDescent="0.2">
      <c r="A52" s="51" t="s">
        <v>13</v>
      </c>
      <c r="B52">
        <v>1</v>
      </c>
      <c r="C52">
        <v>1</v>
      </c>
      <c r="D52">
        <v>0.41963509991311898</v>
      </c>
      <c r="E52">
        <v>0.58036490008688002</v>
      </c>
      <c r="F52">
        <v>0.55450643776824005</v>
      </c>
      <c r="G52">
        <v>0.55450643776824005</v>
      </c>
      <c r="H52">
        <v>4.7070124879923098E-2</v>
      </c>
      <c r="I52">
        <v>0.23919308357348701</v>
      </c>
      <c r="J52">
        <v>0.10610772033277199</v>
      </c>
      <c r="K52">
        <v>0.24256424720356901</v>
      </c>
      <c r="L52">
        <v>0.73918791678739804</v>
      </c>
      <c r="M52" s="31">
        <v>0</v>
      </c>
      <c r="N52">
        <v>1.01536413093213</v>
      </c>
      <c r="O52">
        <v>0.98936477016404101</v>
      </c>
      <c r="P52">
        <v>1.01433674963631</v>
      </c>
      <c r="Q52">
        <v>0.99429966565755601</v>
      </c>
      <c r="R52">
        <v>97.839996337890597</v>
      </c>
      <c r="S52" s="43">
        <f>IF(C52,O52,Q52)</f>
        <v>0.98936477016404101</v>
      </c>
      <c r="T52" s="43">
        <f>IF(D52 = 0,N52,P52)</f>
        <v>1.01433674963631</v>
      </c>
      <c r="U52" s="68">
        <f>R52*S52^(1-M52)</f>
        <v>96.799445489687741</v>
      </c>
      <c r="V52" s="67">
        <f>R52*T52^(M52+1)</f>
        <v>99.24270386980443</v>
      </c>
      <c r="W52" s="76">
        <f>0.5 * (D52-MAX($D$3:$D$72))/(MIN($D$3:$D$72)-MAX($D$3:$D$72)) + 0.75</f>
        <v>0.98734651906160864</v>
      </c>
      <c r="X52" s="76">
        <f>AVERAGE(D52, F52, G52, H52, I52, J52, K52)</f>
        <v>0.30908330734847861</v>
      </c>
      <c r="Y52" s="32">
        <f>1.2^M52</f>
        <v>1</v>
      </c>
      <c r="Z52" s="32">
        <f>IF(C52&gt;0, 1, 0.3)</f>
        <v>1</v>
      </c>
      <c r="AA52" s="32">
        <f>PERCENTILE($L$2:$L$72, 0.05)</f>
        <v>-0.26164412179337548</v>
      </c>
      <c r="AB52" s="32">
        <f>PERCENTILE($L$2:$L$72, 0.95)</f>
        <v>1.0182912542328766</v>
      </c>
      <c r="AC52" s="32">
        <f>MIN(MAX(L52,AA52), AB52)</f>
        <v>0.73918791678739804</v>
      </c>
      <c r="AD52" s="32">
        <f>AC52-$AC$73+1</f>
        <v>2.0008320385807736</v>
      </c>
      <c r="AE52" s="21">
        <f>(AD52^4) *Y52*Z52</f>
        <v>16.026641854110117</v>
      </c>
      <c r="AF52" s="15">
        <f>AE52/$AE$73</f>
        <v>3.2308558188278443E-2</v>
      </c>
      <c r="AG52" s="2">
        <v>0</v>
      </c>
      <c r="AH52" s="16">
        <f>$D$79*AF52</f>
        <v>1861.2475743894386</v>
      </c>
      <c r="AI52" s="26">
        <f>AH52-AG52</f>
        <v>1861.2475743894386</v>
      </c>
      <c r="AJ52" s="2">
        <v>1370</v>
      </c>
      <c r="AK52" s="2">
        <v>1468</v>
      </c>
      <c r="AL52" s="2">
        <v>0</v>
      </c>
      <c r="AM52" s="10">
        <f>SUM(AJ52:AL52)</f>
        <v>2838</v>
      </c>
      <c r="AN52" s="16">
        <f>AF52*$D$78</f>
        <v>3227.4957287762631</v>
      </c>
      <c r="AO52" s="9">
        <f>AN52-AM52</f>
        <v>389.49572877626315</v>
      </c>
      <c r="AP52" s="9">
        <f>AO52+AI52</f>
        <v>2250.7433031657019</v>
      </c>
      <c r="AQ52" s="18">
        <f>AG52+AM52</f>
        <v>2838</v>
      </c>
      <c r="AR52" s="30">
        <f>AH52+AN52</f>
        <v>5088.7433031657019</v>
      </c>
      <c r="AS52" s="77">
        <f>AP52*(AP52&lt;0)</f>
        <v>0</v>
      </c>
      <c r="AT52">
        <f>AS52/$AS$73</f>
        <v>0</v>
      </c>
      <c r="AU52" s="66">
        <f>AT52*$AP$73</f>
        <v>0</v>
      </c>
      <c r="AV52" s="69">
        <f>IF(AU52&gt;0,U52,V52)</f>
        <v>99.24270386980443</v>
      </c>
      <c r="AW52" s="17">
        <f>AU52/AV52</f>
        <v>0</v>
      </c>
      <c r="AX52" s="38">
        <f>AQ52/AR52</f>
        <v>0.55770154455118282</v>
      </c>
      <c r="AY52" s="23">
        <v>0</v>
      </c>
      <c r="AZ52" s="16">
        <f>BN52*$D$80</f>
        <v>68.815433706419</v>
      </c>
      <c r="BA52" s="63">
        <f>AZ52-AY52</f>
        <v>68.815433706419</v>
      </c>
      <c r="BB52" s="42">
        <f>($AD52^$BB$75)*($BC$75^$M52)*(IF($C52&gt;0,1,$BD$75))</f>
        <v>2.1385866613332536</v>
      </c>
      <c r="BC52" s="42">
        <f>($AD52^$BB$76)*($BC$76^$M52)*(IF($C52&gt;0,1,$BD$76))</f>
        <v>4.393225449582042</v>
      </c>
      <c r="BD52" s="42">
        <f>($AD52^$BB$77)*($BC$77^$M52)*(IF($C52&gt;0,1,$BD$77))</f>
        <v>29.15998579977445</v>
      </c>
      <c r="BE52" s="42">
        <f>($AD52^$BB$78)*($BC$78^$M52)*(IF($C52&gt;0,1,$BD$78))</f>
        <v>4.4146061624871491</v>
      </c>
      <c r="BF52" s="42">
        <f>($AD52^$BB$79)*($BC$79^$M52)*(IF($C52&gt;0,1,$BD$79))</f>
        <v>1.0636720471946173</v>
      </c>
      <c r="BG52" s="42">
        <f>($AD52^$BB$80)*($BC$80^$M52)*(IF($C52&gt;0,1,$BD$80))</f>
        <v>12.026557439831439</v>
      </c>
      <c r="BH52" s="42">
        <f>($AD52^$BB$81)*($BC$81^$M52)*(IF($C52&gt;0,1,$BD$81))</f>
        <v>3.6429785982982135</v>
      </c>
      <c r="BI52" s="40">
        <f>BB52/BB$73</f>
        <v>2.6265808911718126E-2</v>
      </c>
      <c r="BJ52" s="40">
        <f>BC52/BC$73</f>
        <v>2.9521395303193958E-2</v>
      </c>
      <c r="BK52" s="40">
        <f>BD52/BD$73</f>
        <v>5.5447987904534451E-2</v>
      </c>
      <c r="BL52" s="40">
        <f>BE52/BE$73</f>
        <v>2.6174684679060367E-2</v>
      </c>
      <c r="BM52" s="40">
        <f>BF52/BF$73</f>
        <v>1.6520615476786984E-2</v>
      </c>
      <c r="BN52" s="40">
        <f>BG52/BG$73</f>
        <v>2.9208588160619268E-2</v>
      </c>
      <c r="BO52" s="40">
        <f>BH52/BH$73</f>
        <v>4.9713750943261803E-2</v>
      </c>
      <c r="BP52" s="2">
        <v>1492</v>
      </c>
      <c r="BQ52" s="17">
        <f>BP$73*BI52</f>
        <v>1610.015288861586</v>
      </c>
      <c r="BR52" s="1">
        <f>BQ52-BP52</f>
        <v>118.01528886158599</v>
      </c>
      <c r="BS52" s="2">
        <v>839</v>
      </c>
      <c r="BT52" s="17">
        <f>BS$73*BJ52</f>
        <v>1705.4805280608182</v>
      </c>
      <c r="BU52" s="1">
        <f>BT52-BS52</f>
        <v>866.48052806081819</v>
      </c>
      <c r="BV52" s="2">
        <v>1102</v>
      </c>
      <c r="BW52" s="17">
        <f>BV$73*BK52</f>
        <v>3464.0575963478855</v>
      </c>
      <c r="BX52" s="1">
        <f>BW52-BV52</f>
        <v>2362.0575963478855</v>
      </c>
      <c r="BY52" s="2">
        <v>1750</v>
      </c>
      <c r="BZ52" s="17">
        <f>BY$73*BL52</f>
        <v>1515.7759897643859</v>
      </c>
      <c r="CA52" s="1">
        <f>BZ52-BY52</f>
        <v>-234.22401023561406</v>
      </c>
      <c r="CB52" s="2">
        <v>685</v>
      </c>
      <c r="CC52" s="17">
        <f>CB$73*BM52</f>
        <v>1090.7240750084302</v>
      </c>
      <c r="CD52" s="1">
        <f>CC52-CB52</f>
        <v>405.72407500843019</v>
      </c>
      <c r="CE52" s="2">
        <v>1174</v>
      </c>
      <c r="CF52" s="17">
        <f>CE$73*BN52</f>
        <v>2091.1596607713759</v>
      </c>
      <c r="CG52" s="1">
        <f>CF52-CE52</f>
        <v>917.15966077137591</v>
      </c>
      <c r="CH52" s="2">
        <v>1076</v>
      </c>
      <c r="CI52" s="17">
        <f>CH$73*BO52</f>
        <v>3279.815004730754</v>
      </c>
      <c r="CJ52" s="1">
        <f>CI52-CH52</f>
        <v>2203.815004730754</v>
      </c>
      <c r="CK52" s="9"/>
      <c r="CO52" s="40"/>
      <c r="CQ52" s="17"/>
      <c r="CR52" s="1"/>
    </row>
    <row r="53" spans="1:96" x14ac:dyDescent="0.2">
      <c r="A53" s="51" t="s">
        <v>210</v>
      </c>
      <c r="B53">
        <v>0</v>
      </c>
      <c r="C53">
        <v>0</v>
      </c>
      <c r="D53">
        <v>3.4387895460797797E-2</v>
      </c>
      <c r="E53">
        <v>0.96561210453920199</v>
      </c>
      <c r="F53">
        <v>4.0485829959514101E-2</v>
      </c>
      <c r="G53">
        <v>4.0485829959514101E-2</v>
      </c>
      <c r="H53">
        <v>1.1345218800648199E-2</v>
      </c>
      <c r="I53">
        <v>5.9967585089140997E-2</v>
      </c>
      <c r="J53">
        <v>2.60834310201476E-2</v>
      </c>
      <c r="K53">
        <v>3.2496297528217102E-2</v>
      </c>
      <c r="L53">
        <v>0.32700225272647898</v>
      </c>
      <c r="M53" s="31">
        <v>0</v>
      </c>
      <c r="N53">
        <v>1.0103736086385</v>
      </c>
      <c r="O53">
        <v>0.99618788438335704</v>
      </c>
      <c r="P53">
        <v>1.00896705545624</v>
      </c>
      <c r="Q53">
        <v>0.99142729732000301</v>
      </c>
      <c r="R53">
        <v>29.590000152587798</v>
      </c>
      <c r="S53" s="43">
        <f>IF(C53,O53,Q53)</f>
        <v>0.99142729732000301</v>
      </c>
      <c r="T53" s="43">
        <f>IF(D53 = 0,N53,P53)</f>
        <v>1.00896705545624</v>
      </c>
      <c r="U53" s="68">
        <f>R53*S53^(1-M53)</f>
        <v>29.336333878978596</v>
      </c>
      <c r="V53" s="67">
        <f>R53*T53^(M53+1)</f>
        <v>29.855335324906203</v>
      </c>
      <c r="W53" s="76">
        <f>0.5 * (D53-MAX($D$3:$D$72))/(MIN($D$3:$D$72)-MAX($D$3:$D$72)) + 0.75</f>
        <v>1.23608793898594</v>
      </c>
      <c r="X53" s="76">
        <f>AVERAGE(D53, F53, G53, H53, I53, J53, K53)</f>
        <v>3.5036012545425703E-2</v>
      </c>
      <c r="Y53" s="32">
        <f>1.2^M53</f>
        <v>1</v>
      </c>
      <c r="Z53" s="32">
        <f>IF(C53&gt;0, 1, 0.3)</f>
        <v>0.3</v>
      </c>
      <c r="AA53" s="32">
        <f>PERCENTILE($L$2:$L$72, 0.05)</f>
        <v>-0.26164412179337548</v>
      </c>
      <c r="AB53" s="32">
        <f>PERCENTILE($L$2:$L$72, 0.95)</f>
        <v>1.0182912542328766</v>
      </c>
      <c r="AC53" s="32">
        <f>MIN(MAX(L53,AA53), AB53)</f>
        <v>0.32700225272647898</v>
      </c>
      <c r="AD53" s="32">
        <f>AC53-$AC$73+1</f>
        <v>1.5886463745198545</v>
      </c>
      <c r="AE53" s="21">
        <f>(AD53^4) *Y53*Z53</f>
        <v>1.9108658484055661</v>
      </c>
      <c r="AF53" s="15">
        <f>AE53/$AE$73</f>
        <v>3.852168221839463E-3</v>
      </c>
      <c r="AG53" s="2">
        <v>30</v>
      </c>
      <c r="AH53" s="16">
        <f>$D$79*AF53</f>
        <v>221.9176330078387</v>
      </c>
      <c r="AI53" s="26">
        <f>AH53-AG53</f>
        <v>191.9176330078387</v>
      </c>
      <c r="AJ53" s="2">
        <v>59</v>
      </c>
      <c r="AK53" s="2">
        <v>533</v>
      </c>
      <c r="AL53" s="2">
        <v>0</v>
      </c>
      <c r="AM53" s="10">
        <f>SUM(AJ53:AL53)</f>
        <v>592</v>
      </c>
      <c r="AN53" s="16">
        <f>AF53*$D$78</f>
        <v>384.81619668887498</v>
      </c>
      <c r="AO53" s="9">
        <f>AN53-AM53</f>
        <v>-207.18380331112502</v>
      </c>
      <c r="AP53" s="9">
        <f>AO53+AI53</f>
        <v>-15.266170303286316</v>
      </c>
      <c r="AQ53" s="18">
        <f>AG53+AM53</f>
        <v>622</v>
      </c>
      <c r="AR53" s="30">
        <f>AH53+AN53</f>
        <v>606.73382969671366</v>
      </c>
      <c r="AS53" s="77">
        <f>AP53*(AP53&lt;0)</f>
        <v>-15.266170303286316</v>
      </c>
      <c r="AT53">
        <f>AS53/$AS$73</f>
        <v>3.2399617332525411E-4</v>
      </c>
      <c r="AU53" s="66">
        <f>AT53*$AP$73</f>
        <v>-2.1025731667942384</v>
      </c>
      <c r="AV53" s="69">
        <f>IF(AU53&gt;0,U53,V53)</f>
        <v>29.855335324906203</v>
      </c>
      <c r="AW53" s="17">
        <f>AU53/AV53</f>
        <v>-7.0425374356462497E-2</v>
      </c>
      <c r="AX53" s="38">
        <f>AQ53/AR53</f>
        <v>1.0251612314265011</v>
      </c>
      <c r="AY53" s="23">
        <v>0</v>
      </c>
      <c r="AZ53" s="16">
        <f>BN53*$D$80</f>
        <v>6.770343566137579</v>
      </c>
      <c r="BA53" s="63">
        <f>AZ53-AY53</f>
        <v>6.770343566137579</v>
      </c>
      <c r="BB53" s="42">
        <f>($AD53^$BB$75)*($BC$75^$M53)*(IF($C53&gt;0,1,$BD$75))</f>
        <v>0.77062630820281441</v>
      </c>
      <c r="BC53" s="42">
        <f>($AD53^$BB$76)*($BC$76^$M53)*(IF($C53&gt;0,1,$BD$76))</f>
        <v>1.0580065184186456</v>
      </c>
      <c r="BD53" s="42">
        <f>($AD53^$BB$77)*($BC$77^$M53)*(IF($C53&gt;0,1,$BD$77))</f>
        <v>1.8994394084487408E-2</v>
      </c>
      <c r="BE53" s="42">
        <f>($AD53^$BB$78)*($BC$78^$M53)*(IF($C53&gt;0,1,$BD$78))</f>
        <v>1.9531577391913428</v>
      </c>
      <c r="BF53" s="42">
        <f>($AD53^$BB$79)*($BC$79^$M53)*(IF($C53&gt;0,1,$BD$79))</f>
        <v>0.68150519749393623</v>
      </c>
      <c r="BG53" s="42">
        <f>($AD53^$BB$80)*($BC$80^$M53)*(IF($C53&gt;0,1,$BD$80))</f>
        <v>1.1832218646316794</v>
      </c>
      <c r="BH53" s="42">
        <f>($AD53^$BB$81)*($BC$81^$M53)*(IF($C53&gt;0,1,$BD$81))</f>
        <v>9.2422853910179417E-2</v>
      </c>
      <c r="BI53" s="40">
        <f>BB53/BB$73</f>
        <v>9.4647197233424483E-3</v>
      </c>
      <c r="BJ53" s="40">
        <f>BC53/BC$73</f>
        <v>7.1095437787205493E-3</v>
      </c>
      <c r="BK53" s="40">
        <f>BD53/BD$73</f>
        <v>3.6118019421626913E-5</v>
      </c>
      <c r="BL53" s="40">
        <f>BE53/BE$73</f>
        <v>1.1580486700312453E-2</v>
      </c>
      <c r="BM53" s="40">
        <f>BF53/BF$73</f>
        <v>1.0584921680440741E-2</v>
      </c>
      <c r="BN53" s="40">
        <f>BG53/BG$73</f>
        <v>2.8736602572740147E-3</v>
      </c>
      <c r="BO53" s="40">
        <f>BH53/BH$73</f>
        <v>1.2612445054995653E-3</v>
      </c>
      <c r="BP53" s="2">
        <v>0</v>
      </c>
      <c r="BQ53" s="17">
        <f>BP$73*BI53</f>
        <v>580.1589248817221</v>
      </c>
      <c r="BR53" s="1">
        <f>BQ53-BP53</f>
        <v>580.1589248817221</v>
      </c>
      <c r="BS53" s="2">
        <v>0</v>
      </c>
      <c r="BT53" s="17">
        <f>BS$73*BJ53</f>
        <v>410.72545364046488</v>
      </c>
      <c r="BU53" s="1">
        <f>BT53-BS53</f>
        <v>410.72545364046488</v>
      </c>
      <c r="BV53" s="2">
        <v>0</v>
      </c>
      <c r="BW53" s="17">
        <f>BV$73*BK53</f>
        <v>2.2564371453467196</v>
      </c>
      <c r="BX53" s="1">
        <f>BW53-BV53</f>
        <v>2.2564371453467196</v>
      </c>
      <c r="BY53" s="2">
        <v>0</v>
      </c>
      <c r="BZ53" s="17">
        <f>BY$73*BL53</f>
        <v>670.62598481509417</v>
      </c>
      <c r="CA53" s="1">
        <f>BZ53-BY53</f>
        <v>670.62598481509417</v>
      </c>
      <c r="CB53" s="2">
        <v>0</v>
      </c>
      <c r="CC53" s="17">
        <f>CB$73*BM53</f>
        <v>698.83769918605856</v>
      </c>
      <c r="CD53" s="1">
        <f>CC53-CB53</f>
        <v>698.83769918605856</v>
      </c>
      <c r="CE53" s="2">
        <v>0</v>
      </c>
      <c r="CF53" s="17">
        <f>CE$73*BN53</f>
        <v>205.7368324592758</v>
      </c>
      <c r="CG53" s="1">
        <f>CF53-CE53</f>
        <v>205.7368324592758</v>
      </c>
      <c r="CH53" s="2">
        <v>0</v>
      </c>
      <c r="CI53" s="17">
        <f>CH$73*BO53</f>
        <v>83.209345005828325</v>
      </c>
      <c r="CJ53" s="1">
        <f>CI53-CH53</f>
        <v>83.209345005828325</v>
      </c>
      <c r="CK53" s="9"/>
      <c r="CO53" s="40"/>
      <c r="CQ53" s="17"/>
      <c r="CR53" s="1"/>
    </row>
    <row r="54" spans="1:96" x14ac:dyDescent="0.2">
      <c r="A54" s="35" t="s">
        <v>41</v>
      </c>
      <c r="B54">
        <v>0</v>
      </c>
      <c r="C54">
        <v>1</v>
      </c>
      <c r="D54">
        <v>0.18414096916299499</v>
      </c>
      <c r="E54">
        <v>0.81585903083700395</v>
      </c>
      <c r="F54">
        <v>0.43516100957354198</v>
      </c>
      <c r="G54">
        <v>0.43516100957354198</v>
      </c>
      <c r="H54">
        <v>4.8780487804877997E-3</v>
      </c>
      <c r="I54">
        <v>0.24780487804877999</v>
      </c>
      <c r="J54">
        <v>3.4767862792595999E-2</v>
      </c>
      <c r="K54">
        <v>0.123002513281397</v>
      </c>
      <c r="L54">
        <v>0.86027744104749104</v>
      </c>
      <c r="M54" s="31">
        <v>1</v>
      </c>
      <c r="N54">
        <v>1.0107880183564499</v>
      </c>
      <c r="O54">
        <v>0.990791459376821</v>
      </c>
      <c r="P54">
        <v>1.0177439618628601</v>
      </c>
      <c r="Q54">
        <v>0.98801907236309205</v>
      </c>
      <c r="R54">
        <v>75.400001525878906</v>
      </c>
      <c r="S54" s="43">
        <f>IF(C54,O54,Q54)</f>
        <v>0.990791459376821</v>
      </c>
      <c r="T54" s="43">
        <f>IF(D54 = 0,N54,P54)</f>
        <v>1.0177439618628601</v>
      </c>
      <c r="U54" s="68">
        <f>R54*S54^(1-M54)</f>
        <v>75.400001525878906</v>
      </c>
      <c r="V54" s="67">
        <f>R54*T54^(M54+1)</f>
        <v>78.099530582396227</v>
      </c>
      <c r="W54" s="76">
        <f>0.5 * (D54-MAX($D$3:$D$72))/(MIN($D$3:$D$72)-MAX($D$3:$D$72)) + 0.75</f>
        <v>1.1393973160295112</v>
      </c>
      <c r="X54" s="76">
        <f>AVERAGE(D54, F54, G54, H54, I54, J54, K54)</f>
        <v>0.20927375588762001</v>
      </c>
      <c r="Y54" s="32">
        <f>1.2^M54</f>
        <v>1.2</v>
      </c>
      <c r="Z54" s="32">
        <f>IF(C54&gt;0, 1, 0.3)</f>
        <v>1</v>
      </c>
      <c r="AA54" s="32">
        <f>PERCENTILE($L$2:$L$72, 0.05)</f>
        <v>-0.26164412179337548</v>
      </c>
      <c r="AB54" s="32">
        <f>PERCENTILE($L$2:$L$72, 0.95)</f>
        <v>1.0182912542328766</v>
      </c>
      <c r="AC54" s="32">
        <f>MIN(MAX(L54,AA54), AB54)</f>
        <v>0.86027744104749104</v>
      </c>
      <c r="AD54" s="32">
        <f>AC54-$AC$73+1</f>
        <v>2.1219215628408667</v>
      </c>
      <c r="AE54" s="21">
        <f>(AD54^4) *Y54*Z54</f>
        <v>24.327559893418339</v>
      </c>
      <c r="AF54" s="15">
        <f>AE54/$AE$73</f>
        <v>4.9042612391925665E-2</v>
      </c>
      <c r="AG54" s="2">
        <v>4072</v>
      </c>
      <c r="AH54" s="16">
        <f>$D$79*AF54</f>
        <v>2825.2713359802497</v>
      </c>
      <c r="AI54" s="26">
        <f>AH54-AG54</f>
        <v>-1246.7286640197503</v>
      </c>
      <c r="AJ54" s="2">
        <v>1810</v>
      </c>
      <c r="AK54" s="2">
        <v>1056</v>
      </c>
      <c r="AL54" s="2">
        <v>0</v>
      </c>
      <c r="AM54" s="10">
        <f>SUM(AJ54:AL54)</f>
        <v>2866</v>
      </c>
      <c r="AN54" s="16">
        <f>AF54*$D$78</f>
        <v>4899.1608075038066</v>
      </c>
      <c r="AO54" s="9">
        <f>AN54-AM54</f>
        <v>2033.1608075038066</v>
      </c>
      <c r="AP54" s="9">
        <f>AO54+AI54</f>
        <v>786.43214348405627</v>
      </c>
      <c r="AQ54" s="18">
        <f>AG54+AM54</f>
        <v>6938</v>
      </c>
      <c r="AR54" s="30">
        <f>AH54+AN54</f>
        <v>7724.4321434840567</v>
      </c>
      <c r="AS54" s="77">
        <f>AP54*(AP54&lt;0)</f>
        <v>0</v>
      </c>
      <c r="AT54">
        <f>AS54/$AS$73</f>
        <v>0</v>
      </c>
      <c r="AU54" s="66">
        <f>AT54*$AP$73</f>
        <v>0</v>
      </c>
      <c r="AV54" s="69">
        <f>IF(AU54&gt;0,U54,V54)</f>
        <v>78.099530582396227</v>
      </c>
      <c r="AW54" s="17">
        <f>AU54/AV54</f>
        <v>0</v>
      </c>
      <c r="AX54" s="38">
        <f>AQ54/AR54</f>
        <v>0.89818900226245735</v>
      </c>
      <c r="AY54" s="23">
        <v>0</v>
      </c>
      <c r="AZ54" s="16">
        <f>BN54*$D$80</f>
        <v>131.93722353439043</v>
      </c>
      <c r="BA54" s="63">
        <f>AZ54-AY54</f>
        <v>131.93722353439043</v>
      </c>
      <c r="BB54" s="42">
        <f>($AD54^$BB$75)*($BC$75^$M54)*(IF($C54&gt;0,1,$BD$75))</f>
        <v>1.6672960387877529</v>
      </c>
      <c r="BC54" s="42">
        <f>($AD54^$BB$76)*($BC$76^$M54)*(IF($C54&gt;0,1,$BD$76))</f>
        <v>3.9293198763452666</v>
      </c>
      <c r="BD54" s="42">
        <f>($AD54^$BB$77)*($BC$77^$M54)*(IF($C54&gt;0,1,$BD$77))</f>
        <v>18.66507714230832</v>
      </c>
      <c r="BE54" s="42">
        <f>($AD54^$BB$78)*($BC$78^$M54)*(IF($C54&gt;0,1,$BD$78))</f>
        <v>1.7622606776124894</v>
      </c>
      <c r="BF54" s="42">
        <f>($AD54^$BB$79)*($BC$79^$M54)*(IF($C54&gt;0,1,$BD$79))</f>
        <v>1.4477633368870433</v>
      </c>
      <c r="BG54" s="42">
        <f>($AD54^$BB$80)*($BC$80^$M54)*(IF($C54&gt;0,1,$BD$80))</f>
        <v>23.058062876674381</v>
      </c>
      <c r="BH54" s="42">
        <f>($AD54^$BB$81)*($BC$81^$M54)*(IF($C54&gt;0,1,$BD$81))</f>
        <v>1.755930047957434</v>
      </c>
      <c r="BI54" s="40">
        <f>BB54/BB$73</f>
        <v>2.0477486344538411E-2</v>
      </c>
      <c r="BJ54" s="40">
        <f>BC54/BC$73</f>
        <v>2.6404063864585325E-2</v>
      </c>
      <c r="BK54" s="40">
        <f>BD54/BD$73</f>
        <v>3.5491820151432284E-2</v>
      </c>
      <c r="BL54" s="40">
        <f>BE54/BE$73</f>
        <v>1.0448637060939282E-2</v>
      </c>
      <c r="BM54" s="40">
        <f>BF54/BF$73</f>
        <v>2.24861990621858E-2</v>
      </c>
      <c r="BN54" s="40">
        <f>BG54/BG$73</f>
        <v>5.6000519326990843E-2</v>
      </c>
      <c r="BO54" s="40">
        <f>BH54/BH$73</f>
        <v>2.3962223966598164E-2</v>
      </c>
      <c r="BP54" s="2">
        <v>711</v>
      </c>
      <c r="BQ54" s="17">
        <f>BP$73*BI54</f>
        <v>1255.2084804611709</v>
      </c>
      <c r="BR54" s="1">
        <f>BQ54-BP54</f>
        <v>544.20848046117089</v>
      </c>
      <c r="BS54" s="2">
        <v>642</v>
      </c>
      <c r="BT54" s="17">
        <f>BS$73*BJ54</f>
        <v>1525.3891735209588</v>
      </c>
      <c r="BU54" s="1">
        <f>BT54-BS54</f>
        <v>883.38917352095882</v>
      </c>
      <c r="BV54" s="2">
        <v>914</v>
      </c>
      <c r="BW54" s="17">
        <f>BV$73*BK54</f>
        <v>2217.3159721405805</v>
      </c>
      <c r="BX54" s="1">
        <f>BW54-BV54</f>
        <v>1303.3159721405805</v>
      </c>
      <c r="BY54" s="2">
        <v>0</v>
      </c>
      <c r="BZ54" s="17">
        <f>BY$73*BL54</f>
        <v>605.08057219899376</v>
      </c>
      <c r="CA54" s="1">
        <f>BZ54-BY54</f>
        <v>605.08057219899376</v>
      </c>
      <c r="CB54" s="2">
        <v>1437</v>
      </c>
      <c r="CC54" s="17">
        <f>CB$73*BM54</f>
        <v>1484.5838344836309</v>
      </c>
      <c r="CD54" s="1">
        <f>CC54-CB54</f>
        <v>47.583834483630881</v>
      </c>
      <c r="CE54" s="2">
        <v>4462</v>
      </c>
      <c r="CF54" s="17">
        <f>CE$73*BN54</f>
        <v>4009.3011806965824</v>
      </c>
      <c r="CG54" s="1">
        <f>CF54-CE54</f>
        <v>-452.69881930341762</v>
      </c>
      <c r="CH54" s="2">
        <v>1286</v>
      </c>
      <c r="CI54" s="17">
        <f>CH$73*BO54</f>
        <v>1580.8837639723472</v>
      </c>
      <c r="CJ54" s="1">
        <f>CI54-CH54</f>
        <v>294.8837639723472</v>
      </c>
      <c r="CK54" s="9"/>
      <c r="CO54" s="40"/>
      <c r="CQ54" s="17"/>
      <c r="CR54" s="1"/>
    </row>
    <row r="55" spans="1:96" x14ac:dyDescent="0.2">
      <c r="A55" s="35" t="s">
        <v>60</v>
      </c>
      <c r="B55">
        <v>1</v>
      </c>
      <c r="C55">
        <v>1</v>
      </c>
      <c r="D55">
        <v>0.174157303370786</v>
      </c>
      <c r="E55">
        <v>0.82584269662921295</v>
      </c>
      <c r="F55">
        <v>0.31587301587301497</v>
      </c>
      <c r="G55">
        <v>0.31587301587301497</v>
      </c>
      <c r="H55">
        <v>5.2816901408450703E-3</v>
      </c>
      <c r="I55">
        <v>0.27112676056337998</v>
      </c>
      <c r="J55">
        <v>3.78418754581068E-2</v>
      </c>
      <c r="K55">
        <v>0.109330816000079</v>
      </c>
      <c r="L55">
        <v>0.788210162755828</v>
      </c>
      <c r="M55" s="31">
        <v>1</v>
      </c>
      <c r="N55">
        <v>1.0075652551221901</v>
      </c>
      <c r="O55">
        <v>0.99380644162334997</v>
      </c>
      <c r="P55">
        <v>1.0113389380276201</v>
      </c>
      <c r="Q55">
        <v>0.99292786631364305</v>
      </c>
      <c r="R55">
        <v>402.48001098632801</v>
      </c>
      <c r="S55" s="43">
        <f>IF(C55,O55,Q55)</f>
        <v>0.99380644162334997</v>
      </c>
      <c r="T55" s="43">
        <f>IF(D55 = 0,N55,P55)</f>
        <v>1.0113389380276201</v>
      </c>
      <c r="U55" s="68">
        <f>R55*S55^(1-M55)</f>
        <v>402.48001098632801</v>
      </c>
      <c r="V55" s="67">
        <f>R55*T55^(M55+1)</f>
        <v>411.65915025519661</v>
      </c>
      <c r="W55" s="76">
        <f>0.5 * (D55-MAX($D$3:$D$72))/(MIN($D$3:$D$72)-MAX($D$3:$D$72)) + 0.75</f>
        <v>1.1458434399117974</v>
      </c>
      <c r="X55" s="76">
        <f>AVERAGE(D55, F55, G55, H55, I55, J55, K55)</f>
        <v>0.17564063961131809</v>
      </c>
      <c r="Y55" s="32">
        <f>1.2^M55</f>
        <v>1.2</v>
      </c>
      <c r="Z55" s="32">
        <f>IF(C55&gt;0, 1, 0.3)</f>
        <v>1</v>
      </c>
      <c r="AA55" s="32">
        <f>PERCENTILE($L$2:$L$72, 0.05)</f>
        <v>-0.26164412179337548</v>
      </c>
      <c r="AB55" s="32">
        <f>PERCENTILE($L$2:$L$72, 0.95)</f>
        <v>1.0182912542328766</v>
      </c>
      <c r="AC55" s="32">
        <f>MIN(MAX(L55,AA55), AB55)</f>
        <v>0.788210162755828</v>
      </c>
      <c r="AD55" s="32">
        <f>AC55-$AC$73+1</f>
        <v>2.0498542845492036</v>
      </c>
      <c r="AE55" s="21">
        <f>(AD55^4) *Y55*Z55</f>
        <v>21.187182429686839</v>
      </c>
      <c r="AF55" s="15">
        <f>AE55/$AE$73</f>
        <v>4.2711837115125724E-2</v>
      </c>
      <c r="AG55" s="2">
        <v>402</v>
      </c>
      <c r="AH55" s="16">
        <f>$D$79*AF55</f>
        <v>2460.5648684467201</v>
      </c>
      <c r="AI55" s="26">
        <f>AH55-AG55</f>
        <v>2058.5648684467201</v>
      </c>
      <c r="AJ55" s="2">
        <v>3220</v>
      </c>
      <c r="AK55" s="2">
        <v>2817</v>
      </c>
      <c r="AL55" s="2">
        <v>0</v>
      </c>
      <c r="AM55" s="10">
        <f>SUM(AJ55:AL55)</f>
        <v>6037</v>
      </c>
      <c r="AN55" s="16">
        <f>AF55*$D$78</f>
        <v>4266.7416804525992</v>
      </c>
      <c r="AO55" s="9">
        <f>AN55-AM55</f>
        <v>-1770.2583195474008</v>
      </c>
      <c r="AP55" s="9">
        <f>AO55+AI55</f>
        <v>288.3065488993193</v>
      </c>
      <c r="AQ55" s="18">
        <f>AG55+AM55</f>
        <v>6439</v>
      </c>
      <c r="AR55" s="30">
        <f>AH55+AN55</f>
        <v>6727.3065488993198</v>
      </c>
      <c r="AS55" s="77">
        <f>AP55*(AP55&lt;0)</f>
        <v>0</v>
      </c>
      <c r="AT55">
        <f>AS55/$AS$73</f>
        <v>0</v>
      </c>
      <c r="AU55" s="66">
        <f>AT55*$AP$73</f>
        <v>0</v>
      </c>
      <c r="AV55" s="69">
        <f>IF(AU55&gt;0,U55,V55)</f>
        <v>411.65915025519661</v>
      </c>
      <c r="AW55" s="17">
        <f>AU55/AV55</f>
        <v>0</v>
      </c>
      <c r="AX55" s="38">
        <f>AQ55/AR55</f>
        <v>0.95714383657059743</v>
      </c>
      <c r="AY55" s="23">
        <v>0</v>
      </c>
      <c r="AZ55" s="16">
        <f>BN55*$D$80</f>
        <v>116.56136358724228</v>
      </c>
      <c r="BA55" s="63">
        <f>AZ55-AY55</f>
        <v>116.56136358724228</v>
      </c>
      <c r="BB55" s="42">
        <f>($AD55^$BB$75)*($BC$75^$M55)*(IF($C55&gt;0,1,$BD$75))</f>
        <v>1.6053353680905293</v>
      </c>
      <c r="BC55" s="42">
        <f>($AD55^$BB$76)*($BC$76^$M55)*(IF($C55&gt;0,1,$BD$76))</f>
        <v>3.6500083995014707</v>
      </c>
      <c r="BD55" s="42">
        <f>($AD55^$BB$77)*($BC$77^$M55)*(IF($C55&gt;0,1,$BD$77))</f>
        <v>15.778073569411639</v>
      </c>
      <c r="BE55" s="42">
        <f>($AD55^$BB$78)*($BC$78^$M55)*(IF($C55&gt;0,1,$BD$78))</f>
        <v>1.6365963756477921</v>
      </c>
      <c r="BF55" s="42">
        <f>($AD55^$BB$79)*($BC$79^$M55)*(IF($C55&gt;0,1,$BD$79))</f>
        <v>1.4433179421797495</v>
      </c>
      <c r="BG55" s="42">
        <f>($AD55^$BB$80)*($BC$80^$M55)*(IF($C55&gt;0,1,$BD$80))</f>
        <v>20.370894419230922</v>
      </c>
      <c r="BH55" s="42">
        <f>($AD55^$BB$81)*($BC$81^$M55)*(IF($C55&gt;0,1,$BD$81))</f>
        <v>1.6464001620851743</v>
      </c>
      <c r="BI55" s="40">
        <f>BB55/BB$73</f>
        <v>1.9716494439931388E-2</v>
      </c>
      <c r="BJ55" s="40">
        <f>BC55/BC$73</f>
        <v>2.4527159386257432E-2</v>
      </c>
      <c r="BK55" s="40">
        <f>BD55/BD$73</f>
        <v>3.0002155640293838E-2</v>
      </c>
      <c r="BL55" s="40">
        <f>BE55/BE$73</f>
        <v>9.7035596161402071E-3</v>
      </c>
      <c r="BM55" s="40">
        <f>BF55/BF$73</f>
        <v>2.2417154607369639E-2</v>
      </c>
      <c r="BN55" s="40">
        <f>BG55/BG$73</f>
        <v>4.9474262982700461E-2</v>
      </c>
      <c r="BO55" s="40">
        <f>BH55/BH$73</f>
        <v>2.2467529084327632E-2</v>
      </c>
      <c r="BP55" s="2">
        <v>680</v>
      </c>
      <c r="BQ55" s="17">
        <f>BP$73*BI55</f>
        <v>1208.5619596844742</v>
      </c>
      <c r="BR55" s="1">
        <f>BQ55-BP55</f>
        <v>528.56195968447423</v>
      </c>
      <c r="BS55" s="2">
        <v>671</v>
      </c>
      <c r="BT55" s="17">
        <f>BS$73*BJ55</f>
        <v>1416.9585249034781</v>
      </c>
      <c r="BU55" s="1">
        <f>BT55-BS55</f>
        <v>745.95852490347806</v>
      </c>
      <c r="BV55" s="2">
        <v>1274</v>
      </c>
      <c r="BW55" s="17">
        <f>BV$73*BK55</f>
        <v>1874.3546714717172</v>
      </c>
      <c r="BX55" s="1">
        <f>BW55-BV55</f>
        <v>600.35467147171721</v>
      </c>
      <c r="BY55" s="2">
        <v>0</v>
      </c>
      <c r="BZ55" s="17">
        <f>BY$73*BL55</f>
        <v>561.93313737067945</v>
      </c>
      <c r="CA55" s="1">
        <f>BZ55-BY55</f>
        <v>561.93313737067945</v>
      </c>
      <c r="CB55" s="2">
        <v>1207</v>
      </c>
      <c r="CC55" s="17">
        <f>CB$73*BM55</f>
        <v>1480.0253814877583</v>
      </c>
      <c r="CD55" s="1">
        <f>CC55-CB55</f>
        <v>273.0253814877583</v>
      </c>
      <c r="CE55" s="2">
        <v>2415</v>
      </c>
      <c r="CF55" s="17">
        <f>CE$73*BN55</f>
        <v>3542.0603839834566</v>
      </c>
      <c r="CG55" s="1">
        <f>CF55-CE55</f>
        <v>1127.0603839834566</v>
      </c>
      <c r="CH55" s="2">
        <v>805</v>
      </c>
      <c r="CI55" s="17">
        <f>CH$73*BO55</f>
        <v>1482.2727638094311</v>
      </c>
      <c r="CJ55" s="1">
        <f>CI55-CH55</f>
        <v>677.27276380943113</v>
      </c>
      <c r="CK55" s="9"/>
      <c r="CO55" s="40"/>
      <c r="CQ55" s="17"/>
      <c r="CR55" s="1"/>
    </row>
    <row r="56" spans="1:96" x14ac:dyDescent="0.2">
      <c r="A56" s="35" t="s">
        <v>211</v>
      </c>
      <c r="B56">
        <v>0</v>
      </c>
      <c r="C56">
        <v>1</v>
      </c>
      <c r="D56">
        <v>0.25679012345678998</v>
      </c>
      <c r="E56">
        <v>0.74320987654320902</v>
      </c>
      <c r="F56">
        <v>0.35799522673030998</v>
      </c>
      <c r="G56">
        <v>0.35799522673030998</v>
      </c>
      <c r="H56">
        <v>2.0338983050847401E-2</v>
      </c>
      <c r="I56">
        <v>0.35254237288135498</v>
      </c>
      <c r="J56">
        <v>8.4677938961334201E-2</v>
      </c>
      <c r="K56">
        <v>0.174110016821313</v>
      </c>
      <c r="L56">
        <v>-3.0476672933886602E-3</v>
      </c>
      <c r="M56" s="31">
        <v>0</v>
      </c>
      <c r="N56">
        <v>1.0061965957815</v>
      </c>
      <c r="O56">
        <v>0.99255978956256796</v>
      </c>
      <c r="P56">
        <v>1.0217963020960199</v>
      </c>
      <c r="Q56">
        <v>0.99089586857757195</v>
      </c>
      <c r="R56">
        <v>158.36000061035099</v>
      </c>
      <c r="S56" s="43">
        <f>IF(C56,O56,Q56)</f>
        <v>0.99255978956256796</v>
      </c>
      <c r="T56" s="43">
        <f>IF(D56 = 0,N56,P56)</f>
        <v>1.0217963020960199</v>
      </c>
      <c r="U56" s="68">
        <f>R56*S56^(1-M56)</f>
        <v>157.18176888093811</v>
      </c>
      <c r="V56" s="67">
        <f>R56*T56^(M56+1)</f>
        <v>161.81166302358011</v>
      </c>
      <c r="W56" s="76">
        <f>0.5 * (D56-MAX($D$3:$D$72))/(MIN($D$3:$D$72)-MAX($D$3:$D$72)) + 0.75</f>
        <v>1.0924901520410524</v>
      </c>
      <c r="X56" s="76">
        <f>AVERAGE(D56, F56, G56, H56, I56, J56, K56)</f>
        <v>0.22920712694746562</v>
      </c>
      <c r="Y56" s="32">
        <f>1.2^M56</f>
        <v>1</v>
      </c>
      <c r="Z56" s="32">
        <f>IF(C56&gt;0, 1, 0.3)</f>
        <v>1</v>
      </c>
      <c r="AA56" s="32">
        <f>PERCENTILE($L$2:$L$72, 0.05)</f>
        <v>-0.26164412179337548</v>
      </c>
      <c r="AB56" s="32">
        <f>PERCENTILE($L$2:$L$72, 0.95)</f>
        <v>1.0182912542328766</v>
      </c>
      <c r="AC56" s="32">
        <f>MIN(MAX(L56,AA56), AB56)</f>
        <v>-3.0476672933886602E-3</v>
      </c>
      <c r="AD56" s="32">
        <f>AC56-$AC$73+1</f>
        <v>1.2585964544999868</v>
      </c>
      <c r="AE56" s="21">
        <f>(AD56^4) *Y56*Z56</f>
        <v>2.5092620359964291</v>
      </c>
      <c r="AF56" s="15">
        <f>AE56/$AE$73</f>
        <v>5.0584919309741528E-3</v>
      </c>
      <c r="AG56" s="2">
        <v>0</v>
      </c>
      <c r="AH56" s="16">
        <f>$D$79*AF56</f>
        <v>291.41213240552446</v>
      </c>
      <c r="AI56" s="26">
        <f>AH56-AG56</f>
        <v>291.41213240552446</v>
      </c>
      <c r="AJ56" s="2">
        <v>0</v>
      </c>
      <c r="AK56" s="2">
        <v>475</v>
      </c>
      <c r="AL56" s="2">
        <v>0</v>
      </c>
      <c r="AM56" s="10">
        <f>SUM(AJ56:AL56)</f>
        <v>475</v>
      </c>
      <c r="AN56" s="16">
        <f>AF56*$D$78</f>
        <v>505.32310993659399</v>
      </c>
      <c r="AO56" s="9">
        <f>AN56-AM56</f>
        <v>30.323109936593994</v>
      </c>
      <c r="AP56" s="9">
        <f>AO56+AI56</f>
        <v>321.73524234211845</v>
      </c>
      <c r="AQ56" s="18">
        <f>AG56+AM56</f>
        <v>475</v>
      </c>
      <c r="AR56" s="30">
        <f>AH56+AN56</f>
        <v>796.73524234211845</v>
      </c>
      <c r="AS56" s="77">
        <f>AP56*(AP56&lt;0)</f>
        <v>0</v>
      </c>
      <c r="AT56">
        <f>AS56/$AS$73</f>
        <v>0</v>
      </c>
      <c r="AU56" s="66">
        <f>AT56*$AP$73</f>
        <v>0</v>
      </c>
      <c r="AV56" s="69">
        <f>IF(AU56&gt;0,U56,V56)</f>
        <v>161.81166302358011</v>
      </c>
      <c r="AW56" s="17">
        <f>AU56/AV56</f>
        <v>0</v>
      </c>
      <c r="AX56" s="38">
        <f>AQ56/AR56</f>
        <v>0.59618299123265694</v>
      </c>
      <c r="AY56" s="23">
        <v>0</v>
      </c>
      <c r="AZ56" s="16">
        <f>BN56*$D$80</f>
        <v>13.053817142553871</v>
      </c>
      <c r="BA56" s="63">
        <f>AZ56-AY56</f>
        <v>13.053817142553871</v>
      </c>
      <c r="BB56" s="42">
        <f>($AD56^$BB$75)*($BC$75^$M56)*(IF($C56&gt;0,1,$BD$75))</f>
        <v>1.2866949853376881</v>
      </c>
      <c r="BC56" s="42">
        <f>($AD56^$BB$76)*($BC$76^$M56)*(IF($C56&gt;0,1,$BD$76))</f>
        <v>1.6336454199538226</v>
      </c>
      <c r="BD56" s="42">
        <f>($AD56^$BB$77)*($BC$77^$M56)*(IF($C56&gt;0,1,$BD$77))</f>
        <v>3.0601877260105321</v>
      </c>
      <c r="BE56" s="42">
        <f>($AD56^$BB$78)*($BC$78^$M56)*(IF($C56&gt;0,1,$BD$78))</f>
        <v>1.6362776751464436</v>
      </c>
      <c r="BF56" s="42">
        <f>($AD56^$BB$79)*($BC$79^$M56)*(IF($C56&gt;0,1,$BD$79))</f>
        <v>1.0206806907387636</v>
      </c>
      <c r="BG56" s="42">
        <f>($AD56^$BB$80)*($BC$80^$M56)*(IF($C56&gt;0,1,$BD$80))</f>
        <v>2.2813556962198791</v>
      </c>
      <c r="BH56" s="42">
        <f>($AD56^$BB$81)*($BC$81^$M56)*(IF($C56&gt;0,1,$BD$81))</f>
        <v>1.5352830084391</v>
      </c>
      <c r="BI56" s="40">
        <f>BB56/BB$73</f>
        <v>1.5802999814595434E-2</v>
      </c>
      <c r="BJ56" s="40">
        <f>BC56/BC$73</f>
        <v>1.0977695722922053E-2</v>
      </c>
      <c r="BK56" s="40">
        <f>BD56/BD$73</f>
        <v>5.818975810980993E-3</v>
      </c>
      <c r="BL56" s="40">
        <f>BE56/BE$73</f>
        <v>9.7016700058731031E-3</v>
      </c>
      <c r="BM56" s="40">
        <f>BF56/BF$73</f>
        <v>1.5852887420281337E-2</v>
      </c>
      <c r="BN56" s="40">
        <f>BG56/BG$73</f>
        <v>5.5406694153454462E-3</v>
      </c>
      <c r="BO56" s="40">
        <f>BH56/BH$73</f>
        <v>2.0951173620569048E-2</v>
      </c>
      <c r="BP56" s="2">
        <v>1003</v>
      </c>
      <c r="BQ56" s="17">
        <f>BP$73*BI56</f>
        <v>968.67647963525633</v>
      </c>
      <c r="BR56" s="1">
        <f>BQ56-BP56</f>
        <v>-34.323520364743672</v>
      </c>
      <c r="BS56" s="2">
        <v>0</v>
      </c>
      <c r="BT56" s="17">
        <f>BS$73*BJ56</f>
        <v>634.19245960892988</v>
      </c>
      <c r="BU56" s="1">
        <f>BT56-BS56</f>
        <v>634.19245960892988</v>
      </c>
      <c r="BV56" s="2">
        <v>0</v>
      </c>
      <c r="BW56" s="17">
        <f>BV$73*BK56</f>
        <v>363.53469481522654</v>
      </c>
      <c r="BX56" s="1">
        <f>BW56-BV56</f>
        <v>363.53469481522654</v>
      </c>
      <c r="BY56" s="2">
        <v>0</v>
      </c>
      <c r="BZ56" s="17">
        <f>BY$73*BL56</f>
        <v>561.82371004011145</v>
      </c>
      <c r="CA56" s="1">
        <f>BZ56-BY56</f>
        <v>561.82371004011145</v>
      </c>
      <c r="CB56" s="2">
        <v>0</v>
      </c>
      <c r="CC56" s="17">
        <f>CB$73*BM56</f>
        <v>1046.6393332618145</v>
      </c>
      <c r="CD56" s="1">
        <f>CC56-CB56</f>
        <v>1046.6393332618145</v>
      </c>
      <c r="CE56" s="2">
        <v>0</v>
      </c>
      <c r="CF56" s="17">
        <f>CE$73*BN56</f>
        <v>396.67868612224186</v>
      </c>
      <c r="CG56" s="1">
        <f>CF56-CE56</f>
        <v>396.67868612224186</v>
      </c>
      <c r="CH56" s="2">
        <v>0</v>
      </c>
      <c r="CI56" s="17">
        <f>CH$73*BO56</f>
        <v>1382.2327284434223</v>
      </c>
      <c r="CJ56" s="1">
        <f>CI56-CH56</f>
        <v>1382.2327284434223</v>
      </c>
      <c r="CK56" s="9"/>
      <c r="CO56" s="40"/>
      <c r="CQ56" s="17"/>
      <c r="CR56" s="1"/>
    </row>
    <row r="57" spans="1:96" x14ac:dyDescent="0.2">
      <c r="A57" s="47" t="s">
        <v>83</v>
      </c>
      <c r="B57">
        <v>0</v>
      </c>
      <c r="C57">
        <v>0</v>
      </c>
      <c r="D57">
        <v>0.17576243980738299</v>
      </c>
      <c r="E57">
        <v>0.82423756019261596</v>
      </c>
      <c r="F57">
        <v>0.18492063492063401</v>
      </c>
      <c r="G57">
        <v>0.18492063492063401</v>
      </c>
      <c r="H57">
        <v>0.13028169014084501</v>
      </c>
      <c r="I57">
        <v>0.32834507042253502</v>
      </c>
      <c r="J57">
        <v>0.206826861708199</v>
      </c>
      <c r="K57">
        <v>0.195567263583971</v>
      </c>
      <c r="L57">
        <v>0.40543949396957002</v>
      </c>
      <c r="M57" s="31">
        <v>0</v>
      </c>
      <c r="N57">
        <v>1.005327795191</v>
      </c>
      <c r="O57">
        <v>0.99461740475237603</v>
      </c>
      <c r="P57">
        <v>1.0081344822292</v>
      </c>
      <c r="Q57">
        <v>0.99384609395536805</v>
      </c>
      <c r="R57">
        <v>101.800003051757</v>
      </c>
      <c r="S57" s="43">
        <f>IF(C57,O57,Q57)</f>
        <v>0.99384609395536805</v>
      </c>
      <c r="T57" s="43">
        <f>IF(D57 = 0,N57,P57)</f>
        <v>1.0081344822292</v>
      </c>
      <c r="U57" s="68">
        <f>R57*S57^(1-M57)</f>
        <v>101.17353539763324</v>
      </c>
      <c r="V57" s="67">
        <f>R57*T57^(M57+1)</f>
        <v>102.62809336751403</v>
      </c>
      <c r="W57" s="76">
        <f>0.5 * (D57-MAX($D$3:$D$72))/(MIN($D$3:$D$72)-MAX($D$3:$D$72)) + 0.75</f>
        <v>1.1448070562293278</v>
      </c>
      <c r="X57" s="76">
        <f>AVERAGE(D57, F57, G57, H57, I57, J57, K57)</f>
        <v>0.20094637078631442</v>
      </c>
      <c r="Y57" s="32">
        <f>1.2^M57</f>
        <v>1</v>
      </c>
      <c r="Z57" s="32">
        <f>IF(C57&gt;0, 1, 0.3)</f>
        <v>0.3</v>
      </c>
      <c r="AA57" s="32">
        <f>PERCENTILE($L$2:$L$72, 0.05)</f>
        <v>-0.26164412179337548</v>
      </c>
      <c r="AB57" s="32">
        <f>PERCENTILE($L$2:$L$72, 0.95)</f>
        <v>1.0182912542328766</v>
      </c>
      <c r="AC57" s="32">
        <f>MIN(MAX(L57,AA57), AB57)</f>
        <v>0.40543949396957002</v>
      </c>
      <c r="AD57" s="32">
        <f>AC57-$AC$73+1</f>
        <v>1.6670836157629454</v>
      </c>
      <c r="AE57" s="21">
        <v>0</v>
      </c>
      <c r="AF57" s="15">
        <f>AE57/$AE$73</f>
        <v>0</v>
      </c>
      <c r="AG57" s="2">
        <v>0</v>
      </c>
      <c r="AH57" s="16">
        <f>$D$79*AF57</f>
        <v>0</v>
      </c>
      <c r="AI57" s="26">
        <f>AH57-AG57</f>
        <v>0</v>
      </c>
      <c r="AJ57" s="2">
        <v>0</v>
      </c>
      <c r="AK57" s="2">
        <v>0</v>
      </c>
      <c r="AL57" s="2">
        <v>0</v>
      </c>
      <c r="AM57" s="10">
        <f>SUM(AJ57:AL57)</f>
        <v>0</v>
      </c>
      <c r="AN57" s="16">
        <f>AF57*$D$78</f>
        <v>0</v>
      </c>
      <c r="AO57" s="9">
        <f>AN57-AM57</f>
        <v>0</v>
      </c>
      <c r="AP57" s="9">
        <f>AO57+AI57</f>
        <v>0</v>
      </c>
      <c r="AQ57" s="18">
        <f>AG57+AM57</f>
        <v>0</v>
      </c>
      <c r="AR57" s="30">
        <f>AH57+AN57</f>
        <v>0</v>
      </c>
      <c r="AS57" s="77">
        <f>AP57*(AP57&lt;0)</f>
        <v>0</v>
      </c>
      <c r="AT57">
        <f>AS57/$AS$73</f>
        <v>0</v>
      </c>
      <c r="AU57" s="66">
        <f>AT57*$AP$73</f>
        <v>0</v>
      </c>
      <c r="AV57" s="69">
        <f>IF(AU57&gt;0,U57,V57)</f>
        <v>102.62809336751403</v>
      </c>
      <c r="AW57" s="17">
        <f>AU57/AV57</f>
        <v>0</v>
      </c>
      <c r="AX57" s="38">
        <v>1</v>
      </c>
      <c r="AY57" s="23">
        <v>0</v>
      </c>
      <c r="AZ57" s="16">
        <f>BN57*$D$80</f>
        <v>8.0475969231837716</v>
      </c>
      <c r="BA57" s="63">
        <f>AZ57-AY57</f>
        <v>8.0475969231837716</v>
      </c>
      <c r="BB57" s="42">
        <f>($AD57^$BB$75)*($BC$75^$M57)*(IF($C57&gt;0,1,$BD$75))</f>
        <v>0.81242498786058182</v>
      </c>
      <c r="BC57" s="42">
        <f>($AD57^$BB$76)*($BC$76^$M57)*(IF($C57&gt;0,1,$BD$76))</f>
        <v>1.1726091471840079</v>
      </c>
      <c r="BD57" s="42">
        <f>($AD57^$BB$77)*($BC$77^$M57)*(IF($C57&gt;0,1,$BD$77))</f>
        <v>2.4010917214512144E-2</v>
      </c>
      <c r="BE57" s="42">
        <f>($AD57^$BB$78)*($BC$78^$M57)*(IF($C57&gt;0,1,$BD$78))</f>
        <v>2.1654530102561083</v>
      </c>
      <c r="BF57" s="42">
        <f>($AD57^$BB$79)*($BC$79^$M57)*(IF($C57&gt;0,1,$BD$79))</f>
        <v>0.68443459883545565</v>
      </c>
      <c r="BG57" s="42">
        <f>($AD57^$BB$80)*($BC$80^$M57)*(IF($C57&gt;0,1,$BD$80))</f>
        <v>1.4064415703922599</v>
      </c>
      <c r="BH57" s="42">
        <f>($AD57^$BB$81)*($BC$81^$M57)*(IF($C57&gt;0,1,$BD$81))</f>
        <v>0.10110978092278944</v>
      </c>
      <c r="BI57" s="40">
        <f>BB57/BB$73</f>
        <v>9.9780849998136831E-3</v>
      </c>
      <c r="BJ57" s="40">
        <f>BC57/BC$73</f>
        <v>7.8796452782667007E-3</v>
      </c>
      <c r="BK57" s="40">
        <f>BD57/BD$73</f>
        <v>4.5656985446726294E-5</v>
      </c>
      <c r="BL57" s="40">
        <f>BE57/BE$73</f>
        <v>1.2839208673337847E-2</v>
      </c>
      <c r="BM57" s="40">
        <f>BF57/BF$73</f>
        <v>1.0630420209116066E-2</v>
      </c>
      <c r="BN57" s="40">
        <f>BG57/BG$73</f>
        <v>3.4157881677350475E-3</v>
      </c>
      <c r="BO57" s="40">
        <f>BH57/BH$73</f>
        <v>1.3797902817961726E-3</v>
      </c>
      <c r="BP57" s="2">
        <v>360</v>
      </c>
      <c r="BQ57" s="17">
        <f>BP$73*BI57</f>
        <v>611.62667623357936</v>
      </c>
      <c r="BR57" s="1">
        <f>BQ57-BP57</f>
        <v>251.62667623357936</v>
      </c>
      <c r="BS57" s="2">
        <v>664</v>
      </c>
      <c r="BT57" s="17">
        <f>BS$73*BJ57</f>
        <v>455.21498737074558</v>
      </c>
      <c r="BU57" s="1">
        <f>BT57-BS57</f>
        <v>-208.78501262925442</v>
      </c>
      <c r="BV57" s="2">
        <v>704</v>
      </c>
      <c r="BW57" s="17">
        <f>BV$73*BK57</f>
        <v>2.8523745087987784</v>
      </c>
      <c r="BX57" s="1">
        <f>BW57-BV57</f>
        <v>-701.14762549120121</v>
      </c>
      <c r="BY57" s="2">
        <v>656</v>
      </c>
      <c r="BZ57" s="17">
        <f>BY$73*BL57</f>
        <v>743.51857427299467</v>
      </c>
      <c r="CA57" s="1">
        <f>BZ57-BY57</f>
        <v>87.51857427299467</v>
      </c>
      <c r="CB57" s="2">
        <v>407</v>
      </c>
      <c r="CC57" s="17">
        <f>CB$73*BM57</f>
        <v>701.84160304626096</v>
      </c>
      <c r="CD57" s="1">
        <f>CC57-CB57</f>
        <v>294.84160304626096</v>
      </c>
      <c r="CE57" s="2">
        <v>0</v>
      </c>
      <c r="CF57" s="17">
        <f>CE$73*BN57</f>
        <v>244.54993808082298</v>
      </c>
      <c r="CG57" s="1">
        <f>CF57-CE57</f>
        <v>244.54993808082298</v>
      </c>
      <c r="CH57" s="2">
        <v>0</v>
      </c>
      <c r="CI57" s="17">
        <f>CH$73*BO57</f>
        <v>91.03028405122069</v>
      </c>
      <c r="CJ57" s="1">
        <f>CI57-CH57</f>
        <v>91.03028405122069</v>
      </c>
      <c r="CK57" s="9"/>
      <c r="CO57" s="40"/>
      <c r="CQ57" s="17"/>
      <c r="CR57" s="1"/>
    </row>
    <row r="58" spans="1:96" x14ac:dyDescent="0.2">
      <c r="A58" s="47" t="s">
        <v>106</v>
      </c>
      <c r="B58">
        <v>0</v>
      </c>
      <c r="C58">
        <v>0</v>
      </c>
      <c r="D58">
        <v>0.15008025682182899</v>
      </c>
      <c r="E58">
        <v>0.84991974317816998</v>
      </c>
      <c r="F58">
        <v>8.8888888888888795E-2</v>
      </c>
      <c r="G58">
        <v>8.8888888888888795E-2</v>
      </c>
      <c r="H58">
        <v>6.1619718309859099E-3</v>
      </c>
      <c r="I58">
        <v>0.22623239436619699</v>
      </c>
      <c r="J58">
        <v>3.7336813486704999E-2</v>
      </c>
      <c r="K58">
        <v>5.7609268919895998E-2</v>
      </c>
      <c r="L58">
        <v>0.77634899554937498</v>
      </c>
      <c r="M58" s="31">
        <v>1</v>
      </c>
      <c r="N58">
        <v>1.0101291705348201</v>
      </c>
      <c r="O58">
        <v>0.99352158369724197</v>
      </c>
      <c r="P58">
        <v>1.0146354420658099</v>
      </c>
      <c r="Q58">
        <v>0.98981682228138901</v>
      </c>
      <c r="R58">
        <v>84.150001525878906</v>
      </c>
      <c r="S58" s="43">
        <f>IF(C58,O58,Q58)</f>
        <v>0.98981682228138901</v>
      </c>
      <c r="T58" s="43">
        <f>IF(D58 = 0,N58,P58)</f>
        <v>1.0146354420658099</v>
      </c>
      <c r="U58" s="68">
        <f>R58*S58^(1-M58)</f>
        <v>84.150001525878906</v>
      </c>
      <c r="V58" s="67">
        <f>R58*T58^(M58+1)</f>
        <v>86.631171077784828</v>
      </c>
      <c r="W58" s="76">
        <f>0.5 * (D58-MAX($D$3:$D$72))/(MIN($D$3:$D$72)-MAX($D$3:$D$72)) + 0.75</f>
        <v>1.1613891951488426</v>
      </c>
      <c r="X58" s="76">
        <f>AVERAGE(D58, F58, G58, H58, I58, J58, K58)</f>
        <v>9.3599783314770077E-2</v>
      </c>
      <c r="Y58" s="32">
        <f>1.2^M58</f>
        <v>1.2</v>
      </c>
      <c r="Z58" s="32">
        <f>IF(C58&gt;0, 1, 0.3)</f>
        <v>0.3</v>
      </c>
      <c r="AA58" s="32">
        <f>PERCENTILE($L$2:$L$72, 0.05)</f>
        <v>-0.26164412179337548</v>
      </c>
      <c r="AB58" s="32">
        <f>PERCENTILE($L$2:$L$72, 0.95)</f>
        <v>1.0182912542328766</v>
      </c>
      <c r="AC58" s="32">
        <f>MIN(MAX(L58,AA58), AB58)</f>
        <v>0.77634899554937498</v>
      </c>
      <c r="AD58" s="32">
        <f>AC58-$AC$73+1</f>
        <v>2.0379931173427503</v>
      </c>
      <c r="AE58" s="21">
        <v>0</v>
      </c>
      <c r="AF58" s="15">
        <f>AE58/$AE$73</f>
        <v>0</v>
      </c>
      <c r="AG58" s="2">
        <v>0</v>
      </c>
      <c r="AH58" s="16">
        <f>$D$79*AF58</f>
        <v>0</v>
      </c>
      <c r="AI58" s="26">
        <f>AH58-AG58</f>
        <v>0</v>
      </c>
      <c r="AJ58" s="2">
        <v>0</v>
      </c>
      <c r="AK58" s="2">
        <v>0</v>
      </c>
      <c r="AL58" s="2">
        <v>0</v>
      </c>
      <c r="AM58" s="10">
        <f>SUM(AJ58:AL58)</f>
        <v>0</v>
      </c>
      <c r="AN58" s="16">
        <f>AF58*$D$78</f>
        <v>0</v>
      </c>
      <c r="AO58" s="9">
        <f>AN58-AM58</f>
        <v>0</v>
      </c>
      <c r="AP58" s="9">
        <f>AO58+AI58</f>
        <v>0</v>
      </c>
      <c r="AQ58" s="18">
        <f>AG58+AM58</f>
        <v>0</v>
      </c>
      <c r="AR58" s="30">
        <f>AH58+AN58</f>
        <v>0</v>
      </c>
      <c r="AS58" s="77">
        <f>AP58*(AP58&lt;0)</f>
        <v>0</v>
      </c>
      <c r="AT58">
        <f>AS58/$AS$73</f>
        <v>0</v>
      </c>
      <c r="AU58" s="66">
        <f>AT58*$AP$73</f>
        <v>0</v>
      </c>
      <c r="AV58" s="69">
        <f>IF(AU58&gt;0,U58,V58)</f>
        <v>86.631171077784828</v>
      </c>
      <c r="AW58" s="17">
        <f>AU58/AV58</f>
        <v>0</v>
      </c>
      <c r="AX58" s="38">
        <v>1</v>
      </c>
      <c r="AY58" s="23">
        <v>0</v>
      </c>
      <c r="AZ58" s="16">
        <f>BN58*$D$80</f>
        <v>25.686174232482774</v>
      </c>
      <c r="BA58" s="63">
        <f>AZ58-AY58</f>
        <v>25.686174232482774</v>
      </c>
      <c r="BB58" s="42">
        <f>($AD58^$BB$75)*($BC$75^$M58)*(IF($C58&gt;0,1,$BD$75))</f>
        <v>0.74015304631518741</v>
      </c>
      <c r="BC58" s="42">
        <f>($AD58^$BB$76)*($BC$76^$M58)*(IF($C58&gt;0,1,$BD$76))</f>
        <v>1.4204037641786955</v>
      </c>
      <c r="BD58" s="42">
        <f>($AD58^$BB$77)*($BC$77^$M58)*(IF($C58&gt;0,1,$BD$77))</f>
        <v>3.0678058077297631E-2</v>
      </c>
      <c r="BE58" s="42">
        <f>($AD58^$BB$78)*($BC$78^$M58)*(IF($C58&gt;0,1,$BD$78))</f>
        <v>1.1718814467395295</v>
      </c>
      <c r="BF58" s="42">
        <f>($AD58^$BB$79)*($BC$79^$M58)*(IF($C58&gt;0,1,$BD$79))</f>
        <v>0.94344253860690086</v>
      </c>
      <c r="BG58" s="42">
        <f>($AD58^$BB$80)*($BC$80^$M58)*(IF($C58&gt;0,1,$BD$80))</f>
        <v>4.4890547538270775</v>
      </c>
      <c r="BH58" s="42">
        <f>($AD58^$BB$81)*($BC$81^$M58)*(IF($C58&gt;0,1,$BD$81))</f>
        <v>6.3518789185635749E-2</v>
      </c>
      <c r="BI58" s="40">
        <f>BB58/BB$73</f>
        <v>9.0904515731997006E-3</v>
      </c>
      <c r="BJ58" s="40">
        <f>BC58/BC$73</f>
        <v>9.5447642042712083E-3</v>
      </c>
      <c r="BK58" s="40">
        <f>BD58/BD$73</f>
        <v>5.833461665189706E-5</v>
      </c>
      <c r="BL58" s="40">
        <f>BE58/BE$73</f>
        <v>6.9482137750578E-3</v>
      </c>
      <c r="BM58" s="40">
        <f>BF58/BF$73</f>
        <v>1.4653249040318714E-2</v>
      </c>
      <c r="BN58" s="40">
        <f>BG58/BG$73</f>
        <v>1.0902450862683689E-2</v>
      </c>
      <c r="BO58" s="40">
        <f>BH58/BH$73</f>
        <v>8.668064279233939E-4</v>
      </c>
      <c r="BP58" s="2">
        <v>1258</v>
      </c>
      <c r="BQ58" s="17">
        <f>BP$73*BI58</f>
        <v>557.21741008242202</v>
      </c>
      <c r="BR58" s="1">
        <f>BQ58-BP58</f>
        <v>-700.78258991757798</v>
      </c>
      <c r="BS58" s="2">
        <v>1181</v>
      </c>
      <c r="BT58" s="17">
        <f>BS$73*BJ58</f>
        <v>551.41057284495196</v>
      </c>
      <c r="BU58" s="1">
        <f>BT58-BS58</f>
        <v>-629.58942715504804</v>
      </c>
      <c r="BV58" s="2">
        <v>926</v>
      </c>
      <c r="BW58" s="17">
        <f>BV$73*BK58</f>
        <v>3.6443968407106171</v>
      </c>
      <c r="BX58" s="1">
        <f>BW58-BV58</f>
        <v>-922.35560315928933</v>
      </c>
      <c r="BY58" s="2">
        <v>1364</v>
      </c>
      <c r="BZ58" s="17">
        <f>BY$73*BL58</f>
        <v>402.37105971359722</v>
      </c>
      <c r="CA58" s="1">
        <f>BZ58-BY58</f>
        <v>-961.62894028640278</v>
      </c>
      <c r="CB58" s="2">
        <v>842</v>
      </c>
      <c r="CC58" s="17">
        <f>CB$73*BM58</f>
        <v>967.43680813992216</v>
      </c>
      <c r="CD58" s="1">
        <f>CC58-CB58</f>
        <v>125.43680813992216</v>
      </c>
      <c r="CE58" s="2">
        <v>1262</v>
      </c>
      <c r="CF58" s="17">
        <f>CE$73*BN58</f>
        <v>780.55006706297604</v>
      </c>
      <c r="CG58" s="1">
        <f>CF58-CE58</f>
        <v>-481.44993293702396</v>
      </c>
      <c r="CH58" s="2">
        <v>1010</v>
      </c>
      <c r="CI58" s="17">
        <f>CH$73*BO58</f>
        <v>57.186687275817988</v>
      </c>
      <c r="CJ58" s="1">
        <f>CI58-CH58</f>
        <v>-952.81331272418197</v>
      </c>
      <c r="CK58" s="9"/>
      <c r="CO58" s="40"/>
      <c r="CQ58" s="17"/>
      <c r="CR58" s="1"/>
    </row>
    <row r="59" spans="1:96" x14ac:dyDescent="0.2">
      <c r="A59" s="35" t="s">
        <v>133</v>
      </c>
      <c r="B59">
        <v>0</v>
      </c>
      <c r="C59">
        <v>0</v>
      </c>
      <c r="D59">
        <v>0.145454545454545</v>
      </c>
      <c r="E59">
        <v>0.85454545454545405</v>
      </c>
      <c r="F59">
        <v>0.22222222222222199</v>
      </c>
      <c r="G59">
        <v>0.22222222222222199</v>
      </c>
      <c r="H59">
        <v>0.31355932203389802</v>
      </c>
      <c r="I59">
        <v>0.35593220338983</v>
      </c>
      <c r="J59">
        <v>0.33407463295639001</v>
      </c>
      <c r="K59">
        <v>0.272467993209555</v>
      </c>
      <c r="L59">
        <v>5.7279599871527601E-2</v>
      </c>
      <c r="M59" s="31">
        <v>0</v>
      </c>
      <c r="N59">
        <v>1.0113776308717599</v>
      </c>
      <c r="O59">
        <v>0.99323553093773398</v>
      </c>
      <c r="P59">
        <v>1.0112255095009399</v>
      </c>
      <c r="Q59">
        <v>0.99510321749472497</v>
      </c>
      <c r="R59">
        <v>22.610000610351499</v>
      </c>
      <c r="S59" s="43">
        <f>IF(C59,O59,Q59)</f>
        <v>0.99510321749472497</v>
      </c>
      <c r="T59" s="43">
        <f>IF(D59 = 0,N59,P59)</f>
        <v>1.0112255095009399</v>
      </c>
      <c r="U59" s="68">
        <f>R59*S59^(1-M59)</f>
        <v>22.499284354918473</v>
      </c>
      <c r="V59" s="67">
        <f>R59*T59^(M59+1)</f>
        <v>22.863809387019256</v>
      </c>
      <c r="W59" s="76">
        <f>0.5 * (D59-MAX($D$3:$D$72))/(MIN($D$3:$D$72)-MAX($D$3:$D$72)) + 0.75</f>
        <v>1.1643758644883233</v>
      </c>
      <c r="X59" s="76">
        <f>AVERAGE(D59, F59, G59, H59, I59, J59, K59)</f>
        <v>0.26656187735552317</v>
      </c>
      <c r="Y59" s="32">
        <f>1.2^M59</f>
        <v>1</v>
      </c>
      <c r="Z59" s="32">
        <f>IF(C59&gt;0, 1, 0.3)</f>
        <v>0.3</v>
      </c>
      <c r="AA59" s="32">
        <f>PERCENTILE($L$2:$L$72, 0.05)</f>
        <v>-0.26164412179337548</v>
      </c>
      <c r="AB59" s="32">
        <f>PERCENTILE($L$2:$L$72, 0.95)</f>
        <v>1.0182912542328766</v>
      </c>
      <c r="AC59" s="32">
        <f>MIN(MAX(L59,AA59), AB59)</f>
        <v>5.7279599871527601E-2</v>
      </c>
      <c r="AD59" s="32">
        <f>AC59-$AC$73+1</f>
        <v>1.318923721664903</v>
      </c>
      <c r="AE59" s="21">
        <f>(AD59^4) *Y59*Z59</f>
        <v>0.90782047218464756</v>
      </c>
      <c r="AF59" s="15">
        <f>AE59/$AE$73</f>
        <v>1.8301008294239862E-3</v>
      </c>
      <c r="AG59" s="2">
        <v>837</v>
      </c>
      <c r="AH59" s="16">
        <f>$D$79*AF59</f>
        <v>105.42936363187171</v>
      </c>
      <c r="AI59" s="26">
        <f>AH59-AG59</f>
        <v>-731.57063636812825</v>
      </c>
      <c r="AJ59" s="2">
        <v>0</v>
      </c>
      <c r="AK59" s="2">
        <v>0</v>
      </c>
      <c r="AL59" s="2">
        <v>90</v>
      </c>
      <c r="AM59" s="14">
        <f>SUM(AJ59:AL59)</f>
        <v>90</v>
      </c>
      <c r="AN59" s="16">
        <f>AF59*$D$78</f>
        <v>182.81975245613853</v>
      </c>
      <c r="AO59" s="9">
        <f>AN59-AM59</f>
        <v>92.819752456138531</v>
      </c>
      <c r="AP59" s="9">
        <f>AO59+AI59</f>
        <v>-638.75088391198972</v>
      </c>
      <c r="AQ59" s="18">
        <f>AG59+AM59</f>
        <v>927</v>
      </c>
      <c r="AR59" s="30">
        <f>AH59+AN59</f>
        <v>288.24911608801023</v>
      </c>
      <c r="AS59" s="77">
        <f>AP59*(AP59&lt;0)</f>
        <v>-638.75088391198972</v>
      </c>
      <c r="AT59">
        <f>AS59/$AS$73</f>
        <v>1.3556303773910998E-2</v>
      </c>
      <c r="AU59" s="66">
        <f>AT59*$AP$73</f>
        <v>-87.973633340795502</v>
      </c>
      <c r="AV59" s="69">
        <f>IF(AU59&gt;0,U59,V59)</f>
        <v>22.863809387019256</v>
      </c>
      <c r="AW59" s="17">
        <f>AU59/AV59</f>
        <v>-3.8477242287867317</v>
      </c>
      <c r="AX59" s="38">
        <f>AQ59/AR59</f>
        <v>3.2159682311634978</v>
      </c>
      <c r="AY59" s="23">
        <v>0</v>
      </c>
      <c r="AZ59" s="16">
        <f>BN59*$D$80</f>
        <v>3.4740399622892402</v>
      </c>
      <c r="BA59" s="63">
        <f>AZ59-AY59</f>
        <v>3.4740399622892402</v>
      </c>
      <c r="BB59" s="42">
        <f>($AD59^$BB$75)*($BC$75^$M59)*(IF($C59&gt;0,1,$BD$75))</f>
        <v>0.62846160348541635</v>
      </c>
      <c r="BC59" s="42">
        <f>($AD59^$BB$76)*($BC$76^$M59)*(IF($C59&gt;0,1,$BD$76))</f>
        <v>0.71128723968160057</v>
      </c>
      <c r="BD59" s="42">
        <f>($AD59^$BB$77)*($BC$77^$M59)*(IF($C59&gt;0,1,$BD$77))</f>
        <v>7.6852552541209129E-3</v>
      </c>
      <c r="BE59" s="42">
        <f>($AD59^$BB$78)*($BC$78^$M59)*(IF($C59&gt;0,1,$BD$78))</f>
        <v>1.3113793484513074</v>
      </c>
      <c r="BF59" s="42">
        <f>($AD59^$BB$79)*($BC$79^$M59)*(IF($C59&gt;0,1,$BD$79))</f>
        <v>0.67031247158292884</v>
      </c>
      <c r="BG59" s="42">
        <f>($AD59^$BB$80)*($BC$80^$M59)*(IF($C59&gt;0,1,$BD$80))</f>
        <v>0.60714201603359441</v>
      </c>
      <c r="BH59" s="42">
        <f>($AD59^$BB$81)*($BC$81^$M59)*(IF($C59&gt;0,1,$BD$81))</f>
        <v>6.5336232706364378E-2</v>
      </c>
      <c r="BI59" s="40">
        <f>BB59/BB$73</f>
        <v>7.718673591281526E-3</v>
      </c>
      <c r="BJ59" s="40">
        <f>BC59/BC$73</f>
        <v>4.7796754384084482E-3</v>
      </c>
      <c r="BK59" s="40">
        <f>BD59/BD$73</f>
        <v>1.4613585318585865E-5</v>
      </c>
      <c r="BL59" s="40">
        <f>BE59/BE$73</f>
        <v>7.7753121517427151E-3</v>
      </c>
      <c r="BM59" s="40">
        <f>BF59/BF$73</f>
        <v>1.0411079826271014E-2</v>
      </c>
      <c r="BN59" s="40">
        <f>BG59/BG$73</f>
        <v>1.4745500688833786E-3</v>
      </c>
      <c r="BO59" s="40">
        <f>BH59/BH$73</f>
        <v>8.9160809285361196E-4</v>
      </c>
      <c r="BP59" s="2">
        <v>747</v>
      </c>
      <c r="BQ59" s="17">
        <f>BP$73*BI59</f>
        <v>473.13153512478368</v>
      </c>
      <c r="BR59" s="1">
        <f>BQ59-BP59</f>
        <v>-273.86846487521632</v>
      </c>
      <c r="BS59" s="2">
        <v>459</v>
      </c>
      <c r="BT59" s="17">
        <f>BS$73*BJ59</f>
        <v>276.12662975229443</v>
      </c>
      <c r="BU59" s="1">
        <f>BT59-BS59</f>
        <v>-182.87337024770557</v>
      </c>
      <c r="BV59" s="2">
        <v>533</v>
      </c>
      <c r="BW59" s="17">
        <f>BV$73*BK59</f>
        <v>0.9129691291933334</v>
      </c>
      <c r="BX59" s="1">
        <f>BW59-BV59</f>
        <v>-532.08703087080664</v>
      </c>
      <c r="BY59" s="2">
        <v>567</v>
      </c>
      <c r="BZ59" s="17">
        <f>BY$73*BL59</f>
        <v>450.26832670742061</v>
      </c>
      <c r="CA59" s="1">
        <f>BZ59-BY59</f>
        <v>-116.73167329257939</v>
      </c>
      <c r="CB59" s="2">
        <v>678</v>
      </c>
      <c r="CC59" s="17">
        <f>CB$73*BM59</f>
        <v>687.36031229006483</v>
      </c>
      <c r="CD59" s="1">
        <f>CC59-CB59</f>
        <v>9.3603122900648259</v>
      </c>
      <c r="CE59" s="2">
        <v>724</v>
      </c>
      <c r="CF59" s="17">
        <f>CE$73*BN59</f>
        <v>105.56893763163662</v>
      </c>
      <c r="CG59" s="1">
        <f>CF59-CE59</f>
        <v>-618.43106236836343</v>
      </c>
      <c r="CH59" s="2">
        <v>769</v>
      </c>
      <c r="CI59" s="17">
        <f>CH$73*BO59</f>
        <v>58.822952317924198</v>
      </c>
      <c r="CJ59" s="1">
        <f>CI59-CH59</f>
        <v>-710.17704768207579</v>
      </c>
      <c r="CK59" s="9"/>
      <c r="CO59" s="40"/>
      <c r="CQ59" s="17"/>
      <c r="CR59" s="1"/>
    </row>
    <row r="60" spans="1:96" x14ac:dyDescent="0.2">
      <c r="A60" s="35" t="s">
        <v>48</v>
      </c>
      <c r="B60">
        <v>0</v>
      </c>
      <c r="C60">
        <v>0</v>
      </c>
      <c r="D60">
        <v>6.9823434991974298E-2</v>
      </c>
      <c r="E60">
        <v>0.93017656500802504</v>
      </c>
      <c r="F60">
        <v>0.202380952380952</v>
      </c>
      <c r="G60">
        <v>0.202380952380952</v>
      </c>
      <c r="H60">
        <v>8.8028169014084494E-3</v>
      </c>
      <c r="I60">
        <v>0.28609154929577402</v>
      </c>
      <c r="J60">
        <v>5.0183777513166203E-2</v>
      </c>
      <c r="K60">
        <v>0.100778175649236</v>
      </c>
      <c r="L60">
        <v>0.36836162556451901</v>
      </c>
      <c r="M60" s="31">
        <v>1</v>
      </c>
      <c r="N60">
        <v>1.0058778657399401</v>
      </c>
      <c r="O60">
        <v>0.994008123862128</v>
      </c>
      <c r="P60">
        <v>1.0111313026072799</v>
      </c>
      <c r="Q60">
        <v>0.99209461169508995</v>
      </c>
      <c r="R60">
        <v>33.590000152587798</v>
      </c>
      <c r="S60" s="43">
        <f>IF(C60,O60,Q60)</f>
        <v>0.99209461169508995</v>
      </c>
      <c r="T60" s="43">
        <f>IF(D60 = 0,N60,P60)</f>
        <v>1.0111313026072799</v>
      </c>
      <c r="U60" s="68">
        <f>R60*S60^(1-M60)</f>
        <v>33.590000152587798</v>
      </c>
      <c r="V60" s="67">
        <f>R60*T60^(M60+1)</f>
        <v>34.341963064265684</v>
      </c>
      <c r="W60" s="76">
        <f>0.5 * (D60-MAX($D$3:$D$72))/(MIN($D$3:$D$72)-MAX($D$3:$D$72)) + 0.75</f>
        <v>1.2132083792723263</v>
      </c>
      <c r="X60" s="76">
        <f>AVERAGE(D60, F60, G60, H60, I60, J60, K60)</f>
        <v>0.13149166558763756</v>
      </c>
      <c r="Y60" s="32">
        <f>1.2^M60</f>
        <v>1.2</v>
      </c>
      <c r="Z60" s="32">
        <f>IF(C60&gt;0, 1, 0.3)</f>
        <v>0.3</v>
      </c>
      <c r="AA60" s="32">
        <f>PERCENTILE($L$2:$L$72, 0.05)</f>
        <v>-0.26164412179337548</v>
      </c>
      <c r="AB60" s="32">
        <f>PERCENTILE($L$2:$L$72, 0.95)</f>
        <v>1.0182912542328766</v>
      </c>
      <c r="AC60" s="32">
        <f>MIN(MAX(L60,AA60), AB60)</f>
        <v>0.36836162556451901</v>
      </c>
      <c r="AD60" s="32">
        <f>AC60-$AC$73+1</f>
        <v>1.6300057473578944</v>
      </c>
      <c r="AE60" s="21">
        <f>(AD60^4) *Y60*Z60</f>
        <v>2.5413181818978301</v>
      </c>
      <c r="AF60" s="15">
        <f>AE60/$AE$73</f>
        <v>5.1231148173264641E-3</v>
      </c>
      <c r="AG60" s="2">
        <v>235</v>
      </c>
      <c r="AH60" s="16">
        <f>$D$79*AF60</f>
        <v>295.13495995395164</v>
      </c>
      <c r="AI60" s="26">
        <f>AH60-AG60</f>
        <v>60.134959953951636</v>
      </c>
      <c r="AJ60" s="2">
        <v>537</v>
      </c>
      <c r="AK60" s="2">
        <v>1344</v>
      </c>
      <c r="AL60" s="2">
        <v>0</v>
      </c>
      <c r="AM60" s="10">
        <f>SUM(AJ60:AL60)</f>
        <v>1881</v>
      </c>
      <c r="AN60" s="16">
        <f>AF60*$D$78</f>
        <v>511.77867779164444</v>
      </c>
      <c r="AO60" s="9">
        <f>AN60-AM60</f>
        <v>-1369.2213222083556</v>
      </c>
      <c r="AP60" s="9">
        <f>AO60+AI60</f>
        <v>-1309.0863622544039</v>
      </c>
      <c r="AQ60" s="18">
        <f>AG60+AM60</f>
        <v>2116</v>
      </c>
      <c r="AR60" s="30">
        <f>AH60+AN60</f>
        <v>806.91363774559613</v>
      </c>
      <c r="AS60" s="77">
        <f>AP60*(AP60&lt;0)</f>
        <v>-1309.0863622544039</v>
      </c>
      <c r="AT60">
        <f>AS60/$AS$73</f>
        <v>2.7782932031840412E-2</v>
      </c>
      <c r="AU60" s="66">
        <f>AT60*$AP$73</f>
        <v>-180.29733742062851</v>
      </c>
      <c r="AV60" s="69">
        <f>IF(AU60&gt;0,U60,V60)</f>
        <v>34.341963064265684</v>
      </c>
      <c r="AW60" s="17">
        <f>AU60/AV60</f>
        <v>-5.2500591501781617</v>
      </c>
      <c r="AX60" s="38">
        <f>AQ60/AR60</f>
        <v>2.6223376344360818</v>
      </c>
      <c r="AY60" s="23">
        <v>0</v>
      </c>
      <c r="AZ60" s="16">
        <f>BN60*$D$80</f>
        <v>11.529453870172983</v>
      </c>
      <c r="BA60" s="63">
        <f>AZ60-AY60</f>
        <v>11.529453870172983</v>
      </c>
      <c r="BB60" s="42">
        <f>($AD60^$BB$75)*($BC$75^$M60)*(IF($C60&gt;0,1,$BD$75))</f>
        <v>0.57942155893311487</v>
      </c>
      <c r="BC60" s="42">
        <f>($AD60^$BB$76)*($BC$76^$M60)*(IF($C60&gt;0,1,$BD$76))</f>
        <v>0.88182994141241289</v>
      </c>
      <c r="BD60" s="42">
        <f>($AD60^$BB$77)*($BC$77^$M60)*(IF($C60&gt;0,1,$BD$77))</f>
        <v>1.0352633487558842E-2</v>
      </c>
      <c r="BE60" s="42">
        <f>($AD60^$BB$78)*($BC$78^$M60)*(IF($C60&gt;0,1,$BD$78))</f>
        <v>0.72640296737474486</v>
      </c>
      <c r="BF60" s="42">
        <f>($AD60^$BB$79)*($BC$79^$M60)*(IF($C60&gt;0,1,$BD$79))</f>
        <v>0.92487117826963539</v>
      </c>
      <c r="BG60" s="42">
        <f>($AD60^$BB$80)*($BC$80^$M60)*(IF($C60&gt;0,1,$BD$80))</f>
        <v>2.0149497249566606</v>
      </c>
      <c r="BH60" s="42">
        <f>($AD60^$BB$81)*($BC$81^$M60)*(IF($C60&gt;0,1,$BD$81))</f>
        <v>4.188600139163879E-2</v>
      </c>
      <c r="BI60" s="40">
        <f>BB60/BB$73</f>
        <v>7.1163709291907264E-3</v>
      </c>
      <c r="BJ60" s="40">
        <f>BC60/BC$73</f>
        <v>5.9256804799546299E-3</v>
      </c>
      <c r="BK60" s="40">
        <f>BD60/BD$73</f>
        <v>1.9685630176221866E-5</v>
      </c>
      <c r="BL60" s="40">
        <f>BE60/BE$73</f>
        <v>4.3069229555589084E-3</v>
      </c>
      <c r="BM60" s="40">
        <f>BF60/BF$73</f>
        <v>1.4364804586201476E-2</v>
      </c>
      <c r="BN60" s="40">
        <f>BG60/BG$73</f>
        <v>4.8936561418391269E-3</v>
      </c>
      <c r="BO60" s="40">
        <f>BH60/BH$73</f>
        <v>5.7159551861374694E-4</v>
      </c>
      <c r="BP60" s="2">
        <v>702</v>
      </c>
      <c r="BQ60" s="17">
        <f>BP$73*BI60</f>
        <v>436.21218884660396</v>
      </c>
      <c r="BR60" s="1">
        <f>BQ60-BP60</f>
        <v>-265.78781115339604</v>
      </c>
      <c r="BS60" s="2">
        <v>268</v>
      </c>
      <c r="BT60" s="17">
        <f>BS$73*BJ60</f>
        <v>342.33248700745889</v>
      </c>
      <c r="BU60" s="1">
        <f>BT60-BS60</f>
        <v>74.332487007458894</v>
      </c>
      <c r="BV60" s="2">
        <v>287</v>
      </c>
      <c r="BW60" s="17">
        <f>BV$73*BK60</f>
        <v>1.2298400596292849</v>
      </c>
      <c r="BX60" s="1">
        <f>BW60-BV60</f>
        <v>-285.77015994037072</v>
      </c>
      <c r="BY60" s="2">
        <v>215</v>
      </c>
      <c r="BZ60" s="17">
        <f>BY$73*BL60</f>
        <v>249.41390835641639</v>
      </c>
      <c r="CA60" s="1">
        <f>BZ60-BY60</f>
        <v>34.413908356416385</v>
      </c>
      <c r="CB60" s="2">
        <v>571</v>
      </c>
      <c r="CC60" s="17">
        <f>CB$73*BM60</f>
        <v>948.39312839019385</v>
      </c>
      <c r="CD60" s="1">
        <f>CC60-CB60</f>
        <v>377.39312839019385</v>
      </c>
      <c r="CE60" s="2">
        <v>840</v>
      </c>
      <c r="CF60" s="17">
        <f>CE$73*BN60</f>
        <v>350.35641781883044</v>
      </c>
      <c r="CG60" s="1">
        <f>CF60-CE60</f>
        <v>-489.64358218116956</v>
      </c>
      <c r="CH60" s="2">
        <v>907</v>
      </c>
      <c r="CI60" s="17">
        <f>CH$73*BO60</f>
        <v>37.710442745023343</v>
      </c>
      <c r="CJ60" s="1">
        <f>CI60-CH60</f>
        <v>-869.28955725497667</v>
      </c>
      <c r="CK60" s="9"/>
      <c r="CO60" s="40"/>
      <c r="CQ60" s="17"/>
      <c r="CR60" s="1"/>
    </row>
    <row r="61" spans="1:96" x14ac:dyDescent="0.2">
      <c r="A61" s="35" t="s">
        <v>11</v>
      </c>
      <c r="B61">
        <v>0</v>
      </c>
      <c r="C61">
        <v>0</v>
      </c>
      <c r="D61">
        <v>7.3033707865168496E-2</v>
      </c>
      <c r="E61">
        <v>0.92696629213483095</v>
      </c>
      <c r="F61">
        <v>2.8571428571428501E-2</v>
      </c>
      <c r="G61">
        <v>2.8571428571428501E-2</v>
      </c>
      <c r="H61">
        <v>4.4014084507042204E-3</v>
      </c>
      <c r="I61">
        <v>7.8345070422535204E-2</v>
      </c>
      <c r="J61">
        <v>1.8569562596592398E-2</v>
      </c>
      <c r="K61">
        <v>2.3033864880458301E-2</v>
      </c>
      <c r="L61">
        <v>0.92494294418826795</v>
      </c>
      <c r="M61" s="31">
        <v>2</v>
      </c>
      <c r="N61">
        <v>1.00458891658524</v>
      </c>
      <c r="O61">
        <v>0.99524401407056895</v>
      </c>
      <c r="P61">
        <v>1.0086400230130701</v>
      </c>
      <c r="Q61">
        <v>0.99402889522639803</v>
      </c>
      <c r="R61">
        <v>188.89999389648401</v>
      </c>
      <c r="S61" s="43">
        <f>IF(C61,O61,Q61)</f>
        <v>0.99402889522639803</v>
      </c>
      <c r="T61" s="43">
        <f>IF(D61 = 0,N61,P61)</f>
        <v>1.0086400230130701</v>
      </c>
      <c r="U61" s="68">
        <f>R61*S61^(1-M61)</f>
        <v>190.03471106688556</v>
      </c>
      <c r="V61" s="67">
        <f>R61*T61^(M61+1)</f>
        <v>193.83872076838111</v>
      </c>
      <c r="W61" s="76">
        <f>0.5 * (D61-MAX($D$3:$D$72))/(MIN($D$3:$D$72)-MAX($D$3:$D$72)) + 0.75</f>
        <v>1.2111356119073871</v>
      </c>
      <c r="X61" s="76">
        <f>AVERAGE(D61, F61, G61, H61, I61, J61, K61)</f>
        <v>3.6360924479759374E-2</v>
      </c>
      <c r="Y61" s="32">
        <f>1.2^M61</f>
        <v>1.44</v>
      </c>
      <c r="Z61" s="32">
        <f>IF(C61&gt;0, 1, 0.3)</f>
        <v>0.3</v>
      </c>
      <c r="AA61" s="32">
        <f>PERCENTILE($L$2:$L$72, 0.05)</f>
        <v>-0.26164412179337548</v>
      </c>
      <c r="AB61" s="32">
        <f>PERCENTILE($L$2:$L$72, 0.95)</f>
        <v>1.0182912542328766</v>
      </c>
      <c r="AC61" s="32">
        <f>MIN(MAX(L61,AA61), AB61)</f>
        <v>0.92494294418826795</v>
      </c>
      <c r="AD61" s="32">
        <f>AC61-$AC$73+1</f>
        <v>2.1865870659816435</v>
      </c>
      <c r="AE61" s="21">
        <f>(AD61^4) *Y61*Z61</f>
        <v>9.87531246936536</v>
      </c>
      <c r="AF61" s="15">
        <f>AE61/$AE$73</f>
        <v>1.9907920227349343E-2</v>
      </c>
      <c r="AG61" s="2">
        <v>2267</v>
      </c>
      <c r="AH61" s="16">
        <f>$D$79*AF61</f>
        <v>1146.8654224172546</v>
      </c>
      <c r="AI61" s="26">
        <f>AH61-AG61</f>
        <v>-1120.1345775827454</v>
      </c>
      <c r="AJ61" s="2">
        <v>1322</v>
      </c>
      <c r="AK61" s="2">
        <v>2834</v>
      </c>
      <c r="AL61" s="2">
        <v>0</v>
      </c>
      <c r="AM61" s="10">
        <f>SUM(AJ61:AL61)</f>
        <v>4156</v>
      </c>
      <c r="AN61" s="16">
        <f>AF61*$D$78</f>
        <v>1988.72159903129</v>
      </c>
      <c r="AO61" s="9">
        <f>AN61-AM61</f>
        <v>-2167.2784009687102</v>
      </c>
      <c r="AP61" s="9">
        <f>AO61+AI61</f>
        <v>-3287.4129785514556</v>
      </c>
      <c r="AQ61" s="18">
        <f>AG61+AM61</f>
        <v>6423</v>
      </c>
      <c r="AR61" s="30">
        <f>AH61+AN61</f>
        <v>3135.5870214485449</v>
      </c>
      <c r="AS61" s="77">
        <f>AP61*(AP61&lt;0)</f>
        <v>-3287.4129785514556</v>
      </c>
      <c r="AT61">
        <f>AS61/$AS$73</f>
        <v>6.9769248215524202E-2</v>
      </c>
      <c r="AU61" s="66">
        <f>AT61*$AP$73</f>
        <v>-452.76753629464469</v>
      </c>
      <c r="AV61" s="69">
        <f>IF(AU61&gt;0,U61,V61)</f>
        <v>193.83872076838111</v>
      </c>
      <c r="AW61" s="17">
        <f>AU61/AV61</f>
        <v>-2.3357951110070467</v>
      </c>
      <c r="AX61" s="38">
        <f>AQ61/AR61</f>
        <v>2.0484202658272173</v>
      </c>
      <c r="AY61" s="23">
        <v>0</v>
      </c>
      <c r="AZ61" s="16">
        <f>BN61*$D$80</f>
        <v>51.342097332240051</v>
      </c>
      <c r="BA61" s="63">
        <f>AZ61-AY61</f>
        <v>51.342097332240051</v>
      </c>
      <c r="BB61" s="42">
        <f>($AD61^$BB$75)*($BC$75^$M61)*(IF($C61&gt;0,1,$BD$75))</f>
        <v>0.58443621533921775</v>
      </c>
      <c r="BC61" s="42">
        <f>($AD61^$BB$76)*($BC$76^$M61)*(IF($C61&gt;0,1,$BD$76))</f>
        <v>1.302304453684419</v>
      </c>
      <c r="BD61" s="42">
        <f>($AD61^$BB$77)*($BC$77^$M61)*(IF($C61&gt;0,1,$BD$77))</f>
        <v>2.0778106814450307E-2</v>
      </c>
      <c r="BE61" s="42">
        <f>($AD61^$BB$78)*($BC$78^$M61)*(IF($C61&gt;0,1,$BD$78))</f>
        <v>0.47958324120427764</v>
      </c>
      <c r="BF61" s="42">
        <f>($AD61^$BB$79)*($BC$79^$M61)*(IF($C61&gt;0,1,$BD$79))</f>
        <v>1.2854474290087499</v>
      </c>
      <c r="BG61" s="42">
        <f>($AD61^$BB$80)*($BC$80^$M61)*(IF($C61&gt;0,1,$BD$80))</f>
        <v>8.9728226560607283</v>
      </c>
      <c r="BH61" s="42">
        <f>($AD61^$BB$81)*($BC$81^$M61)*(IF($C61&gt;0,1,$BD$81))</f>
        <v>3.1286527905060375E-2</v>
      </c>
      <c r="BI61" s="40">
        <f>BB61/BB$73</f>
        <v>7.1779602064933855E-3</v>
      </c>
      <c r="BJ61" s="40">
        <f>BC61/BC$73</f>
        <v>8.7511658628822257E-3</v>
      </c>
      <c r="BK61" s="40">
        <f>BD61/BD$73</f>
        <v>3.9509765993633537E-5</v>
      </c>
      <c r="BL61" s="40">
        <f>BE61/BE$73</f>
        <v>2.8435016972865154E-3</v>
      </c>
      <c r="BM61" s="40">
        <f>BF61/BF$73</f>
        <v>1.9965160075690533E-2</v>
      </c>
      <c r="BN61" s="40">
        <f>BG61/BG$73</f>
        <v>2.1792061686010208E-2</v>
      </c>
      <c r="BO61" s="40">
        <f>BH61/BH$73</f>
        <v>4.2695025902105498E-4</v>
      </c>
      <c r="BP61" s="2">
        <v>733</v>
      </c>
      <c r="BQ61" s="17">
        <f>BP$73*BI61</f>
        <v>439.98742677742507</v>
      </c>
      <c r="BR61" s="1">
        <f>BQ61-BP61</f>
        <v>-293.01257322257493</v>
      </c>
      <c r="BS61" s="2">
        <v>181</v>
      </c>
      <c r="BT61" s="17">
        <f>BS$73*BJ61</f>
        <v>505.56360306456907</v>
      </c>
      <c r="BU61" s="1">
        <f>BT61-BS61</f>
        <v>324.56360306456907</v>
      </c>
      <c r="BV61" s="2">
        <v>0</v>
      </c>
      <c r="BW61" s="17">
        <f>BV$73*BK61</f>
        <v>2.4683331206862618</v>
      </c>
      <c r="BX61" s="1">
        <f>BW61-BV61</f>
        <v>2.4683331206862618</v>
      </c>
      <c r="BY61" s="2">
        <v>168</v>
      </c>
      <c r="BZ61" s="17">
        <f>BY$73*BL61</f>
        <v>164.66718328986209</v>
      </c>
      <c r="CA61" s="1">
        <f>BZ61-BY61</f>
        <v>-3.3328167101379051</v>
      </c>
      <c r="CB61" s="2">
        <v>1322</v>
      </c>
      <c r="CC61" s="17">
        <f>CB$73*BM61</f>
        <v>1318.1397985172403</v>
      </c>
      <c r="CD61" s="1">
        <f>CC61-CB61</f>
        <v>-3.8602014827597486</v>
      </c>
      <c r="CE61" s="2">
        <v>3778</v>
      </c>
      <c r="CF61" s="17">
        <f>CE$73*BN61</f>
        <v>1560.1808643482148</v>
      </c>
      <c r="CG61" s="1">
        <f>CF61-CE61</f>
        <v>-2217.8191356517855</v>
      </c>
      <c r="CH61" s="2">
        <v>0</v>
      </c>
      <c r="CI61" s="17">
        <f>CH$73*BO61</f>
        <v>28.16761638865508</v>
      </c>
      <c r="CJ61" s="1">
        <f>CI61-CH61</f>
        <v>28.16761638865508</v>
      </c>
      <c r="CK61" s="9"/>
      <c r="CO61" s="40"/>
      <c r="CQ61" s="17"/>
      <c r="CR61" s="1"/>
    </row>
    <row r="62" spans="1:96" x14ac:dyDescent="0.2">
      <c r="A62" s="35" t="s">
        <v>8</v>
      </c>
      <c r="B62">
        <v>1</v>
      </c>
      <c r="C62">
        <v>1</v>
      </c>
      <c r="D62">
        <v>0.39967897271267999</v>
      </c>
      <c r="E62">
        <v>0.60032102728731895</v>
      </c>
      <c r="F62">
        <v>0.75</v>
      </c>
      <c r="G62">
        <v>0.75</v>
      </c>
      <c r="H62">
        <v>1.7605633802816899E-2</v>
      </c>
      <c r="I62">
        <v>0.154929577464788</v>
      </c>
      <c r="J62">
        <v>5.22267499091243E-2</v>
      </c>
      <c r="K62">
        <v>0.197914280515184</v>
      </c>
      <c r="L62">
        <v>0.80081827667801497</v>
      </c>
      <c r="M62" s="31">
        <v>0</v>
      </c>
      <c r="N62">
        <v>1.0049877523827799</v>
      </c>
      <c r="O62">
        <v>0.99690866174364301</v>
      </c>
      <c r="P62">
        <v>1.0069090929872699</v>
      </c>
      <c r="Q62">
        <v>0.99586868800344497</v>
      </c>
      <c r="R62">
        <v>62.799999237060497</v>
      </c>
      <c r="S62" s="43">
        <f>IF(C62,O62,Q62)</f>
        <v>0.99690866174364301</v>
      </c>
      <c r="T62" s="43">
        <f>IF(D62 = 0,N62,P62)</f>
        <v>1.0069090929872699</v>
      </c>
      <c r="U62" s="68">
        <f>R62*S62^(1-M62)</f>
        <v>62.605863196919785</v>
      </c>
      <c r="V62" s="67">
        <f>R62*T62^(M62+1)</f>
        <v>63.233890271389832</v>
      </c>
      <c r="W62" s="76">
        <f>0.5 * (D62-MAX($D$3:$D$72))/(MIN($D$3:$D$72)-MAX($D$3:$D$72)) + 0.75</f>
        <v>1.0002315325248072</v>
      </c>
      <c r="X62" s="76">
        <f>AVERAGE(D62, F62, G62, H62, I62, J62, K62)</f>
        <v>0.33176503062922758</v>
      </c>
      <c r="Y62" s="32">
        <f>1.2^M62</f>
        <v>1</v>
      </c>
      <c r="Z62" s="32">
        <f>IF(C62&gt;0, 1, 0.3)</f>
        <v>1</v>
      </c>
      <c r="AA62" s="32">
        <f>PERCENTILE($L$2:$L$72, 0.05)</f>
        <v>-0.26164412179337548</v>
      </c>
      <c r="AB62" s="32">
        <f>PERCENTILE($L$2:$L$72, 0.95)</f>
        <v>1.0182912542328766</v>
      </c>
      <c r="AC62" s="32">
        <f>MIN(MAX(L62,AA62), AB62)</f>
        <v>0.80081827667801497</v>
      </c>
      <c r="AD62" s="32">
        <f>AC62-$AC$73+1</f>
        <v>2.0624623984713906</v>
      </c>
      <c r="AE62" s="21">
        <f>(AD62^4) *Y62*Z62</f>
        <v>18.094398804510693</v>
      </c>
      <c r="AF62" s="15">
        <f>AE62/$AE$73</f>
        <v>3.6477007596418261E-2</v>
      </c>
      <c r="AG62" s="2">
        <v>1005</v>
      </c>
      <c r="AH62" s="16">
        <f>$D$79*AF62</f>
        <v>2101.3856921182614</v>
      </c>
      <c r="AI62" s="26">
        <f>AH62-AG62</f>
        <v>1096.3856921182614</v>
      </c>
      <c r="AJ62" s="2">
        <v>2889</v>
      </c>
      <c r="AK62" s="2">
        <v>2198</v>
      </c>
      <c r="AL62" s="2">
        <v>0</v>
      </c>
      <c r="AM62" s="10">
        <f>SUM(AJ62:AL62)</f>
        <v>5087</v>
      </c>
      <c r="AN62" s="16">
        <f>AF62*$D$78</f>
        <v>3643.9071508517986</v>
      </c>
      <c r="AO62" s="9">
        <f>AN62-AM62</f>
        <v>-1443.0928491482014</v>
      </c>
      <c r="AP62" s="9">
        <f>AO62+AI62</f>
        <v>-346.70715702993994</v>
      </c>
      <c r="AQ62" s="18">
        <f>AG62+AM62</f>
        <v>6092</v>
      </c>
      <c r="AR62" s="30">
        <f>AH62+AN62</f>
        <v>5745.2928429700605</v>
      </c>
      <c r="AS62" s="77">
        <f>AP62*(AP62&lt;0)</f>
        <v>-346.70715702993994</v>
      </c>
      <c r="AT62">
        <f>AS62/$AS$73</f>
        <v>7.3582168880951815E-3</v>
      </c>
      <c r="AU62" s="66">
        <f>AT62*$AP$73</f>
        <v>-47.75114849529372</v>
      </c>
      <c r="AV62" s="69">
        <f>IF(AU62&gt;0,U62,V62)</f>
        <v>63.233890271389832</v>
      </c>
      <c r="AW62" s="17">
        <f>AU62/AV62</f>
        <v>-0.75515120594910989</v>
      </c>
      <c r="AX62" s="38">
        <f>AQ62/AR62</f>
        <v>1.0603462985275276</v>
      </c>
      <c r="AY62" s="23">
        <v>0</v>
      </c>
      <c r="AZ62" s="16">
        <f>BN62*$D$80</f>
        <v>76.724286638784122</v>
      </c>
      <c r="BA62" s="63">
        <f>AZ62-AY62</f>
        <v>76.724286638784122</v>
      </c>
      <c r="BB62" s="42">
        <f>($AD62^$BB$75)*($BC$75^$M62)*(IF($C62&gt;0,1,$BD$75))</f>
        <v>2.2108898164784767</v>
      </c>
      <c r="BC62" s="42">
        <f>($AD62^$BB$76)*($BC$76^$M62)*(IF($C62&gt;0,1,$BD$76))</f>
        <v>4.687052394233068</v>
      </c>
      <c r="BD62" s="42">
        <f>($AD62^$BB$77)*($BC$77^$M62)*(IF($C62&gt;0,1,$BD$77))</f>
        <v>33.795533770256313</v>
      </c>
      <c r="BE62" s="42">
        <f>($AD62^$BB$78)*($BC$78^$M62)*(IF($C62&gt;0,1,$BD$78))</f>
        <v>4.7108633926150212</v>
      </c>
      <c r="BF62" s="42">
        <f>($AD62^$BB$79)*($BC$79^$M62)*(IF($C62&gt;0,1,$BD$79))</f>
        <v>1.066547881788757</v>
      </c>
      <c r="BG62" s="42">
        <f>($AD62^$BB$80)*($BC$80^$M62)*(IF($C62&gt;0,1,$BD$80))</f>
        <v>13.408751359876387</v>
      </c>
      <c r="BH62" s="42">
        <f>($AD62^$BB$81)*($BC$81^$M62)*(IF($C62&gt;0,1,$BD$81))</f>
        <v>3.8549218457834411</v>
      </c>
      <c r="BI62" s="40">
        <f>BB62/BB$73</f>
        <v>2.7153825699204676E-2</v>
      </c>
      <c r="BJ62" s="40">
        <f>BC62/BC$73</f>
        <v>3.1495840157736502E-2</v>
      </c>
      <c r="BK62" s="40">
        <f>BD62/BD$73</f>
        <v>6.4262526072113246E-2</v>
      </c>
      <c r="BL62" s="40">
        <f>BE62/BE$73</f>
        <v>2.7931226326734799E-2</v>
      </c>
      <c r="BM62" s="40">
        <f>BF62/BF$73</f>
        <v>1.6565282023802044E-2</v>
      </c>
      <c r="BN62" s="40">
        <f>BG62/BG$73</f>
        <v>3.256548668878783E-2</v>
      </c>
      <c r="BO62" s="40">
        <f>BH62/BH$73</f>
        <v>5.2606025365216615E-2</v>
      </c>
      <c r="BP62" s="2">
        <v>390</v>
      </c>
      <c r="BQ62" s="17">
        <f>BP$73*BI62</f>
        <v>1664.448053884149</v>
      </c>
      <c r="BR62" s="1">
        <f>BQ62-BP62</f>
        <v>1274.448053884149</v>
      </c>
      <c r="BS62" s="2">
        <v>410</v>
      </c>
      <c r="BT62" s="17">
        <f>BS$73*BJ62</f>
        <v>1819.5461817525954</v>
      </c>
      <c r="BU62" s="1">
        <f>BT62-BS62</f>
        <v>1409.5461817525954</v>
      </c>
      <c r="BV62" s="2">
        <v>0</v>
      </c>
      <c r="BW62" s="17">
        <f>BV$73*BK62</f>
        <v>4014.737053829203</v>
      </c>
      <c r="BX62" s="1">
        <f>BW62-BV62</f>
        <v>4014.737053829203</v>
      </c>
      <c r="BY62" s="2">
        <v>547</v>
      </c>
      <c r="BZ62" s="17">
        <f>BY$73*BL62</f>
        <v>1617.4973165812123</v>
      </c>
      <c r="CA62" s="1">
        <f>BZ62-BY62</f>
        <v>1070.4973165812123</v>
      </c>
      <c r="CB62" s="2">
        <v>1382</v>
      </c>
      <c r="CC62" s="17">
        <f>CB$73*BM62</f>
        <v>1093.6730497754586</v>
      </c>
      <c r="CD62" s="1">
        <f>CC62-CB62</f>
        <v>-288.32695022454141</v>
      </c>
      <c r="CE62" s="2">
        <v>2952</v>
      </c>
      <c r="CF62" s="17">
        <f>CE$73*BN62</f>
        <v>2331.4934539970759</v>
      </c>
      <c r="CG62" s="1">
        <f>CF62-CE62</f>
        <v>-620.5065460029241</v>
      </c>
      <c r="CH62" s="2">
        <v>0</v>
      </c>
      <c r="CI62" s="17">
        <f>CH$73*BO62</f>
        <v>3470.6299174448009</v>
      </c>
      <c r="CJ62" s="1">
        <f>CI62-CH62</f>
        <v>3470.6299174448009</v>
      </c>
      <c r="CK62" s="9"/>
      <c r="CO62" s="40"/>
      <c r="CQ62" s="17"/>
      <c r="CR62" s="1"/>
    </row>
    <row r="63" spans="1:96" x14ac:dyDescent="0.2">
      <c r="A63" s="52" t="s">
        <v>5</v>
      </c>
      <c r="B63">
        <v>0</v>
      </c>
      <c r="C63">
        <v>0</v>
      </c>
      <c r="D63">
        <v>0.20064205457463799</v>
      </c>
      <c r="E63">
        <v>0.79935794542536098</v>
      </c>
      <c r="F63">
        <v>0.48253968253968199</v>
      </c>
      <c r="G63">
        <v>0.48253968253968199</v>
      </c>
      <c r="H63">
        <v>6.1619718309859099E-3</v>
      </c>
      <c r="I63">
        <v>0.184859154929577</v>
      </c>
      <c r="J63">
        <v>3.3750509705423898E-2</v>
      </c>
      <c r="K63">
        <v>0.12761645755468901</v>
      </c>
      <c r="L63">
        <v>0.98991478525943</v>
      </c>
      <c r="M63" s="31">
        <v>1</v>
      </c>
      <c r="N63">
        <v>1.00840760596416</v>
      </c>
      <c r="O63">
        <v>0.99629371197675798</v>
      </c>
      <c r="P63">
        <v>1.0098038049042</v>
      </c>
      <c r="Q63">
        <v>0.991478493165182</v>
      </c>
      <c r="R63">
        <v>51.919998168945298</v>
      </c>
      <c r="S63" s="43">
        <f>IF(C63,O63,Q63)</f>
        <v>0.991478493165182</v>
      </c>
      <c r="T63" s="43">
        <f>IF(D63 = 0,N63,P63)</f>
        <v>1.0098038049042</v>
      </c>
      <c r="U63" s="68">
        <f>R63*S63^(1-M63)</f>
        <v>51.919998168945298</v>
      </c>
      <c r="V63" s="67">
        <f>R63*T63^(M63+1)</f>
        <v>52.943015503662757</v>
      </c>
      <c r="W63" s="76">
        <f>0.5 * (D63-MAX($D$3:$D$72))/(MIN($D$3:$D$72)-MAX($D$3:$D$72)) + 0.75</f>
        <v>1.1287431091510478</v>
      </c>
      <c r="X63" s="76">
        <f>AVERAGE(D63, F63, G63, H63, I63, J63, K63)</f>
        <v>0.21687278766781112</v>
      </c>
      <c r="Y63" s="32">
        <f>1.2^M63</f>
        <v>1.2</v>
      </c>
      <c r="Z63" s="32">
        <f>IF(C63&gt;0, 1, 0.3)</f>
        <v>0.3</v>
      </c>
      <c r="AA63" s="32">
        <f>PERCENTILE($L$2:$L$72, 0.05)</f>
        <v>-0.26164412179337548</v>
      </c>
      <c r="AB63" s="32">
        <f>PERCENTILE($L$2:$L$72, 0.95)</f>
        <v>1.0182912542328766</v>
      </c>
      <c r="AC63" s="32">
        <f>MIN(MAX(L63,AA63), AB63)</f>
        <v>0.98991478525943</v>
      </c>
      <c r="AD63" s="32">
        <f>AC63-$AC$73+1</f>
        <v>2.2515589070528055</v>
      </c>
      <c r="AE63" s="21">
        <f>(AD63^4) *Y63*Z63</f>
        <v>9.2520028093510849</v>
      </c>
      <c r="AF63" s="15">
        <f>AE63/$AE$73</f>
        <v>1.8651372748270143E-2</v>
      </c>
      <c r="AG63" s="2">
        <v>3063</v>
      </c>
      <c r="AH63" s="16">
        <f>$D$79*AF63</f>
        <v>1074.4776069687205</v>
      </c>
      <c r="AI63" s="26">
        <f>AH63-AG63</f>
        <v>-1988.5223930312795</v>
      </c>
      <c r="AJ63" s="2">
        <v>935</v>
      </c>
      <c r="AK63" s="2">
        <v>1298</v>
      </c>
      <c r="AL63" s="2">
        <v>0</v>
      </c>
      <c r="AM63" s="10">
        <f>SUM(AJ63:AL63)</f>
        <v>2233</v>
      </c>
      <c r="AN63" s="16">
        <f>AF63*$D$78</f>
        <v>1863.1975320611941</v>
      </c>
      <c r="AO63" s="9">
        <f>AN63-AM63</f>
        <v>-369.80246793880588</v>
      </c>
      <c r="AP63" s="9">
        <f>AO63+AI63</f>
        <v>-2358.3248609700854</v>
      </c>
      <c r="AQ63" s="18">
        <f>AG63+AM63</f>
        <v>5296</v>
      </c>
      <c r="AR63" s="30">
        <f>AH63+AN63</f>
        <v>2937.6751390299146</v>
      </c>
      <c r="AS63" s="77">
        <f>AP63*(AP63&lt;0)</f>
        <v>-2358.3248609700854</v>
      </c>
      <c r="AT63">
        <f>AS63/$AS$73</f>
        <v>5.0051074711752429E-2</v>
      </c>
      <c r="AU63" s="66">
        <f>AT63*$AP$73</f>
        <v>-324.80644934191764</v>
      </c>
      <c r="AV63" s="69">
        <f>IF(AU63&gt;0,U63,V63)</f>
        <v>52.943015503662757</v>
      </c>
      <c r="AW63" s="17">
        <f>AU63/AV63</f>
        <v>-6.1350198180427888</v>
      </c>
      <c r="AX63" s="38">
        <f>AQ63/AR63</f>
        <v>1.8027861316717466</v>
      </c>
      <c r="AY63" s="23">
        <v>0</v>
      </c>
      <c r="AZ63" s="16">
        <f>BN63*$D$80</f>
        <v>36.720083375611765</v>
      </c>
      <c r="BA63" s="63">
        <f>AZ63-AY63</f>
        <v>36.720083375611765</v>
      </c>
      <c r="BB63" s="42">
        <f>($AD63^$BB$75)*($BC$75^$M63)*(IF($C63&gt;0,1,$BD$75))</f>
        <v>0.8255760193490489</v>
      </c>
      <c r="BC63" s="42">
        <f>($AD63^$BB$76)*($BC$76^$M63)*(IF($C63&gt;0,1,$BD$76))</f>
        <v>1.7570034597999942</v>
      </c>
      <c r="BD63" s="42">
        <f>($AD63^$BB$77)*($BC$77^$M63)*(IF($C63&gt;0,1,$BD$77))</f>
        <v>4.9808266500814817E-2</v>
      </c>
      <c r="BE63" s="42">
        <f>($AD63^$BB$78)*($BC$78^$M63)*(IF($C63&gt;0,1,$BD$78))</f>
        <v>1.4505992376866634</v>
      </c>
      <c r="BF63" s="42">
        <f>($AD63^$BB$79)*($BC$79^$M63)*(IF($C63&gt;0,1,$BD$79))</f>
        <v>0.95184761839951348</v>
      </c>
      <c r="BG63" s="42">
        <f>($AD63^$BB$80)*($BC$80^$M63)*(IF($C63&gt;0,1,$BD$80))</f>
        <v>6.4174004017212365</v>
      </c>
      <c r="BH63" s="42">
        <f>($AD63^$BB$81)*($BC$81^$M63)*(IF($C63&gt;0,1,$BD$81))</f>
        <v>7.6485172545939437E-2</v>
      </c>
      <c r="BI63" s="40">
        <f>BB63/BB$73</f>
        <v>1.0139604047095459E-2</v>
      </c>
      <c r="BJ63" s="40">
        <f>BC63/BC$73</f>
        <v>1.180663143312387E-2</v>
      </c>
      <c r="BK63" s="40">
        <f>BD63/BD$73</f>
        <v>9.4710888319581095E-5</v>
      </c>
      <c r="BL63" s="40">
        <f>BE63/BE$73</f>
        <v>8.6007621619280262E-3</v>
      </c>
      <c r="BM63" s="40">
        <f>BF63/BF$73</f>
        <v>1.4783794062792224E-2</v>
      </c>
      <c r="BN63" s="40">
        <f>BG63/BG$73</f>
        <v>1.5585773928527913E-2</v>
      </c>
      <c r="BO63" s="40">
        <f>BH63/BH$73</f>
        <v>1.0437516214279934E-3</v>
      </c>
      <c r="BP63" s="2">
        <v>1755</v>
      </c>
      <c r="BQ63" s="17">
        <f>BP$73*BI63</f>
        <v>621.52730927481036</v>
      </c>
      <c r="BR63" s="1">
        <f>BQ63-BP63</f>
        <v>-1133.4726907251898</v>
      </c>
      <c r="BS63" s="2">
        <v>1662</v>
      </c>
      <c r="BT63" s="17">
        <f>BS$73*BJ63</f>
        <v>682.08090452299905</v>
      </c>
      <c r="BU63" s="1">
        <f>BT63-BS63</f>
        <v>-979.91909547700095</v>
      </c>
      <c r="BV63" s="2">
        <v>3250</v>
      </c>
      <c r="BW63" s="17">
        <f>BV$73*BK63</f>
        <v>5.9169680368775097</v>
      </c>
      <c r="BX63" s="1">
        <f>BW63-BV63</f>
        <v>-3244.0830319631223</v>
      </c>
      <c r="BY63" s="2">
        <v>179</v>
      </c>
      <c r="BZ63" s="17">
        <f>BY$73*BL63</f>
        <v>498.07013679725202</v>
      </c>
      <c r="CA63" s="1">
        <f>BZ63-BY63</f>
        <v>319.07013679725202</v>
      </c>
      <c r="CB63" s="2">
        <v>571</v>
      </c>
      <c r="CC63" s="17">
        <f>CB$73*BM63</f>
        <v>976.05565161366826</v>
      </c>
      <c r="CD63" s="1">
        <f>CC63-CB63</f>
        <v>405.05565161366826</v>
      </c>
      <c r="CE63" s="2">
        <v>4102</v>
      </c>
      <c r="CF63" s="17">
        <f>CE$73*BN63</f>
        <v>1115.8478986390273</v>
      </c>
      <c r="CG63" s="1">
        <f>CF63-CE63</f>
        <v>-2986.1521013609727</v>
      </c>
      <c r="CH63" s="2">
        <v>1610</v>
      </c>
      <c r="CI63" s="17">
        <f>CH$73*BO63</f>
        <v>68.860469472090429</v>
      </c>
      <c r="CJ63" s="1">
        <f>CI63-CH63</f>
        <v>-1541.1395305279095</v>
      </c>
      <c r="CK63" s="9"/>
      <c r="CO63" s="40"/>
      <c r="CQ63" s="17"/>
      <c r="CR63" s="1"/>
    </row>
    <row r="64" spans="1:96" x14ac:dyDescent="0.2">
      <c r="A64" s="52" t="s">
        <v>7</v>
      </c>
      <c r="B64">
        <v>0</v>
      </c>
      <c r="C64">
        <v>0</v>
      </c>
      <c r="D64">
        <v>4.1733547351524798E-2</v>
      </c>
      <c r="E64">
        <v>0.95826645264847499</v>
      </c>
      <c r="F64">
        <v>7.9365079365079305E-2</v>
      </c>
      <c r="G64">
        <v>7.9365079365079305E-2</v>
      </c>
      <c r="H64">
        <v>4.4014084507042204E-3</v>
      </c>
      <c r="I64">
        <v>0.183098591549295</v>
      </c>
      <c r="J64">
        <v>2.8388231508093401E-2</v>
      </c>
      <c r="K64">
        <v>4.7466137895073E-2</v>
      </c>
      <c r="L64">
        <v>0.42720571140414199</v>
      </c>
      <c r="M64" s="31">
        <v>1</v>
      </c>
      <c r="N64">
        <v>1.00408715019941</v>
      </c>
      <c r="O64">
        <v>0.99677056877742398</v>
      </c>
      <c r="P64">
        <v>1.00634518569737</v>
      </c>
      <c r="Q64">
        <v>0.997460674883342</v>
      </c>
      <c r="R64">
        <v>109.930000305175</v>
      </c>
      <c r="S64" s="43">
        <f>IF(C64,O64,Q64)</f>
        <v>0.997460674883342</v>
      </c>
      <c r="T64" s="43">
        <f>IF(D64 = 0,N64,P64)</f>
        <v>1.00634518569737</v>
      </c>
      <c r="U64" s="68">
        <f>R64*S64^(1-M64)</f>
        <v>109.930000305175</v>
      </c>
      <c r="V64" s="67">
        <f>R64*T64^(M64+1)</f>
        <v>111.32947877015587</v>
      </c>
      <c r="W64" s="76">
        <f>0.5 * (D64-MAX($D$3:$D$72))/(MIN($D$3:$D$72)-MAX($D$3:$D$72)) + 0.75</f>
        <v>1.2313450937155457</v>
      </c>
      <c r="X64" s="76">
        <f>AVERAGE(D64, F64, G64, H64, I64, J64, K64)</f>
        <v>6.6259725069264142E-2</v>
      </c>
      <c r="Y64" s="32">
        <f>1.2^M64</f>
        <v>1.2</v>
      </c>
      <c r="Z64" s="32">
        <f>IF(C64&gt;0, 1, 0.3)</f>
        <v>0.3</v>
      </c>
      <c r="AA64" s="32">
        <f>PERCENTILE($L$2:$L$72, 0.05)</f>
        <v>-0.26164412179337548</v>
      </c>
      <c r="AB64" s="32">
        <f>PERCENTILE($L$2:$L$72, 0.95)</f>
        <v>1.0182912542328766</v>
      </c>
      <c r="AC64" s="32">
        <f>MIN(MAX(L64,AA64), AB64)</f>
        <v>0.42720571140414199</v>
      </c>
      <c r="AD64" s="32">
        <f>AC64-$AC$73+1</f>
        <v>1.6888498331975175</v>
      </c>
      <c r="AE64" s="21">
        <f>(AD64^4) *Y64*Z64</f>
        <v>2.9286443979178647</v>
      </c>
      <c r="AF64" s="15">
        <f>AE64/$AE$73</f>
        <v>5.9039366327786969E-3</v>
      </c>
      <c r="AG64" s="2">
        <v>550</v>
      </c>
      <c r="AH64" s="16">
        <f>$D$79*AF64</f>
        <v>340.11693350943153</v>
      </c>
      <c r="AI64" s="26">
        <f>AH64-AG64</f>
        <v>-209.88306649056847</v>
      </c>
      <c r="AJ64" s="2">
        <v>1429</v>
      </c>
      <c r="AK64" s="2">
        <v>440</v>
      </c>
      <c r="AL64" s="2">
        <v>0</v>
      </c>
      <c r="AM64" s="10">
        <f>SUM(AJ64:AL64)</f>
        <v>1869</v>
      </c>
      <c r="AN64" s="16">
        <f>AF64*$D$78</f>
        <v>589.77965386806068</v>
      </c>
      <c r="AO64" s="9">
        <f>AN64-AM64</f>
        <v>-1279.2203461319393</v>
      </c>
      <c r="AP64" s="9">
        <f>AO64+AI64</f>
        <v>-1489.1034126225077</v>
      </c>
      <c r="AQ64" s="18">
        <f>AG64+AM64</f>
        <v>2419</v>
      </c>
      <c r="AR64" s="30">
        <f>AH64+AN64</f>
        <v>929.89658737749221</v>
      </c>
      <c r="AS64" s="77">
        <f>AP64*(AP64&lt;0)</f>
        <v>-1489.1034126225077</v>
      </c>
      <c r="AT64">
        <f>AS64/$AS$73</f>
        <v>3.1603460317183182E-2</v>
      </c>
      <c r="AU64" s="66">
        <f>AT64*$AP$73</f>
        <v>-205.09065572836045</v>
      </c>
      <c r="AV64" s="69">
        <f>IF(AU64&gt;0,U64,V64)</f>
        <v>111.32947877015587</v>
      </c>
      <c r="AW64" s="17">
        <f>AU64/AV64</f>
        <v>-1.8421954184459828</v>
      </c>
      <c r="AX64" s="38">
        <f>AQ64/AR64</f>
        <v>2.6013645311056561</v>
      </c>
      <c r="AY64" s="23">
        <v>0</v>
      </c>
      <c r="AZ64" s="16">
        <f>BN64*$D$80</f>
        <v>13.093023516033311</v>
      </c>
      <c r="BA64" s="63">
        <f>AZ64-AY64</f>
        <v>13.093023516033311</v>
      </c>
      <c r="BB64" s="42">
        <f>($AD64^$BB$75)*($BC$75^$M64)*(IF($C64&gt;0,1,$BD$75))</f>
        <v>0.60238636380178157</v>
      </c>
      <c r="BC64" s="42">
        <f>($AD64^$BB$76)*($BC$76^$M64)*(IF($C64&gt;0,1,$BD$76))</f>
        <v>0.95115762621475475</v>
      </c>
      <c r="BD64" s="42">
        <f>($AD64^$BB$77)*($BC$77^$M64)*(IF($C64&gt;0,1,$BD$77))</f>
        <v>1.2301279227134219E-2</v>
      </c>
      <c r="BE64" s="42">
        <f>($AD64^$BB$78)*($BC$78^$M64)*(IF($C64&gt;0,1,$BD$78))</f>
        <v>0.7837058283961772</v>
      </c>
      <c r="BF64" s="42">
        <f>($AD64^$BB$79)*($BC$79^$M64)*(IF($C64&gt;0,1,$BD$79))</f>
        <v>0.92779497242278497</v>
      </c>
      <c r="BG64" s="42">
        <f>($AD64^$BB$80)*($BC$80^$M64)*(IF($C64&gt;0,1,$BD$80))</f>
        <v>2.2882076141293055</v>
      </c>
      <c r="BH64" s="42">
        <f>($AD64^$BB$81)*($BC$81^$M64)*(IF($C64&gt;0,1,$BD$81))</f>
        <v>4.4748454826374247E-2</v>
      </c>
      <c r="BI64" s="40">
        <f>BB64/BB$73</f>
        <v>7.3984213072657715E-3</v>
      </c>
      <c r="BJ64" s="40">
        <f>BC64/BC$73</f>
        <v>6.3915454832405138E-3</v>
      </c>
      <c r="BK64" s="40">
        <f>BD64/BD$73</f>
        <v>2.3390998420915379E-5</v>
      </c>
      <c r="BL64" s="40">
        <f>BE64/BE$73</f>
        <v>4.6466779106416941E-3</v>
      </c>
      <c r="BM64" s="40">
        <f>BF64/BF$73</f>
        <v>1.4410216025812828E-2</v>
      </c>
      <c r="BN64" s="40">
        <f>BG64/BG$73</f>
        <v>5.5573104906762776E-3</v>
      </c>
      <c r="BO64" s="40">
        <f>BH64/BH$73</f>
        <v>6.1065786644296514E-4</v>
      </c>
      <c r="BP64" s="2">
        <v>425</v>
      </c>
      <c r="BQ64" s="17">
        <f>BP$73*BI64</f>
        <v>453.50103087146999</v>
      </c>
      <c r="BR64" s="1">
        <f>BQ64-BP64</f>
        <v>28.501030871469993</v>
      </c>
      <c r="BS64" s="2">
        <v>829</v>
      </c>
      <c r="BT64" s="17">
        <f>BS$73*BJ64</f>
        <v>369.24597411228774</v>
      </c>
      <c r="BU64" s="1">
        <f>BT64-BS64</f>
        <v>-459.75402588771226</v>
      </c>
      <c r="BV64" s="2">
        <v>0</v>
      </c>
      <c r="BW64" s="17">
        <f>BV$73*BK64</f>
        <v>1.4613292353482674</v>
      </c>
      <c r="BX64" s="1">
        <f>BW64-BV64</f>
        <v>1.4613292353482674</v>
      </c>
      <c r="BY64" s="2">
        <v>637</v>
      </c>
      <c r="BZ64" s="17">
        <f>BY$73*BL64</f>
        <v>269.08911780526051</v>
      </c>
      <c r="CA64" s="1">
        <f>BZ64-BY64</f>
        <v>-367.91088219473949</v>
      </c>
      <c r="CB64" s="2">
        <v>2528</v>
      </c>
      <c r="CC64" s="17">
        <f>CB$73*BM64</f>
        <v>951.39128245621453</v>
      </c>
      <c r="CD64" s="1">
        <f>CC64-CB64</f>
        <v>-1576.6087175437856</v>
      </c>
      <c r="CE64" s="2">
        <v>2968</v>
      </c>
      <c r="CF64" s="17">
        <f>CE$73*BN64</f>
        <v>397.87008726947744</v>
      </c>
      <c r="CG64" s="1">
        <f>CF64-CE64</f>
        <v>-2570.1299127305224</v>
      </c>
      <c r="CH64" s="2">
        <v>0</v>
      </c>
      <c r="CI64" s="17">
        <f>CH$73*BO64</f>
        <v>40.287542080708185</v>
      </c>
      <c r="CJ64" s="1">
        <f>CI64-CH64</f>
        <v>40.287542080708185</v>
      </c>
      <c r="CK64" s="9"/>
      <c r="CO64" s="40"/>
      <c r="CQ64" s="17"/>
      <c r="CR64" s="1"/>
    </row>
    <row r="65" spans="1:96" x14ac:dyDescent="0.2">
      <c r="A65" s="52" t="s">
        <v>65</v>
      </c>
      <c r="B65">
        <v>0</v>
      </c>
      <c r="C65">
        <v>1</v>
      </c>
      <c r="D65">
        <v>0.243178170144462</v>
      </c>
      <c r="E65">
        <v>0.75682182985553703</v>
      </c>
      <c r="F65">
        <v>0.338095238095238</v>
      </c>
      <c r="G65">
        <v>0.338095238095238</v>
      </c>
      <c r="H65">
        <v>1.14436619718309E-2</v>
      </c>
      <c r="I65">
        <v>0.30545774647887303</v>
      </c>
      <c r="J65">
        <v>5.9123220458475297E-2</v>
      </c>
      <c r="K65">
        <v>0.141383447750666</v>
      </c>
      <c r="L65">
        <v>0.78992335277226899</v>
      </c>
      <c r="M65" s="31">
        <v>0</v>
      </c>
      <c r="N65">
        <v>1.0083333464591699</v>
      </c>
      <c r="O65">
        <v>0.99525501192959098</v>
      </c>
      <c r="P65">
        <v>1.01015332554429</v>
      </c>
      <c r="Q65">
        <v>0.99435306397253398</v>
      </c>
      <c r="R65">
        <v>110.790000915527</v>
      </c>
      <c r="S65" s="43">
        <f>IF(C65,O65,Q65)</f>
        <v>0.99525501192959098</v>
      </c>
      <c r="T65" s="43">
        <f>IF(D65 = 0,N65,P65)</f>
        <v>1.01015332554429</v>
      </c>
      <c r="U65" s="68">
        <f>R65*S65^(1-M65)</f>
        <v>110.26430368286222</v>
      </c>
      <c r="V65" s="67">
        <f>R65*T65^(M65+1)</f>
        <v>111.91488786187455</v>
      </c>
      <c r="W65" s="76">
        <f>0.5 * (D65-MAX($D$3:$D$72))/(MIN($D$3:$D$72)-MAX($D$3:$D$72)) + 0.75</f>
        <v>1.1012789415656008</v>
      </c>
      <c r="X65" s="76">
        <f>AVERAGE(D65, F65, G65, H65, I65, J65, K65)</f>
        <v>0.20525381757068331</v>
      </c>
      <c r="Y65" s="32">
        <f>1.2^M65</f>
        <v>1</v>
      </c>
      <c r="Z65" s="32">
        <f>IF(C65&gt;0, 1, 0.3)</f>
        <v>1</v>
      </c>
      <c r="AA65" s="32">
        <f>PERCENTILE($L$2:$L$72, 0.05)</f>
        <v>-0.26164412179337548</v>
      </c>
      <c r="AB65" s="32">
        <f>PERCENTILE($L$2:$L$72, 0.95)</f>
        <v>1.0182912542328766</v>
      </c>
      <c r="AC65" s="32">
        <f>MIN(MAX(L65,AA65), AB65)</f>
        <v>0.78992335277226899</v>
      </c>
      <c r="AD65" s="32">
        <f>AC65-$AC$73+1</f>
        <v>2.0515674745656445</v>
      </c>
      <c r="AE65" s="21">
        <f>(AD65^4) *Y65*Z65</f>
        <v>17.715084191518461</v>
      </c>
      <c r="AF65" s="15">
        <f>AE65/$AE$73</f>
        <v>3.5712336596898736E-2</v>
      </c>
      <c r="AG65" s="2">
        <v>1440</v>
      </c>
      <c r="AH65" s="16">
        <f>$D$79*AF65</f>
        <v>2057.334142842441</v>
      </c>
      <c r="AI65" s="26">
        <f>AH65-AG65</f>
        <v>617.334142842441</v>
      </c>
      <c r="AJ65" s="2">
        <v>0</v>
      </c>
      <c r="AK65" s="2">
        <v>2659</v>
      </c>
      <c r="AL65" s="2">
        <v>0</v>
      </c>
      <c r="AM65" s="10">
        <f>SUM(AJ65:AL65)</f>
        <v>2659</v>
      </c>
      <c r="AN65" s="16">
        <f>AF65*$D$78</f>
        <v>3567.519576683796</v>
      </c>
      <c r="AO65" s="9">
        <f>AN65-AM65</f>
        <v>908.519576683796</v>
      </c>
      <c r="AP65" s="9">
        <f>AO65+AI65</f>
        <v>1525.853719526237</v>
      </c>
      <c r="AQ65" s="18">
        <f>AG65+AM65</f>
        <v>4099</v>
      </c>
      <c r="AR65" s="30">
        <f>AH65+AN65</f>
        <v>5624.853719526237</v>
      </c>
      <c r="AS65" s="77">
        <f>AP65*(AP65&lt;0)</f>
        <v>0</v>
      </c>
      <c r="AT65">
        <f>AS65/$AS$73</f>
        <v>0</v>
      </c>
      <c r="AU65" s="66">
        <f>AT65*$AP$73</f>
        <v>0</v>
      </c>
      <c r="AV65" s="69">
        <f>IF(AU65&gt;0,U65,V65)</f>
        <v>111.91488786187455</v>
      </c>
      <c r="AW65" s="17">
        <f>AU65/AV65</f>
        <v>0</v>
      </c>
      <c r="AX65" s="38">
        <f>AQ65/AR65</f>
        <v>0.72873006204066149</v>
      </c>
      <c r="AY65" s="23">
        <v>0</v>
      </c>
      <c r="AZ65" s="16">
        <f>BN65*$D$80</f>
        <v>75.280798819815345</v>
      </c>
      <c r="BA65" s="63">
        <f>AZ65-AY65</f>
        <v>75.280798819815345</v>
      </c>
      <c r="BB65" s="42">
        <f>($AD65^$BB$75)*($BC$75^$M65)*(IF($C65&gt;0,1,$BD$75))</f>
        <v>2.1980928949701215</v>
      </c>
      <c r="BC65" s="42">
        <f>($AD65^$BB$76)*($BC$76^$M65)*(IF($C65&gt;0,1,$BD$76))</f>
        <v>4.634374311936523</v>
      </c>
      <c r="BD65" s="42">
        <f>($AD65^$BB$77)*($BC$77^$M65)*(IF($C65&gt;0,1,$BD$77))</f>
        <v>32.936183266205283</v>
      </c>
      <c r="BE65" s="42">
        <f>($AD65^$BB$78)*($BC$78^$M65)*(IF($C65&gt;0,1,$BD$78))</f>
        <v>4.6577450060343946</v>
      </c>
      <c r="BF65" s="42">
        <f>($AD65^$BB$79)*($BC$79^$M65)*(IF($C65&gt;0,1,$BD$79))</f>
        <v>1.0660452432558467</v>
      </c>
      <c r="BG65" s="42">
        <f>($AD65^$BB$80)*($BC$80^$M65)*(IF($C65&gt;0,1,$BD$80))</f>
        <v>13.156479620333377</v>
      </c>
      <c r="BH65" s="42">
        <f>($AD65^$BB$81)*($BC$81^$M65)*(IF($C65&gt;0,1,$BD$81))</f>
        <v>3.817050808342608</v>
      </c>
      <c r="BI65" s="40">
        <f>BB65/BB$73</f>
        <v>2.6996655778960637E-2</v>
      </c>
      <c r="BJ65" s="40">
        <f>BC65/BC$73</f>
        <v>3.11418563913358E-2</v>
      </c>
      <c r="BK65" s="40">
        <f>BD65/BD$73</f>
        <v>6.2628462987118688E-2</v>
      </c>
      <c r="BL65" s="40">
        <f>BE65/BE$73</f>
        <v>2.7616281580083828E-2</v>
      </c>
      <c r="BM65" s="40">
        <f>BF65/BF$73</f>
        <v>1.6557475202190128E-2</v>
      </c>
      <c r="BN65" s="40">
        <f>BG65/BG$73</f>
        <v>3.195280085730702E-2</v>
      </c>
      <c r="BO65" s="40">
        <f>BH65/BH$73</f>
        <v>5.208921987967903E-2</v>
      </c>
      <c r="BP65" s="2">
        <v>1612</v>
      </c>
      <c r="BQ65" s="17">
        <f>BP$73*BI65</f>
        <v>1654.8140092829501</v>
      </c>
      <c r="BR65" s="1">
        <f>BQ65-BP65</f>
        <v>42.81400928295011</v>
      </c>
      <c r="BS65" s="2">
        <v>880</v>
      </c>
      <c r="BT65" s="17">
        <f>BS$73*BJ65</f>
        <v>1799.0961855838605</v>
      </c>
      <c r="BU65" s="1">
        <f>BT65-BS65</f>
        <v>919.09618558386046</v>
      </c>
      <c r="BV65" s="2">
        <v>0</v>
      </c>
      <c r="BW65" s="17">
        <f>BV$73*BK65</f>
        <v>3912.6505966572531</v>
      </c>
      <c r="BX65" s="1">
        <f>BW65-BV65</f>
        <v>3912.6505966572531</v>
      </c>
      <c r="BY65" s="2">
        <v>1885</v>
      </c>
      <c r="BZ65" s="17">
        <f>BY$73*BL65</f>
        <v>1599.2588663026545</v>
      </c>
      <c r="CA65" s="1">
        <f>BZ65-BY65</f>
        <v>-285.7411336973455</v>
      </c>
      <c r="CB65" s="2">
        <v>1329</v>
      </c>
      <c r="CC65" s="17">
        <f>CB$73*BM65</f>
        <v>1093.1576277989966</v>
      </c>
      <c r="CD65" s="1">
        <f>CC65-CB65</f>
        <v>-235.8423722010034</v>
      </c>
      <c r="CE65" s="2">
        <v>1551</v>
      </c>
      <c r="CF65" s="17">
        <f>CE$73*BN65</f>
        <v>2287.6288245780388</v>
      </c>
      <c r="CG65" s="1">
        <f>CF65-CE65</f>
        <v>736.6288245780388</v>
      </c>
      <c r="CH65" s="2">
        <v>1108</v>
      </c>
      <c r="CI65" s="17">
        <f>CH$73*BO65</f>
        <v>3436.5341923419442</v>
      </c>
      <c r="CJ65" s="1">
        <f>CI65-CH65</f>
        <v>2328.5341923419442</v>
      </c>
      <c r="CK65" s="9"/>
      <c r="CO65" s="40"/>
      <c r="CQ65" s="17"/>
      <c r="CR65" s="1"/>
    </row>
    <row r="66" spans="1:96" x14ac:dyDescent="0.2">
      <c r="A66" s="52" t="s">
        <v>66</v>
      </c>
      <c r="B66">
        <v>0</v>
      </c>
      <c r="C66">
        <v>0</v>
      </c>
      <c r="D66">
        <v>0.117977528089887</v>
      </c>
      <c r="E66">
        <v>0.88202247191011196</v>
      </c>
      <c r="F66">
        <v>1.5079365079365E-2</v>
      </c>
      <c r="G66">
        <v>1.5079365079365E-2</v>
      </c>
      <c r="H66">
        <v>0.35563380281690099</v>
      </c>
      <c r="I66">
        <v>0.37852112676056299</v>
      </c>
      <c r="J66">
        <v>0.36689904300283599</v>
      </c>
      <c r="K66">
        <v>7.4381480334216502E-2</v>
      </c>
      <c r="L66">
        <v>0.54535193293808504</v>
      </c>
      <c r="M66" s="31">
        <v>0</v>
      </c>
      <c r="N66">
        <v>1.01168158288042</v>
      </c>
      <c r="O66">
        <v>0.99275474968070498</v>
      </c>
      <c r="P66">
        <v>1.0086514633460999</v>
      </c>
      <c r="Q66">
        <v>0.99297844560127402</v>
      </c>
      <c r="R66">
        <v>40.720001220703097</v>
      </c>
      <c r="S66" s="43">
        <f>IF(C66,O66,Q66)</f>
        <v>0.99297844560127402</v>
      </c>
      <c r="T66" s="43">
        <f>IF(D66 = 0,N66,P66)</f>
        <v>1.0086514633460999</v>
      </c>
      <c r="U66" s="68">
        <f>R66*S66^(1-M66)</f>
        <v>40.434083517015743</v>
      </c>
      <c r="V66" s="67">
        <f>R66*T66^(M66+1)</f>
        <v>41.072288818717155</v>
      </c>
      <c r="W66" s="76">
        <f>0.5 * (D66-MAX($D$3:$D$72))/(MIN($D$3:$D$72)-MAX($D$3:$D$72)) + 0.75</f>
        <v>1.1821168687982362</v>
      </c>
      <c r="X66" s="76">
        <f>AVERAGE(D66, F66, G66, H66, I66, J66, K66)</f>
        <v>0.18908167302330478</v>
      </c>
      <c r="Y66" s="32">
        <f>1.2^M66</f>
        <v>1</v>
      </c>
      <c r="Z66" s="32">
        <f>IF(C66&gt;0, 1, 0.3)</f>
        <v>0.3</v>
      </c>
      <c r="AA66" s="32">
        <f>PERCENTILE($L$2:$L$72, 0.05)</f>
        <v>-0.26164412179337548</v>
      </c>
      <c r="AB66" s="32">
        <f>PERCENTILE($L$2:$L$72, 0.95)</f>
        <v>1.0182912542328766</v>
      </c>
      <c r="AC66" s="32">
        <f>MIN(MAX(L66,AA66), AB66)</f>
        <v>0.54535193293808504</v>
      </c>
      <c r="AD66" s="32">
        <f>AC66-$AC$73+1</f>
        <v>1.8069960547314605</v>
      </c>
      <c r="AE66" s="21">
        <f>(AD66^4) *Y66*Z66</f>
        <v>3.1985273757468251</v>
      </c>
      <c r="AF66" s="15">
        <f>AE66/$AE$73</f>
        <v>6.4480013203524478E-3</v>
      </c>
      <c r="AG66" s="2">
        <v>0</v>
      </c>
      <c r="AH66" s="16">
        <f>$D$79*AF66</f>
        <v>371.45968406352398</v>
      </c>
      <c r="AI66" s="26">
        <f>AH66-AG66</f>
        <v>371.45968406352398</v>
      </c>
      <c r="AJ66" s="2">
        <v>0</v>
      </c>
      <c r="AK66" s="2">
        <v>1873</v>
      </c>
      <c r="AL66" s="2">
        <v>0</v>
      </c>
      <c r="AM66" s="10">
        <f>SUM(AJ66:AL66)</f>
        <v>1873</v>
      </c>
      <c r="AN66" s="16">
        <f>AF66*$D$78</f>
        <v>644.12953989792811</v>
      </c>
      <c r="AO66" s="9">
        <f>AN66-AM66</f>
        <v>-1228.8704601020718</v>
      </c>
      <c r="AP66" s="9">
        <f>AO66+AI66</f>
        <v>-857.41077603854774</v>
      </c>
      <c r="AQ66" s="18">
        <f>AG66+AM66</f>
        <v>1873</v>
      </c>
      <c r="AR66" s="30">
        <f>AH66+AN66</f>
        <v>1015.589223961452</v>
      </c>
      <c r="AS66" s="77">
        <f>AP66*(AP66&lt;0)</f>
        <v>-857.41077603854774</v>
      </c>
      <c r="AT66">
        <f>AS66/$AS$73</f>
        <v>1.8196954762421655E-2</v>
      </c>
      <c r="AU66" s="66">
        <f>AT66*$AP$73</f>
        <v>-118.08913793073543</v>
      </c>
      <c r="AV66" s="69">
        <f>IF(AU66&gt;0,U66,V66)</f>
        <v>41.072288818717155</v>
      </c>
      <c r="AW66" s="17">
        <f>AU66/AV66</f>
        <v>-2.8751535725693653</v>
      </c>
      <c r="AX66" s="38">
        <f>AQ66/AR66</f>
        <v>1.844249580252628</v>
      </c>
      <c r="AY66" s="23">
        <v>0</v>
      </c>
      <c r="AZ66" s="16">
        <f>BN66*$D$80</f>
        <v>10.74423687237076</v>
      </c>
      <c r="BA66" s="63">
        <f>AZ66-AY66</f>
        <v>10.74423687237076</v>
      </c>
      <c r="BB66" s="42">
        <f>($AD66^$BB$75)*($BC$75^$M66)*(IF($C66&gt;0,1,$BD$75))</f>
        <v>0.88744833007766555</v>
      </c>
      <c r="BC66" s="42">
        <f>($AD66^$BB$76)*($BC$76^$M66)*(IF($C66&gt;0,1,$BD$76))</f>
        <v>1.3926529258558145</v>
      </c>
      <c r="BD66" s="42">
        <f>($AD66^$BB$77)*($BC$77^$M66)*(IF($C66&gt;0,1,$BD$77))</f>
        <v>3.5531445868233758E-2</v>
      </c>
      <c r="BE66" s="42">
        <f>($AD66^$BB$78)*($BC$78^$M66)*(IF($C66&gt;0,1,$BD$78))</f>
        <v>2.5732582930859604</v>
      </c>
      <c r="BF66" s="42">
        <f>($AD66^$BB$79)*($BC$79^$M66)*(IF($C66&gt;0,1,$BD$79))</f>
        <v>0.6893613644121912</v>
      </c>
      <c r="BG66" s="42">
        <f>($AD66^$BB$80)*($BC$80^$M66)*(IF($C66&gt;0,1,$BD$80))</f>
        <v>1.8777209549239351</v>
      </c>
      <c r="BH66" s="42">
        <f>($AD66^$BB$81)*($BC$81^$M66)*(IF($C66&gt;0,1,$BD$81))</f>
        <v>0.11749863894241797</v>
      </c>
      <c r="BI66" s="40">
        <f>BB66/BB$73</f>
        <v>1.0899510727478075E-2</v>
      </c>
      <c r="BJ66" s="40">
        <f>BC66/BC$73</f>
        <v>9.358285391033264E-3</v>
      </c>
      <c r="BK66" s="40">
        <f>BD66/BD$73</f>
        <v>6.7563379291758256E-5</v>
      </c>
      <c r="BL66" s="40">
        <f>BE66/BE$73</f>
        <v>1.5257130973911241E-2</v>
      </c>
      <c r="BM66" s="40">
        <f>BF66/BF$73</f>
        <v>1.0706941162968515E-2</v>
      </c>
      <c r="BN66" s="40">
        <f>BG66/BG$73</f>
        <v>4.5603721869145837E-3</v>
      </c>
      <c r="BO66" s="40">
        <f>BH66/BH$73</f>
        <v>1.603440128713444E-3</v>
      </c>
      <c r="BP66" s="2">
        <v>1822</v>
      </c>
      <c r="BQ66" s="17">
        <f>BP$73*BI66</f>
        <v>668.10730906222364</v>
      </c>
      <c r="BR66" s="1">
        <f>BQ66-BP66</f>
        <v>-1153.8926909377765</v>
      </c>
      <c r="BS66" s="2">
        <v>1512</v>
      </c>
      <c r="BT66" s="17">
        <f>BS$73*BJ66</f>
        <v>540.63750532538268</v>
      </c>
      <c r="BU66" s="1">
        <f>BT66-BS66</f>
        <v>-971.36249467461732</v>
      </c>
      <c r="BV66" s="2">
        <v>1244</v>
      </c>
      <c r="BW66" s="17">
        <f>BV$73*BK66</f>
        <v>4.2209545578733056</v>
      </c>
      <c r="BX66" s="1">
        <f>BW66-BV66</f>
        <v>-1239.7790454421267</v>
      </c>
      <c r="BY66" s="2">
        <v>1217</v>
      </c>
      <c r="BZ66" s="17">
        <f>BY$73*BL66</f>
        <v>883.54045469919993</v>
      </c>
      <c r="CA66" s="1">
        <f>BZ66-BY66</f>
        <v>-333.45954530080007</v>
      </c>
      <c r="CB66" s="2">
        <v>529</v>
      </c>
      <c r="CC66" s="17">
        <f>CB$73*BM66</f>
        <v>706.89366946150733</v>
      </c>
      <c r="CD66" s="1">
        <f>CC66-CB66</f>
        <v>177.89366946150733</v>
      </c>
      <c r="CE66" s="2">
        <v>937</v>
      </c>
      <c r="CF66" s="17">
        <f>CE$73*BN66</f>
        <v>326.49528634996273</v>
      </c>
      <c r="CG66" s="1">
        <f>CF66-CE66</f>
        <v>-610.50471365003727</v>
      </c>
      <c r="CH66" s="2">
        <v>1670</v>
      </c>
      <c r="CI66" s="17">
        <f>CH$73*BO66</f>
        <v>105.78535905174076</v>
      </c>
      <c r="CJ66" s="1">
        <f>CI66-CH66</f>
        <v>-1564.2146409482593</v>
      </c>
      <c r="CK66" s="9"/>
      <c r="CO66" s="40"/>
      <c r="CQ66" s="17"/>
      <c r="CR66" s="1"/>
    </row>
    <row r="67" spans="1:96" x14ac:dyDescent="0.2">
      <c r="A67" s="52" t="s">
        <v>72</v>
      </c>
      <c r="B67">
        <v>0</v>
      </c>
      <c r="C67">
        <v>0</v>
      </c>
      <c r="D67">
        <v>9.6774193548387094E-2</v>
      </c>
      <c r="E67">
        <v>0.90322580645161199</v>
      </c>
      <c r="F67">
        <v>1.12676056338028E-2</v>
      </c>
      <c r="G67">
        <v>1.12676056338028E-2</v>
      </c>
      <c r="H67">
        <v>1.7316017316017299E-2</v>
      </c>
      <c r="I67">
        <v>0.38961038961038902</v>
      </c>
      <c r="J67">
        <v>8.2137082082295504E-2</v>
      </c>
      <c r="K67">
        <v>3.0421838353633299E-2</v>
      </c>
      <c r="L67">
        <v>0.74388056889967502</v>
      </c>
      <c r="M67" s="31">
        <v>0</v>
      </c>
      <c r="N67">
        <v>1.0168852706415299</v>
      </c>
      <c r="O67">
        <v>0.99278424532631304</v>
      </c>
      <c r="P67">
        <v>1.0196076778735499</v>
      </c>
      <c r="Q67">
        <v>0.98773330974721296</v>
      </c>
      <c r="R67">
        <v>38.130001068115199</v>
      </c>
      <c r="S67" s="43">
        <f>IF(C67,O67,Q67)</f>
        <v>0.98773330974721296</v>
      </c>
      <c r="T67" s="43">
        <f>IF(D67 = 0,N67,P67)</f>
        <v>1.0196076778735499</v>
      </c>
      <c r="U67" s="68">
        <f>R67*S67^(1-M67)</f>
        <v>37.662272155674188</v>
      </c>
      <c r="V67" s="67">
        <f>R67*T67^(M67+1)</f>
        <v>38.877641846376918</v>
      </c>
      <c r="W67" s="76">
        <f>0.5 * (D67-MAX($D$3:$D$72))/(MIN($D$3:$D$72)-MAX($D$3:$D$72)) + 0.75</f>
        <v>1.1958071629263434</v>
      </c>
      <c r="X67" s="76">
        <f>AVERAGE(D67, F67, G67, H67, I67, J67, K67)</f>
        <v>9.1256390311189706E-2</v>
      </c>
      <c r="Y67" s="32">
        <f>1.2^M67</f>
        <v>1</v>
      </c>
      <c r="Z67" s="32">
        <f>IF(C67&gt;0, 1, 0.3)</f>
        <v>0.3</v>
      </c>
      <c r="AA67" s="32">
        <f>PERCENTILE($L$2:$L$72, 0.05)</f>
        <v>-0.26164412179337548</v>
      </c>
      <c r="AB67" s="32">
        <f>PERCENTILE($L$2:$L$72, 0.95)</f>
        <v>1.0182912542328766</v>
      </c>
      <c r="AC67" s="32">
        <f>MIN(MAX(L67,AA67), AB67)</f>
        <v>0.74388056889967502</v>
      </c>
      <c r="AD67" s="32">
        <f>AC67-$AC$73+1</f>
        <v>2.0055246906930506</v>
      </c>
      <c r="AE67" s="21">
        <f>(AD67^4) *Y67*Z67</f>
        <v>4.8532571955268065</v>
      </c>
      <c r="AF67" s="15">
        <f>AE67/$AE$73</f>
        <v>9.7838177162576472E-3</v>
      </c>
      <c r="AG67" s="2">
        <v>2135</v>
      </c>
      <c r="AH67" s="16">
        <f>$D$79*AF67</f>
        <v>563.63106290702865</v>
      </c>
      <c r="AI67" s="26">
        <f>AH67-AG67</f>
        <v>-1571.3689370929715</v>
      </c>
      <c r="AJ67" s="2">
        <v>1144</v>
      </c>
      <c r="AK67" s="2">
        <v>1106</v>
      </c>
      <c r="AL67" s="2">
        <v>0</v>
      </c>
      <c r="AM67" s="10">
        <f>SUM(AJ67:AL67)</f>
        <v>2250</v>
      </c>
      <c r="AN67" s="16">
        <f>AF67*$D$78</f>
        <v>977.36425458327392</v>
      </c>
      <c r="AO67" s="9">
        <f>AN67-AM67</f>
        <v>-1272.635745416726</v>
      </c>
      <c r="AP67" s="9">
        <f>AO67+AI67</f>
        <v>-2844.0046825096974</v>
      </c>
      <c r="AQ67" s="18">
        <f>AG67+AM67</f>
        <v>4385</v>
      </c>
      <c r="AR67" s="30">
        <f>AH67+AN67</f>
        <v>1540.9953174903026</v>
      </c>
      <c r="AS67" s="77">
        <f>AP67*(AP67&lt;0)</f>
        <v>-2844.0046825096974</v>
      </c>
      <c r="AT67">
        <f>AS67/$AS$73</f>
        <v>6.0358728859056965E-2</v>
      </c>
      <c r="AU67" s="66">
        <f>AT67*$AP$73</f>
        <v>-391.69797093085049</v>
      </c>
      <c r="AV67" s="69">
        <f>IF(AU67&gt;0,U67,V67)</f>
        <v>38.877641846376918</v>
      </c>
      <c r="AW67" s="17">
        <f>AU67/AV67</f>
        <v>-10.075147368212962</v>
      </c>
      <c r="AX67" s="38">
        <f>AQ67/AR67</f>
        <v>2.8455634811022681</v>
      </c>
      <c r="AY67" s="23">
        <v>0</v>
      </c>
      <c r="AZ67" s="16">
        <f>BN67*$D$80</f>
        <v>15.614090584377381</v>
      </c>
      <c r="BA67" s="63">
        <f>AZ67-AY67</f>
        <v>15.614090584377381</v>
      </c>
      <c r="BB67" s="42">
        <f>($AD67^$BB$75)*($BC$75^$M67)*(IF($C67&gt;0,1,$BD$75))</f>
        <v>0.9948552197297531</v>
      </c>
      <c r="BC67" s="42">
        <f>($AD67^$BB$76)*($BC$76^$M67)*(IF($C67&gt;0,1,$BD$76))</f>
        <v>1.7396056189565969</v>
      </c>
      <c r="BD67" s="42">
        <f>($AD67^$BB$77)*($BC$77^$M67)*(IF($C67&gt;0,1,$BD$77))</f>
        <v>5.898815644020855E-2</v>
      </c>
      <c r="BE67" s="42">
        <f>($AD67^$BB$78)*($BC$78^$M67)*(IF($C67&gt;0,1,$BD$78))</f>
        <v>3.2166823983330128</v>
      </c>
      <c r="BF67" s="42">
        <f>($AD67^$BB$79)*($BC$79^$M67)*(IF($C67&gt;0,1,$BD$79))</f>
        <v>0.69578656952631412</v>
      </c>
      <c r="BG67" s="42">
        <f>($AD67^$BB$80)*($BC$80^$M67)*(IF($C67&gt;0,1,$BD$80))</f>
        <v>2.7288029322734566</v>
      </c>
      <c r="BH67" s="42">
        <f>($AD67^$BB$81)*($BC$81^$M67)*(IF($C67&gt;0,1,$BD$81))</f>
        <v>0.14269791364589327</v>
      </c>
      <c r="BI67" s="40">
        <f>BB67/BB$73</f>
        <v>1.2218666453271744E-2</v>
      </c>
      <c r="BJ67" s="40">
        <f>BC67/BC$73</f>
        <v>1.1689722218503699E-2</v>
      </c>
      <c r="BK67" s="40">
        <f>BD67/BD$73</f>
        <v>1.121665355829072E-4</v>
      </c>
      <c r="BL67" s="40">
        <f>BE67/BE$73</f>
        <v>1.9072063144499215E-2</v>
      </c>
      <c r="BM67" s="40">
        <f>BF67/BF$73</f>
        <v>1.0806735402489871E-2</v>
      </c>
      <c r="BN67" s="40">
        <f>BG67/BG$73</f>
        <v>6.6273729135727421E-3</v>
      </c>
      <c r="BO67" s="40">
        <f>BH67/BH$73</f>
        <v>1.9473209484208724E-3</v>
      </c>
      <c r="BP67" s="2">
        <v>2314</v>
      </c>
      <c r="BQ67" s="17">
        <f>BP$73*BI67</f>
        <v>748.96759758619817</v>
      </c>
      <c r="BR67" s="1">
        <f>BQ67-BP67</f>
        <v>-1565.0324024138017</v>
      </c>
      <c r="BS67" s="2">
        <v>975</v>
      </c>
      <c r="BT67" s="17">
        <f>BS$73*BJ67</f>
        <v>675.32694228517721</v>
      </c>
      <c r="BU67" s="1">
        <f>BT67-BS67</f>
        <v>-299.67305771482279</v>
      </c>
      <c r="BV67" s="2">
        <v>672</v>
      </c>
      <c r="BW67" s="17">
        <f>BV$73*BK67</f>
        <v>7.0074921440065445</v>
      </c>
      <c r="BX67" s="1">
        <f>BW67-BV67</f>
        <v>-664.99250785599349</v>
      </c>
      <c r="BY67" s="2">
        <v>918</v>
      </c>
      <c r="BZ67" s="17">
        <f>BY$73*BL67</f>
        <v>1104.4631766979496</v>
      </c>
      <c r="CA67" s="1">
        <f>BZ67-BY67</f>
        <v>186.46317669794962</v>
      </c>
      <c r="CB67" s="2">
        <v>496</v>
      </c>
      <c r="CC67" s="17">
        <f>CB$73*BM67</f>
        <v>713.48228474318626</v>
      </c>
      <c r="CD67" s="1">
        <f>CC67-CB67</f>
        <v>217.48228474318626</v>
      </c>
      <c r="CE67" s="2">
        <v>1106</v>
      </c>
      <c r="CF67" s="17">
        <f>CE$73*BN67</f>
        <v>474.48013637432689</v>
      </c>
      <c r="CG67" s="1">
        <f>CF67-CE67</f>
        <v>-631.51986362567311</v>
      </c>
      <c r="CH67" s="2">
        <v>1335</v>
      </c>
      <c r="CI67" s="17">
        <f>CH$73*BO67</f>
        <v>128.47255225111863</v>
      </c>
      <c r="CJ67" s="1">
        <f>CI67-CH67</f>
        <v>-1206.5274477488813</v>
      </c>
      <c r="CK67" s="9"/>
      <c r="CO67" s="40"/>
      <c r="CQ67" s="17"/>
      <c r="CR67" s="1"/>
    </row>
    <row r="68" spans="1:96" x14ac:dyDescent="0.2">
      <c r="A68" s="52" t="s">
        <v>59</v>
      </c>
      <c r="B68">
        <v>0</v>
      </c>
      <c r="C68">
        <v>1</v>
      </c>
      <c r="D68">
        <v>0.20385232744783299</v>
      </c>
      <c r="E68">
        <v>0.79614767255216601</v>
      </c>
      <c r="F68">
        <v>0.263492063492063</v>
      </c>
      <c r="G68">
        <v>0.263492063492063</v>
      </c>
      <c r="H68">
        <v>7.0422535211267599E-3</v>
      </c>
      <c r="I68">
        <v>0.18838028169014001</v>
      </c>
      <c r="J68">
        <v>3.6422818425311899E-2</v>
      </c>
      <c r="K68">
        <v>9.7964909968223796E-2</v>
      </c>
      <c r="L68">
        <v>0.73565710069888002</v>
      </c>
      <c r="M68" s="31">
        <v>1</v>
      </c>
      <c r="N68">
        <v>1.0050623139683701</v>
      </c>
      <c r="O68">
        <v>0.99553973653558603</v>
      </c>
      <c r="P68">
        <v>1.0067932480197901</v>
      </c>
      <c r="Q68">
        <v>0.99578141828355504</v>
      </c>
      <c r="R68">
        <v>172.77999877929599</v>
      </c>
      <c r="S68" s="43">
        <f>IF(C68,O68,Q68)</f>
        <v>0.99553973653558603</v>
      </c>
      <c r="T68" s="43">
        <f>IF(D68 = 0,N68,P68)</f>
        <v>1.0067932480197901</v>
      </c>
      <c r="U68" s="68">
        <f>R68*S68^(1-M68)</f>
        <v>172.77999877929599</v>
      </c>
      <c r="V68" s="67">
        <f>R68*T68^(M68+1)</f>
        <v>175.13544703759305</v>
      </c>
      <c r="W68" s="76">
        <f>0.5 * (D68-MAX($D$3:$D$72))/(MIN($D$3:$D$72)-MAX($D$3:$D$72)) + 0.75</f>
        <v>1.1266703417861079</v>
      </c>
      <c r="X68" s="76">
        <f>AVERAGE(D68, F68, G68, H68, I68, J68, K68)</f>
        <v>0.15152095971953733</v>
      </c>
      <c r="Y68" s="32">
        <f>1.2^M68</f>
        <v>1.2</v>
      </c>
      <c r="Z68" s="32">
        <f>IF(C68&gt;0, 1, 0.3)</f>
        <v>1</v>
      </c>
      <c r="AA68" s="32">
        <f>PERCENTILE($L$2:$L$72, 0.05)</f>
        <v>-0.26164412179337548</v>
      </c>
      <c r="AB68" s="32">
        <f>PERCENTILE($L$2:$L$72, 0.95)</f>
        <v>1.0182912542328766</v>
      </c>
      <c r="AC68" s="32">
        <f>MIN(MAX(L68,AA68), AB68)</f>
        <v>0.73565710069888002</v>
      </c>
      <c r="AD68" s="32">
        <f>AC68-$AC$73+1</f>
        <v>1.9973012224922555</v>
      </c>
      <c r="AE68" s="21">
        <f>(AD68^4) *Y68*Z68</f>
        <v>19.096576516987064</v>
      </c>
      <c r="AF68" s="15">
        <f>AE68/$AE$73</f>
        <v>3.849732584108128E-2</v>
      </c>
      <c r="AG68" s="2">
        <v>1555</v>
      </c>
      <c r="AH68" s="16">
        <f>$D$79*AF68</f>
        <v>2217.7731957159308</v>
      </c>
      <c r="AI68" s="26">
        <f>AH68-AG68</f>
        <v>662.7731957159308</v>
      </c>
      <c r="AJ68" s="2">
        <v>0</v>
      </c>
      <c r="AK68" s="2">
        <v>2073</v>
      </c>
      <c r="AL68" s="2">
        <v>0</v>
      </c>
      <c r="AM68" s="10">
        <f>SUM(AJ68:AL68)</f>
        <v>2073</v>
      </c>
      <c r="AN68" s="16">
        <f>AF68*$D$78</f>
        <v>3845.7288622206556</v>
      </c>
      <c r="AO68" s="9">
        <f>AN68-AM68</f>
        <v>1772.7288622206556</v>
      </c>
      <c r="AP68" s="9">
        <f>AO68+AI68</f>
        <v>2435.5020579365864</v>
      </c>
      <c r="AQ68" s="18">
        <f>AG68+AM68</f>
        <v>3628</v>
      </c>
      <c r="AR68" s="30">
        <f>AH68+AN68</f>
        <v>6063.5020579365864</v>
      </c>
      <c r="AS68" s="77">
        <f>AP68*(AP68&lt;0)</f>
        <v>0</v>
      </c>
      <c r="AT68">
        <f>AS68/$AS$73</f>
        <v>0</v>
      </c>
      <c r="AU68" s="66">
        <f>AT68*$AP$73</f>
        <v>0</v>
      </c>
      <c r="AV68" s="69">
        <f>IF(AU68&gt;0,U68,V68)</f>
        <v>175.13544703759305</v>
      </c>
      <c r="AW68" s="17">
        <f>AU68/AV68</f>
        <v>0</v>
      </c>
      <c r="AX68" s="38">
        <f>AQ68/AR68</f>
        <v>0.59833409230087908</v>
      </c>
      <c r="AY68" s="23">
        <v>0</v>
      </c>
      <c r="AZ68" s="16">
        <f>BN68*$D$80</f>
        <v>106.19562162674784</v>
      </c>
      <c r="BA68" s="63">
        <f>AZ68-AY68</f>
        <v>106.19562162674784</v>
      </c>
      <c r="BB68" s="42">
        <f>($AD68^$BB$75)*($BC$75^$M68)*(IF($C68&gt;0,1,$BD$75))</f>
        <v>1.5602835411027143</v>
      </c>
      <c r="BC68" s="42">
        <f>($AD68^$BB$76)*($BC$76^$M68)*(IF($C68&gt;0,1,$BD$76))</f>
        <v>3.4532146678509497</v>
      </c>
      <c r="BD68" s="42">
        <f>($AD68^$BB$77)*($BC$77^$M68)*(IF($C68&gt;0,1,$BD$77))</f>
        <v>13.905997491580964</v>
      </c>
      <c r="BE68" s="42">
        <f>($AD68^$BB$78)*($BC$78^$M68)*(IF($C68&gt;0,1,$BD$78))</f>
        <v>1.5480762296229209</v>
      </c>
      <c r="BF68" s="42">
        <f>($AD68^$BB$79)*($BC$79^$M68)*(IF($C68&gt;0,1,$BD$79))</f>
        <v>1.4399855759840985</v>
      </c>
      <c r="BG68" s="42">
        <f>($AD68^$BB$80)*($BC$80^$M68)*(IF($C68&gt;0,1,$BD$80))</f>
        <v>18.559321282509863</v>
      </c>
      <c r="BH68" s="42">
        <f>($AD68^$BB$81)*($BC$81^$M68)*(IF($C68&gt;0,1,$BD$81))</f>
        <v>1.5685940280871287</v>
      </c>
      <c r="BI68" s="40">
        <f>BB68/BB$73</f>
        <v>1.9163174483260555E-2</v>
      </c>
      <c r="BJ68" s="40">
        <f>BC68/BC$73</f>
        <v>2.3204753875336426E-2</v>
      </c>
      <c r="BK68" s="40">
        <f>BD68/BD$73</f>
        <v>2.6442385329269666E-2</v>
      </c>
      <c r="BL68" s="40">
        <f>BE68/BE$73</f>
        <v>9.1787139504874386E-3</v>
      </c>
      <c r="BM68" s="40">
        <f>BF68/BF$73</f>
        <v>2.2365397356916932E-2</v>
      </c>
      <c r="BN68" s="40">
        <f>BG68/BG$73</f>
        <v>4.5074542286395514E-2</v>
      </c>
      <c r="BO68" s="40">
        <f>BH68/BH$73</f>
        <v>2.1405751019190546E-2</v>
      </c>
      <c r="BP68" s="2">
        <v>1163</v>
      </c>
      <c r="BQ68" s="17">
        <f>BP$73*BI68</f>
        <v>1174.6451063004222</v>
      </c>
      <c r="BR68" s="1">
        <f>BQ68-BP68</f>
        <v>11.645106300422185</v>
      </c>
      <c r="BS68" s="2">
        <v>1153</v>
      </c>
      <c r="BT68" s="17">
        <f>BS$73*BJ68</f>
        <v>1340.5618361320608</v>
      </c>
      <c r="BU68" s="1">
        <f>BT68-BS68</f>
        <v>187.56183613206076</v>
      </c>
      <c r="BV68" s="2">
        <v>1441</v>
      </c>
      <c r="BW68" s="17">
        <f>BV$73*BK68</f>
        <v>1651.9615810607932</v>
      </c>
      <c r="BX68" s="1">
        <f>BW68-BV68</f>
        <v>210.96158106079315</v>
      </c>
      <c r="BY68" s="2">
        <v>986</v>
      </c>
      <c r="BZ68" s="17">
        <f>BY$73*BL68</f>
        <v>531.53932487272755</v>
      </c>
      <c r="CA68" s="1">
        <f>BZ68-BY68</f>
        <v>-454.46067512727245</v>
      </c>
      <c r="CB68" s="2">
        <v>1037</v>
      </c>
      <c r="CC68" s="17">
        <f>CB$73*BM68</f>
        <v>1476.6082642983697</v>
      </c>
      <c r="CD68" s="1">
        <f>CC68-CB68</f>
        <v>439.6082642983697</v>
      </c>
      <c r="CE68" s="2">
        <v>518</v>
      </c>
      <c r="CF68" s="17">
        <f>CE$73*BN68</f>
        <v>3227.0667804522004</v>
      </c>
      <c r="CG68" s="1">
        <f>CF68-CE68</f>
        <v>2709.0667804522004</v>
      </c>
      <c r="CH68" s="2">
        <v>1555</v>
      </c>
      <c r="CI68" s="17">
        <f>CH$73*BO68</f>
        <v>1412.223017740077</v>
      </c>
      <c r="CJ68" s="1">
        <f>CI68-CH68</f>
        <v>-142.77698225992299</v>
      </c>
      <c r="CK68" s="9"/>
      <c r="CO68" s="40"/>
      <c r="CQ68" s="17"/>
      <c r="CR68" s="1"/>
    </row>
    <row r="69" spans="1:96" x14ac:dyDescent="0.2">
      <c r="A69" s="48" t="s">
        <v>110</v>
      </c>
      <c r="B69">
        <v>0</v>
      </c>
      <c r="C69">
        <v>0</v>
      </c>
      <c r="D69">
        <v>1.2841091492776799E-2</v>
      </c>
      <c r="E69">
        <v>0.98715890850722299</v>
      </c>
      <c r="F69">
        <v>1.1111111111111099E-2</v>
      </c>
      <c r="G69">
        <v>1.1111111111111099E-2</v>
      </c>
      <c r="H69">
        <v>4.4014084507042204E-3</v>
      </c>
      <c r="I69">
        <v>0.109154929577464</v>
      </c>
      <c r="J69">
        <v>2.19188373204026E-2</v>
      </c>
      <c r="K69">
        <v>1.56058526487136E-2</v>
      </c>
      <c r="L69">
        <v>0.84686274543092899</v>
      </c>
      <c r="M69" s="31">
        <v>1</v>
      </c>
      <c r="N69">
        <v>1.0031155121801101</v>
      </c>
      <c r="O69">
        <v>0.99630114396596403</v>
      </c>
      <c r="P69">
        <v>1.0060060290546999</v>
      </c>
      <c r="Q69">
        <v>0.99487762355428999</v>
      </c>
      <c r="R69">
        <v>71.75</v>
      </c>
      <c r="S69" s="43">
        <f>IF(C69,O69,Q69)</f>
        <v>0.99487762355428999</v>
      </c>
      <c r="T69" s="43">
        <f>IF(D69 = 0,N69,P69)</f>
        <v>1.0060060290546999</v>
      </c>
      <c r="U69" s="68">
        <f>R69*S69^(1-M69)</f>
        <v>71.75</v>
      </c>
      <c r="V69" s="67">
        <f>R69*T69^(M69+1)</f>
        <v>72.61445336297362</v>
      </c>
      <c r="W69" s="76">
        <f>0.5 * (D69-MAX($D$3:$D$72))/(MIN($D$3:$D$72)-MAX($D$3:$D$72)) + 0.75</f>
        <v>1.25</v>
      </c>
      <c r="X69" s="76">
        <f>AVERAGE(D69, F69, G69, H69, I69, J69, K69)</f>
        <v>2.6592048816040485E-2</v>
      </c>
      <c r="Y69" s="32">
        <f>1.2^M69</f>
        <v>1.2</v>
      </c>
      <c r="Z69" s="32">
        <f>IF(C69&gt;0, 1, 0.3)</f>
        <v>0.3</v>
      </c>
      <c r="AA69" s="32">
        <f>PERCENTILE($L$2:$L$72, 0.05)</f>
        <v>-0.26164412179337548</v>
      </c>
      <c r="AB69" s="32">
        <f>PERCENTILE($L$2:$L$72, 0.95)</f>
        <v>1.0182912542328766</v>
      </c>
      <c r="AC69" s="32">
        <f>MIN(MAX(L69,AA69), AB69)</f>
        <v>0.84686274543092899</v>
      </c>
      <c r="AD69" s="32">
        <f>AC69-$AC$73+1</f>
        <v>2.1085068672243046</v>
      </c>
      <c r="AE69" s="21">
        <v>0</v>
      </c>
      <c r="AF69" s="15">
        <f>AE69/$AE$73</f>
        <v>0</v>
      </c>
      <c r="AG69" s="2">
        <v>0</v>
      </c>
      <c r="AH69" s="16">
        <f>$D$79*AF69</f>
        <v>0</v>
      </c>
      <c r="AI69" s="26">
        <f>AH69-AG69</f>
        <v>0</v>
      </c>
      <c r="AJ69" s="2">
        <v>0</v>
      </c>
      <c r="AK69" s="2">
        <v>0</v>
      </c>
      <c r="AL69" s="2">
        <v>0</v>
      </c>
      <c r="AM69" s="14">
        <f>SUM(AJ69:AL69)</f>
        <v>0</v>
      </c>
      <c r="AN69" s="16">
        <f>AF69*$D$78</f>
        <v>0</v>
      </c>
      <c r="AO69" s="9">
        <f>AN69-AM69</f>
        <v>0</v>
      </c>
      <c r="AP69" s="9">
        <f>AO69+AI69</f>
        <v>0</v>
      </c>
      <c r="AQ69" s="18">
        <f>AG69+AM69</f>
        <v>0</v>
      </c>
      <c r="AR69" s="30">
        <f>AH69+AN69</f>
        <v>0</v>
      </c>
      <c r="AS69" s="77">
        <f>AP69*(AP69&lt;0)</f>
        <v>0</v>
      </c>
      <c r="AT69">
        <f>AS69/$AS$73</f>
        <v>0</v>
      </c>
      <c r="AU69" s="66">
        <f>AT69*$AP$73</f>
        <v>0</v>
      </c>
      <c r="AV69" s="69">
        <f>IF(AU69&gt;0,U69,V69)</f>
        <v>72.61445336297362</v>
      </c>
      <c r="AW69" s="17">
        <f>AU69/AV69</f>
        <v>0</v>
      </c>
      <c r="AX69" s="38">
        <v>1</v>
      </c>
      <c r="AY69" s="23">
        <v>0</v>
      </c>
      <c r="AZ69" s="16">
        <f>BN69*$D$80</f>
        <v>29.018363484701329</v>
      </c>
      <c r="BA69" s="63">
        <f>AZ69-AY69</f>
        <v>29.018363484701329</v>
      </c>
      <c r="BB69" s="42">
        <f>($AD69^$BB$75)*($BC$75^$M69)*(IF($C69&gt;0,1,$BD$75))</f>
        <v>0.76826664663235622</v>
      </c>
      <c r="BC69" s="42">
        <f>($AD69^$BB$76)*($BC$76^$M69)*(IF($C69&gt;0,1,$BD$76))</f>
        <v>1.5273406735824662</v>
      </c>
      <c r="BD69" s="42">
        <f>($AD69^$BB$77)*($BC$77^$M69)*(IF($C69&gt;0,1,$BD$77))</f>
        <v>3.6196417878238865E-2</v>
      </c>
      <c r="BE69" s="42">
        <f>($AD69^$BB$78)*($BC$78^$M69)*(IF($C69&gt;0,1,$BD$78))</f>
        <v>1.2604081057117558</v>
      </c>
      <c r="BF69" s="42">
        <f>($AD69^$BB$79)*($BC$79^$M69)*(IF($C69&gt;0,1,$BD$79))</f>
        <v>0.94630294014263683</v>
      </c>
      <c r="BG69" s="42">
        <f>($AD69^$BB$80)*($BC$80^$M69)*(IF($C69&gt;0,1,$BD$80))</f>
        <v>5.0714061724516082</v>
      </c>
      <c r="BH69" s="42">
        <f>($AD69^$BB$81)*($BC$81^$M69)*(IF($C69&gt;0,1,$BD$81))</f>
        <v>6.7676484479918905E-2</v>
      </c>
      <c r="BI69" s="40">
        <f>BB69/BB$73</f>
        <v>9.43573870469748E-3</v>
      </c>
      <c r="BJ69" s="40">
        <f>BC69/BC$73</f>
        <v>1.026335395370255E-2</v>
      </c>
      <c r="BK69" s="40">
        <f>BD69/BD$73</f>
        <v>6.8827829837817938E-5</v>
      </c>
      <c r="BL69" s="40">
        <f>BE69/BE$73</f>
        <v>7.4730980566905846E-3</v>
      </c>
      <c r="BM69" s="40">
        <f>BF69/BF$73</f>
        <v>1.4697675885985795E-2</v>
      </c>
      <c r="BN69" s="40">
        <f>BG69/BG$73</f>
        <v>1.2316792650552346E-2</v>
      </c>
      <c r="BO69" s="40">
        <f>BH69/BH$73</f>
        <v>9.2354423814674244E-4</v>
      </c>
      <c r="BP69" s="2">
        <v>420</v>
      </c>
      <c r="BQ69" s="17">
        <f>BP$73*BI69</f>
        <v>578.38247538184146</v>
      </c>
      <c r="BR69" s="1">
        <f>BQ69-BP69</f>
        <v>158.38247538184146</v>
      </c>
      <c r="BS69" s="2">
        <v>1120</v>
      </c>
      <c r="BT69" s="17">
        <f>BS$73*BJ69</f>
        <v>592.92422125935002</v>
      </c>
      <c r="BU69" s="1">
        <f>BT69-BS69</f>
        <v>-527.07577874064998</v>
      </c>
      <c r="BV69" s="2">
        <v>0</v>
      </c>
      <c r="BW69" s="17">
        <f>BV$73*BK69</f>
        <v>4.2999498412878383</v>
      </c>
      <c r="BX69" s="1">
        <f>BW69-BV69</f>
        <v>4.2999498412878383</v>
      </c>
      <c r="BY69" s="2">
        <v>0</v>
      </c>
      <c r="BZ69" s="17">
        <f>BY$73*BL69</f>
        <v>432.76710846295174</v>
      </c>
      <c r="CA69" s="1">
        <f>BZ69-BY69</f>
        <v>432.76710846295174</v>
      </c>
      <c r="CB69" s="2">
        <v>2586</v>
      </c>
      <c r="CC69" s="17">
        <f>CB$73*BM69</f>
        <v>970.36995734455422</v>
      </c>
      <c r="CD69" s="1">
        <f>CC69-CB69</f>
        <v>-1615.6300426554458</v>
      </c>
      <c r="CE69" s="2">
        <v>287</v>
      </c>
      <c r="CF69" s="17">
        <f>CE$73*BN69</f>
        <v>881.80845302364469</v>
      </c>
      <c r="CG69" s="1">
        <f>CF69-CE69</f>
        <v>594.80845302364469</v>
      </c>
      <c r="CH69" s="2">
        <v>1221</v>
      </c>
      <c r="CI69" s="17">
        <f>CH$73*BO69</f>
        <v>60.929907567493188</v>
      </c>
      <c r="CJ69" s="1">
        <f>CI69-CH69</f>
        <v>-1160.0700924325067</v>
      </c>
      <c r="CK69" s="9"/>
      <c r="CO69" s="40"/>
      <c r="CQ69" s="17"/>
      <c r="CR69" s="1"/>
    </row>
    <row r="70" spans="1:96" x14ac:dyDescent="0.2">
      <c r="A70" s="52" t="s">
        <v>135</v>
      </c>
      <c r="B70">
        <v>1</v>
      </c>
      <c r="C70">
        <v>1</v>
      </c>
      <c r="D70">
        <v>0.35885167464114798</v>
      </c>
      <c r="E70">
        <v>0.64114832535885102</v>
      </c>
      <c r="F70">
        <v>0.49537037037037002</v>
      </c>
      <c r="G70">
        <v>0.49537037037037002</v>
      </c>
      <c r="H70">
        <v>9.4155844155844104E-2</v>
      </c>
      <c r="I70">
        <v>0.13636363636363599</v>
      </c>
      <c r="J70">
        <v>0.11331122315983801</v>
      </c>
      <c r="K70">
        <v>0.236919865321186</v>
      </c>
      <c r="L70">
        <v>0.45575930642153101</v>
      </c>
      <c r="M70" s="31">
        <v>0</v>
      </c>
      <c r="N70">
        <v>1.0235420345787101</v>
      </c>
      <c r="O70">
        <v>0.98347922345955296</v>
      </c>
      <c r="P70">
        <v>1.0310403964518899</v>
      </c>
      <c r="Q70">
        <v>0.97716285142415804</v>
      </c>
      <c r="R70">
        <v>22.819999694824201</v>
      </c>
      <c r="S70" s="43">
        <f>IF(C70,O70,Q70)</f>
        <v>0.98347922345955296</v>
      </c>
      <c r="T70" s="43">
        <f>IF(D70 = 0,N70,P70)</f>
        <v>1.0310403964518899</v>
      </c>
      <c r="U70" s="68">
        <f>R70*S70^(1-M70)</f>
        <v>22.442995579212941</v>
      </c>
      <c r="V70" s="67">
        <f>R70*T70^(M70+1)</f>
        <v>23.52834153238355</v>
      </c>
      <c r="W70" s="76">
        <f>0.5 * (D70-MAX($D$3:$D$72))/(MIN($D$3:$D$72)-MAX($D$3:$D$72)) + 0.75</f>
        <v>1.0265923729841795</v>
      </c>
      <c r="X70" s="76">
        <f>AVERAGE(D70, F70, G70, H70, I70, J70, K70)</f>
        <v>0.27576328348319884</v>
      </c>
      <c r="Y70" s="32">
        <f>1.2^M70</f>
        <v>1</v>
      </c>
      <c r="Z70" s="32">
        <f>IF(C70&gt;0, 1, 0.3)</f>
        <v>1</v>
      </c>
      <c r="AA70" s="32">
        <f>PERCENTILE($L$2:$L$72, 0.05)</f>
        <v>-0.26164412179337548</v>
      </c>
      <c r="AB70" s="32">
        <f>PERCENTILE($L$2:$L$72, 0.95)</f>
        <v>1.0182912542328766</v>
      </c>
      <c r="AC70" s="32">
        <f>MIN(MAX(L70,AA70), AB70)</f>
        <v>0.45575930642153101</v>
      </c>
      <c r="AD70" s="32">
        <f>AC70-$AC$73+1</f>
        <v>1.7174034282149064</v>
      </c>
      <c r="AE70" s="21">
        <f>(AD70^4) *Y70*Z70</f>
        <v>8.6994000340546584</v>
      </c>
      <c r="AF70" s="15">
        <f>AE70/$AE$73</f>
        <v>1.7537365267277484E-2</v>
      </c>
      <c r="AG70" s="2">
        <v>0</v>
      </c>
      <c r="AH70" s="16">
        <f>$D$79*AF70</f>
        <v>1010.3013069999549</v>
      </c>
      <c r="AI70" s="26">
        <f>AH70-AG70</f>
        <v>1010.3013069999549</v>
      </c>
      <c r="AJ70" s="2">
        <v>365</v>
      </c>
      <c r="AK70" s="2">
        <v>799</v>
      </c>
      <c r="AL70" s="2">
        <v>0</v>
      </c>
      <c r="AM70" s="10">
        <f>SUM(AJ70:AL70)</f>
        <v>1164</v>
      </c>
      <c r="AN70" s="16">
        <f>AF70*$D$78</f>
        <v>1751.9126407399515</v>
      </c>
      <c r="AO70" s="9">
        <f>AN70-AM70</f>
        <v>587.91264073995148</v>
      </c>
      <c r="AP70" s="9">
        <f>AO70+AI70</f>
        <v>1598.2139477399064</v>
      </c>
      <c r="AQ70" s="18">
        <f>AG70+AM70</f>
        <v>1164</v>
      </c>
      <c r="AR70" s="30">
        <f>AH70+AN70</f>
        <v>2762.2139477399064</v>
      </c>
      <c r="AS70" s="77">
        <f>AP70*(AP70&lt;0)</f>
        <v>0</v>
      </c>
      <c r="AT70">
        <f>AS70/$AS$73</f>
        <v>0</v>
      </c>
      <c r="AU70" s="66">
        <f>AT70*$AP$73</f>
        <v>0</v>
      </c>
      <c r="AV70" s="69">
        <f>IF(AU70&gt;0,U70,V70)</f>
        <v>23.52834153238355</v>
      </c>
      <c r="AW70" s="17">
        <f>AU70/AV70</f>
        <v>0</v>
      </c>
      <c r="AX70" s="38">
        <f>AQ70/AR70</f>
        <v>0.42140110144342946</v>
      </c>
      <c r="AY70" s="23">
        <v>0</v>
      </c>
      <c r="AZ70" s="16">
        <f>BN70*$D$80</f>
        <v>39.792083631473034</v>
      </c>
      <c r="BA70" s="63">
        <f>AZ70-AY70</f>
        <v>39.792083631473034</v>
      </c>
      <c r="BB70" s="42">
        <f>($AD70^$BB$75)*($BC$75^$M70)*(IF($C70&gt;0,1,$BD$75))</f>
        <v>1.8089229499760369</v>
      </c>
      <c r="BC70" s="42">
        <f>($AD70^$BB$76)*($BC$76^$M70)*(IF($C70&gt;0,1,$BD$76))</f>
        <v>3.1711555297895559</v>
      </c>
      <c r="BD70" s="42">
        <f>($AD70^$BB$77)*($BC$77^$M70)*(IF($C70&gt;0,1,$BD$77))</f>
        <v>13.873438676584678</v>
      </c>
      <c r="BE70" s="42">
        <f>($AD70^$BB$78)*($BC$78^$M70)*(IF($C70&gt;0,1,$BD$78))</f>
        <v>3.1831833085635868</v>
      </c>
      <c r="BF70" s="42">
        <f>($AD70^$BB$79)*($BC$79^$M70)*(IF($C70&gt;0,1,$BD$79))</f>
        <v>1.0493095777295043</v>
      </c>
      <c r="BG70" s="42">
        <f>($AD70^$BB$80)*($BC$80^$M70)*(IF($C70&gt;0,1,$BD$80))</f>
        <v>6.9542797838945729</v>
      </c>
      <c r="BH70" s="42">
        <f>($AD70^$BB$81)*($BC$81^$M70)*(IF($C70&gt;0,1,$BD$81))</f>
        <v>2.7403246334487834</v>
      </c>
      <c r="BI70" s="40">
        <f>BB70/BB$73</f>
        <v>2.2216927375050228E-2</v>
      </c>
      <c r="BJ70" s="40">
        <f>BC70/BC$73</f>
        <v>2.1309385788915836E-2</v>
      </c>
      <c r="BK70" s="40">
        <f>BD70/BD$73</f>
        <v>2.6380474435605445E-2</v>
      </c>
      <c r="BL70" s="40">
        <f>BE70/BE$73</f>
        <v>1.887344336292027E-2</v>
      </c>
      <c r="BM70" s="40">
        <f>BF70/BF$73</f>
        <v>1.6297542175240671E-2</v>
      </c>
      <c r="BN70" s="40">
        <f>BG70/BG$73</f>
        <v>1.6889678960727093E-2</v>
      </c>
      <c r="BO70" s="40">
        <f>BH70/BH$73</f>
        <v>3.7395722388980694E-2</v>
      </c>
      <c r="BP70" s="2">
        <v>1102</v>
      </c>
      <c r="BQ70" s="17">
        <f>BP$73*BI70</f>
        <v>1361.8309973084538</v>
      </c>
      <c r="BR70" s="1">
        <f>BQ70-BP70</f>
        <v>259.83099730845379</v>
      </c>
      <c r="BS70" s="2">
        <v>486</v>
      </c>
      <c r="BT70" s="17">
        <f>BS$73*BJ70</f>
        <v>1231.0645264114567</v>
      </c>
      <c r="BU70" s="1">
        <f>BT70-BS70</f>
        <v>745.06452641145665</v>
      </c>
      <c r="BV70" s="2">
        <v>575</v>
      </c>
      <c r="BW70" s="17">
        <f>BV$73*BK70</f>
        <v>1648.0937598900146</v>
      </c>
      <c r="BX70" s="1">
        <f>BW70-BV70</f>
        <v>1073.0937598900146</v>
      </c>
      <c r="BY70" s="2">
        <v>820</v>
      </c>
      <c r="BZ70" s="17">
        <f>BY$73*BL70</f>
        <v>1092.961105146713</v>
      </c>
      <c r="CA70" s="1">
        <f>BZ70-BY70</f>
        <v>272.96110514671295</v>
      </c>
      <c r="CB70" s="2">
        <v>1096</v>
      </c>
      <c r="CC70" s="17">
        <f>CB$73*BM70</f>
        <v>1075.9963294937395</v>
      </c>
      <c r="CD70" s="1">
        <f>CC70-CB70</f>
        <v>-20.003670506260505</v>
      </c>
      <c r="CE70" s="2">
        <v>753</v>
      </c>
      <c r="CF70" s="17">
        <f>CE$73*BN70</f>
        <v>1209.1996755142954</v>
      </c>
      <c r="CG70" s="1">
        <f>CF70-CE70</f>
        <v>456.19967551429545</v>
      </c>
      <c r="CH70" s="2">
        <v>365</v>
      </c>
      <c r="CI70" s="17">
        <f>CH$73*BO70</f>
        <v>2467.1453888906121</v>
      </c>
      <c r="CJ70" s="1">
        <f>CI70-CH70</f>
        <v>2102.1453888906121</v>
      </c>
      <c r="CK70" s="9"/>
      <c r="CO70" s="40"/>
      <c r="CQ70" s="17"/>
      <c r="CR70" s="1"/>
    </row>
    <row r="71" spans="1:96" x14ac:dyDescent="0.2">
      <c r="A71" s="52" t="s">
        <v>58</v>
      </c>
      <c r="B71">
        <v>0</v>
      </c>
      <c r="C71">
        <v>0</v>
      </c>
      <c r="D71">
        <v>7.4638844301765594E-2</v>
      </c>
      <c r="E71">
        <v>0.92536115569823396</v>
      </c>
      <c r="F71">
        <v>5.6349206349206302E-2</v>
      </c>
      <c r="G71">
        <v>5.6349206349206302E-2</v>
      </c>
      <c r="H71">
        <v>0.184859154929577</v>
      </c>
      <c r="I71">
        <v>0.231514084507042</v>
      </c>
      <c r="J71">
        <v>0.20687556166997201</v>
      </c>
      <c r="K71">
        <v>0.10796885529239</v>
      </c>
      <c r="L71">
        <v>0.83366181425479502</v>
      </c>
      <c r="M71" s="31">
        <v>0</v>
      </c>
      <c r="N71">
        <v>1.00639366264624</v>
      </c>
      <c r="O71">
        <v>0.99540607695675098</v>
      </c>
      <c r="P71">
        <v>1.0068710593571899</v>
      </c>
      <c r="Q71">
        <v>0.99524394265041205</v>
      </c>
      <c r="R71">
        <v>102.150001525878</v>
      </c>
      <c r="S71" s="43">
        <f>IF(C71,O71,Q71)</f>
        <v>0.99524394265041205</v>
      </c>
      <c r="T71" s="43">
        <f>IF(D71 = 0,N71,P71)</f>
        <v>1.0068710593571899</v>
      </c>
      <c r="U71" s="68">
        <f>R71*S71^(1-M71)</f>
        <v>101.66417026036042</v>
      </c>
      <c r="V71" s="67">
        <f>R71*T71^(M71+1)</f>
        <v>102.85188024969935</v>
      </c>
      <c r="W71" s="76">
        <f>0.5 * (D71-MAX($D$3:$D$72))/(MIN($D$3:$D$72)-MAX($D$3:$D$72)) + 0.75</f>
        <v>1.2100992282249172</v>
      </c>
      <c r="X71" s="76">
        <f>AVERAGE(D71, F71, G71, H71, I71, J71, K71)</f>
        <v>0.13122213048559417</v>
      </c>
      <c r="Y71" s="32">
        <f>1.2^M71</f>
        <v>1</v>
      </c>
      <c r="Z71" s="32">
        <f>IF(C71&gt;0, 1, 0.3)</f>
        <v>0.3</v>
      </c>
      <c r="AA71" s="32">
        <f>PERCENTILE($L$2:$L$72, 0.05)</f>
        <v>-0.26164412179337548</v>
      </c>
      <c r="AB71" s="32">
        <f>PERCENTILE($L$2:$L$72, 0.95)</f>
        <v>1.0182912542328766</v>
      </c>
      <c r="AC71" s="32">
        <f>MIN(MAX(L71,AA71), AB71)</f>
        <v>0.83366181425479502</v>
      </c>
      <c r="AD71" s="32">
        <f>AC71-$AC$73+1</f>
        <v>2.0953059360481703</v>
      </c>
      <c r="AE71" s="21">
        <f>(AD71^4) *Y71*Z71</f>
        <v>5.7824385757607057</v>
      </c>
      <c r="AF71" s="15">
        <f>AE71/$AE$73</f>
        <v>1.1656980601160631E-2</v>
      </c>
      <c r="AG71" s="2">
        <v>1124</v>
      </c>
      <c r="AH71" s="16">
        <f>$D$79*AF71</f>
        <v>671.54116696196218</v>
      </c>
      <c r="AI71" s="26">
        <f>AH71-AG71</f>
        <v>-452.45883303803782</v>
      </c>
      <c r="AJ71" s="2">
        <v>409</v>
      </c>
      <c r="AK71" s="2">
        <v>1022</v>
      </c>
      <c r="AL71" s="2">
        <v>102</v>
      </c>
      <c r="AM71" s="10">
        <f>SUM(AJ71:AL71)</f>
        <v>1533</v>
      </c>
      <c r="AN71" s="16">
        <f>AF71*$D$78</f>
        <v>1164.4857341335423</v>
      </c>
      <c r="AO71" s="9">
        <f>AN71-AM71</f>
        <v>-368.51426586645766</v>
      </c>
      <c r="AP71" s="9">
        <f>AO71+AI71</f>
        <v>-820.97309890449549</v>
      </c>
      <c r="AQ71" s="18">
        <f>AG71+AM71</f>
        <v>2657</v>
      </c>
      <c r="AR71" s="30">
        <f>AH71+AN71</f>
        <v>1836.0269010955044</v>
      </c>
      <c r="AS71" s="77">
        <f>AP71*(AP71&lt;0)</f>
        <v>-820.97309890449549</v>
      </c>
      <c r="AT71">
        <f>AS71/$AS$73</f>
        <v>1.7423632591781864E-2</v>
      </c>
      <c r="AU71" s="66">
        <f>AT71*$AP$73</f>
        <v>-113.0706637043685</v>
      </c>
      <c r="AV71" s="69">
        <f>IF(AU71&gt;0,U71,V71)</f>
        <v>102.85188024969935</v>
      </c>
      <c r="AW71" s="17">
        <f>AU71/AV71</f>
        <v>-1.0993543669776422</v>
      </c>
      <c r="AX71" s="38">
        <f>AQ71/AR71</f>
        <v>1.4471465523814735</v>
      </c>
      <c r="AY71" s="23">
        <v>0</v>
      </c>
      <c r="AZ71" s="16">
        <f>BN71*$D$80</f>
        <v>18.269235389690376</v>
      </c>
      <c r="BA71" s="63">
        <f>AZ71-AY71</f>
        <v>18.269235389690376</v>
      </c>
      <c r="BB71" s="42">
        <f>($AD71^$BB$75)*($BC$75^$M71)*(IF($C71&gt;0,1,$BD$75))</f>
        <v>1.0437708850486438</v>
      </c>
      <c r="BC71" s="42">
        <f>($AD71^$BB$76)*($BC$76^$M71)*(IF($C71&gt;0,1,$BD$76))</f>
        <v>1.9100215443170216</v>
      </c>
      <c r="BD71" s="42">
        <f>($AD71^$BB$77)*($BC$77^$M71)*(IF($C71&gt;0,1,$BD$77))</f>
        <v>7.2988814989320208E-2</v>
      </c>
      <c r="BE71" s="42">
        <f>($AD71^$BB$78)*($BC$78^$M71)*(IF($C71&gt;0,1,$BD$78))</f>
        <v>3.532879159127817</v>
      </c>
      <c r="BF71" s="42">
        <f>($AD71^$BB$79)*($BC$79^$M71)*(IF($C71&gt;0,1,$BD$79))</f>
        <v>0.69850379626523884</v>
      </c>
      <c r="BG71" s="42">
        <f>($AD71^$BB$80)*($BC$80^$M71)*(IF($C71&gt;0,1,$BD$80))</f>
        <v>3.1928304010008417</v>
      </c>
      <c r="BH71" s="42">
        <f>($AD71^$BB$81)*($BC$81^$M71)*(IF($C71&gt;0,1,$BD$81))</f>
        <v>0.1548352506348453</v>
      </c>
      <c r="BI71" s="40">
        <f>BB71/BB$73</f>
        <v>1.2819441507790486E-2</v>
      </c>
      <c r="BJ71" s="40">
        <f>BC71/BC$73</f>
        <v>1.2834875353998559E-2</v>
      </c>
      <c r="BK71" s="40">
        <f>BD71/BD$73</f>
        <v>1.3878891980549022E-4</v>
      </c>
      <c r="BL71" s="40">
        <f>BE71/BE$73</f>
        <v>2.0946828458939283E-2</v>
      </c>
      <c r="BM71" s="40">
        <f>BF71/BF$73</f>
        <v>1.0848938502811455E-2</v>
      </c>
      <c r="BN71" s="40">
        <f>BG71/BG$73</f>
        <v>7.7543443929076299E-3</v>
      </c>
      <c r="BO71" s="40">
        <f>BH71/BH$73</f>
        <v>2.1129525962337555E-3</v>
      </c>
      <c r="BP71" s="2">
        <v>596</v>
      </c>
      <c r="BQ71" s="17">
        <f>BP$73*BI71</f>
        <v>785.79330610303339</v>
      </c>
      <c r="BR71" s="1">
        <f>BQ71-BP71</f>
        <v>189.79330610303339</v>
      </c>
      <c r="BS71" s="2">
        <v>1309</v>
      </c>
      <c r="BT71" s="17">
        <f>BS$73*BJ71</f>
        <v>741.48358407585079</v>
      </c>
      <c r="BU71" s="1">
        <f>BT71-BS71</f>
        <v>-567.51641592414921</v>
      </c>
      <c r="BV71" s="2">
        <v>0</v>
      </c>
      <c r="BW71" s="17">
        <f>BV$73*BK71</f>
        <v>8.6706989759281967</v>
      </c>
      <c r="BX71" s="1">
        <f>BW71-BV71</f>
        <v>8.6706989759281967</v>
      </c>
      <c r="BY71" s="2">
        <v>1552</v>
      </c>
      <c r="BZ71" s="17">
        <f>BY$73*BL71</f>
        <v>1213.0308360571739</v>
      </c>
      <c r="CA71" s="1">
        <f>BZ71-BY71</f>
        <v>-338.96916394282607</v>
      </c>
      <c r="CB71" s="2">
        <v>613</v>
      </c>
      <c r="CC71" s="17">
        <f>CB$73*BM71</f>
        <v>716.26861783261791</v>
      </c>
      <c r="CD71" s="1">
        <f>CC71-CB71</f>
        <v>103.26861783261791</v>
      </c>
      <c r="CE71" s="2">
        <v>1226</v>
      </c>
      <c r="CF71" s="17">
        <f>CE$73*BN71</f>
        <v>555.16453246582887</v>
      </c>
      <c r="CG71" s="1">
        <f>CF71-CE71</f>
        <v>-670.83546753417113</v>
      </c>
      <c r="CH71" s="2">
        <v>1430</v>
      </c>
      <c r="CI71" s="17">
        <f>CH$73*BO71</f>
        <v>139.39993458392578</v>
      </c>
      <c r="CJ71" s="1">
        <f>CI71-CH71</f>
        <v>-1290.6000654160741</v>
      </c>
      <c r="CK71" s="9"/>
      <c r="CO71" s="40"/>
      <c r="CQ71" s="17"/>
      <c r="CR71" s="1"/>
    </row>
    <row r="72" spans="1:96" ht="17" thickBot="1" x14ac:dyDescent="0.25">
      <c r="A72" s="52" t="s">
        <v>52</v>
      </c>
      <c r="B72">
        <v>0</v>
      </c>
      <c r="C72">
        <v>0</v>
      </c>
      <c r="D72">
        <v>7.6243980738362693E-2</v>
      </c>
      <c r="E72">
        <v>0.92375601926163697</v>
      </c>
      <c r="F72">
        <v>0.26507936507936503</v>
      </c>
      <c r="G72">
        <v>0.26507936507936503</v>
      </c>
      <c r="H72">
        <v>0.26760563380281599</v>
      </c>
      <c r="I72">
        <v>0.72095070422535201</v>
      </c>
      <c r="J72">
        <v>0.43923851168222</v>
      </c>
      <c r="K72">
        <v>0.341222897524665</v>
      </c>
      <c r="L72">
        <v>0.60500582814895698</v>
      </c>
      <c r="M72" s="31">
        <v>0</v>
      </c>
      <c r="N72">
        <v>1.0054453456934</v>
      </c>
      <c r="O72">
        <v>0.99692036221687197</v>
      </c>
      <c r="P72">
        <v>1.0060961653306</v>
      </c>
      <c r="Q72">
        <v>0.99613332732716198</v>
      </c>
      <c r="R72">
        <v>7.9099998474120996</v>
      </c>
      <c r="S72" s="43">
        <f>IF(C72,O72,Q72)</f>
        <v>0.99613332732716198</v>
      </c>
      <c r="T72" s="43">
        <f>IF(D72 = 0,N72,P72)</f>
        <v>1.0060961653306</v>
      </c>
      <c r="U72" s="68">
        <f>R72*S72^(1-M72)</f>
        <v>7.8794144671599584</v>
      </c>
      <c r="V72" s="67">
        <f>R72*T72^(M72+1)</f>
        <v>7.9582205142469444</v>
      </c>
      <c r="W72" s="76">
        <f>0.5 * (D72-MAX($D$3:$D$72))/(MIN($D$3:$D$72)-MAX($D$3:$D$72)) + 0.75</f>
        <v>1.2090628445424476</v>
      </c>
      <c r="X72" s="76">
        <f>AVERAGE(D72, F72, G72, H72, I72, J72, K72)</f>
        <v>0.33934577973316365</v>
      </c>
      <c r="Y72" s="32">
        <f>1.2^M72</f>
        <v>1</v>
      </c>
      <c r="Z72" s="32">
        <f>IF(C72&gt;0, 1, 0.3)</f>
        <v>0.3</v>
      </c>
      <c r="AA72" s="32">
        <f>PERCENTILE($L$2:$L$72, 0.05)</f>
        <v>-0.26164412179337548</v>
      </c>
      <c r="AB72" s="32">
        <f>PERCENTILE($L$2:$L$72, 0.95)</f>
        <v>1.0182912542328766</v>
      </c>
      <c r="AC72" s="32">
        <f>MIN(MAX(L72,AA72), AB72)</f>
        <v>0.60500582814895698</v>
      </c>
      <c r="AD72" s="32">
        <f>AC72-$AC$73+1</f>
        <v>1.8666499499423326</v>
      </c>
      <c r="AE72" s="21">
        <f>(AD72^4) *Y72*Z72</f>
        <v>3.6422754510448119</v>
      </c>
      <c r="AF72" s="15">
        <f>AE72/$AE$73</f>
        <v>7.3425655492289302E-3</v>
      </c>
      <c r="AG72" s="2">
        <v>95</v>
      </c>
      <c r="AH72" s="16">
        <f>$D$79*AF72</f>
        <v>422.99418744275482</v>
      </c>
      <c r="AI72" s="27">
        <f>AH72-AG72</f>
        <v>327.99418744275482</v>
      </c>
      <c r="AJ72" s="2">
        <v>40</v>
      </c>
      <c r="AK72" s="2">
        <v>593</v>
      </c>
      <c r="AL72" s="2">
        <v>372</v>
      </c>
      <c r="AM72" s="10">
        <f>SUM(AJ72:AL72)</f>
        <v>1005</v>
      </c>
      <c r="AN72" s="16">
        <f>AF72*$D$78</f>
        <v>733.49292810577322</v>
      </c>
      <c r="AO72" s="9">
        <f>AN72-AM72</f>
        <v>-271.50707189422678</v>
      </c>
      <c r="AP72" s="9">
        <f>AO72+AI72</f>
        <v>56.487115548528038</v>
      </c>
      <c r="AQ72" s="18">
        <f>AG72+AM72</f>
        <v>1100</v>
      </c>
      <c r="AR72" s="30">
        <f>AH72+AN72</f>
        <v>1156.487115548528</v>
      </c>
      <c r="AS72" s="77">
        <f>AP72*(AP72&lt;0)</f>
        <v>0</v>
      </c>
      <c r="AT72">
        <f>AS72/$AS$73</f>
        <v>0</v>
      </c>
      <c r="AU72" s="66">
        <f>AT72*$AP$73</f>
        <v>0</v>
      </c>
      <c r="AV72" s="69">
        <f>IF(AU72&gt;0,U72,V72)</f>
        <v>7.9582205142469444</v>
      </c>
      <c r="AW72" s="17">
        <f>AU72/AV72</f>
        <v>0</v>
      </c>
      <c r="AX72" s="38">
        <f>AQ72/AR72</f>
        <v>0.95115629496508847</v>
      </c>
      <c r="AY72" s="23">
        <v>0</v>
      </c>
      <c r="AZ72" s="16">
        <f>BN72*$D$80</f>
        <v>12.07142493266233</v>
      </c>
      <c r="BA72" s="63">
        <f>AZ72-AY72</f>
        <v>12.07142493266233</v>
      </c>
      <c r="BB72" s="42">
        <f>($AD72^$BB$75)*($BC$75^$M72)*(IF($C72&gt;0,1,$BD$75))</f>
        <v>0.91960833798846098</v>
      </c>
      <c r="BC72" s="42">
        <f>($AD72^$BB$76)*($BC$76^$M72)*(IF($C72&gt;0,1,$BD$76))</f>
        <v>1.4926033572772734</v>
      </c>
      <c r="BD72" s="42">
        <f>($AD72^$BB$77)*($BC$77^$M72)*(IF($C72&gt;0,1,$BD$77))</f>
        <v>4.1611061582010729E-2</v>
      </c>
      <c r="BE72" s="42">
        <f>($AD72^$BB$78)*($BC$78^$M72)*(IF($C72&gt;0,1,$BD$78))</f>
        <v>2.7585676510995918</v>
      </c>
      <c r="BF72" s="42">
        <f>($AD72^$BB$79)*($BC$79^$M72)*(IF($C72&gt;0,1,$BD$79))</f>
        <v>0.69135696891015974</v>
      </c>
      <c r="BG72" s="42">
        <f>($AD72^$BB$80)*($BC$80^$M72)*(IF($C72&gt;0,1,$BD$80))</f>
        <v>2.1096675195368992</v>
      </c>
      <c r="BH72" s="42">
        <f>($AD72^$BB$81)*($BC$81^$M72)*(IF($C72&gt;0,1,$BD$81))</f>
        <v>0.12483196904159491</v>
      </c>
      <c r="BI72" s="40">
        <f>BB72/BB$73</f>
        <v>1.1294495245831744E-2</v>
      </c>
      <c r="BJ72" s="40">
        <f>BC72/BC$73</f>
        <v>1.0029927725482179E-2</v>
      </c>
      <c r="BK72" s="40">
        <f>BD72/BD$73</f>
        <v>7.9123825887185973E-5</v>
      </c>
      <c r="BL72" s="40">
        <f>BE72/BE$73</f>
        <v>1.635585050529368E-2</v>
      </c>
      <c r="BM72" s="40">
        <f>BF72/BF$73</f>
        <v>1.0737936256467153E-2</v>
      </c>
      <c r="BN72" s="40">
        <f>BG72/BG$73</f>
        <v>5.123694793150395E-3</v>
      </c>
      <c r="BO72" s="40">
        <f>BH72/BH$73</f>
        <v>1.7035141028799441E-3</v>
      </c>
      <c r="BP72" s="2">
        <v>515</v>
      </c>
      <c r="BQ72" s="17">
        <f>BP$73*BI72</f>
        <v>692.31867508374842</v>
      </c>
      <c r="BR72" s="1">
        <f>BQ72-BP72</f>
        <v>177.31867508374842</v>
      </c>
      <c r="BS72" s="2">
        <v>447</v>
      </c>
      <c r="BT72" s="17">
        <f>BS$73*BJ72</f>
        <v>579.43895462883097</v>
      </c>
      <c r="BU72" s="1">
        <f>BT72-BS72</f>
        <v>132.43895462883097</v>
      </c>
      <c r="BV72" s="2">
        <v>0</v>
      </c>
      <c r="BW72" s="17">
        <f>BV$73*BK72</f>
        <v>4.9431818984760563</v>
      </c>
      <c r="BX72" s="1">
        <f>BW72-BV72</f>
        <v>4.9431818984760563</v>
      </c>
      <c r="BY72" s="2">
        <v>1014</v>
      </c>
      <c r="BZ72" s="17">
        <f>BY$73*BL72</f>
        <v>947.16730276155704</v>
      </c>
      <c r="CA72" s="1">
        <f>BZ72-BY72</f>
        <v>-66.832697238442961</v>
      </c>
      <c r="CB72" s="2">
        <v>554</v>
      </c>
      <c r="CC72" s="17">
        <f>CB$73*BM72</f>
        <v>708.94002752447443</v>
      </c>
      <c r="CD72" s="1">
        <f>CC72-CB72</f>
        <v>154.94002752447443</v>
      </c>
      <c r="CE72" s="2">
        <v>198</v>
      </c>
      <c r="CF72" s="17">
        <f>CE$73*BN72</f>
        <v>366.82580502080936</v>
      </c>
      <c r="CG72" s="1">
        <f>CF72-CE72</f>
        <v>168.82580502080936</v>
      </c>
      <c r="CH72" s="2">
        <v>40</v>
      </c>
      <c r="CI72" s="17">
        <f>CH$73*BO72</f>
        <v>112.38763942340142</v>
      </c>
      <c r="CJ72" s="1">
        <f>CI72-CH72</f>
        <v>72.387639423401424</v>
      </c>
      <c r="CK72" s="9"/>
      <c r="CO72" s="40"/>
      <c r="CQ72" s="17"/>
      <c r="CR72" s="1"/>
    </row>
    <row r="73" spans="1:96" ht="17" thickBot="1" x14ac:dyDescent="0.25">
      <c r="A73" s="4" t="s">
        <v>27</v>
      </c>
      <c r="B73" s="13">
        <f>AVERAGE(B2:B72)</f>
        <v>0.19718309859154928</v>
      </c>
      <c r="C73" s="13">
        <f>AVERAGE(C2:C72)</f>
        <v>0.352112676056338</v>
      </c>
      <c r="D73" s="6">
        <f>SUM(D2:D72)</f>
        <v>14.742322578226043</v>
      </c>
      <c r="E73" s="6">
        <f>SUM(E3:E72)</f>
        <v>55.353183039751436</v>
      </c>
      <c r="F73" s="4"/>
      <c r="G73" s="4"/>
      <c r="H73" s="4"/>
      <c r="I73" s="4"/>
      <c r="J73" s="4"/>
      <c r="K73" s="4"/>
      <c r="L73" s="4">
        <f>MIN(L2:L72)</f>
        <v>-1.5107027704518201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33">
        <f>SUM(W2:W72)</f>
        <v>79.820034235655172</v>
      </c>
      <c r="X73" s="33"/>
      <c r="Y73" s="13"/>
      <c r="Z73" s="13"/>
      <c r="AA73" s="13"/>
      <c r="AB73" s="13"/>
      <c r="AC73" s="33">
        <f>MIN(AC2:AC72)</f>
        <v>-0.26164412179337548</v>
      </c>
      <c r="AD73" s="13"/>
      <c r="AE73" s="22">
        <f t="shared" ref="AE73:AU73" si="0">SUM(AE2:AE72)</f>
        <v>496.04942940241108</v>
      </c>
      <c r="AF73" s="4">
        <f t="shared" si="0"/>
        <v>1</v>
      </c>
      <c r="AG73" s="6">
        <f t="shared" si="0"/>
        <v>61235</v>
      </c>
      <c r="AH73" s="6">
        <f t="shared" si="0"/>
        <v>57608.5</v>
      </c>
      <c r="AI73" s="6">
        <f t="shared" si="0"/>
        <v>-3626.5000000000032</v>
      </c>
      <c r="AJ73" s="6">
        <f t="shared" si="0"/>
        <v>35297</v>
      </c>
      <c r="AK73" s="6">
        <f t="shared" si="0"/>
        <v>65694</v>
      </c>
      <c r="AL73" s="6">
        <f t="shared" si="0"/>
        <v>1768</v>
      </c>
      <c r="AM73" s="6">
        <f t="shared" si="0"/>
        <v>102759</v>
      </c>
      <c r="AN73" s="6">
        <f t="shared" si="0"/>
        <v>99895.999999999985</v>
      </c>
      <c r="AO73" s="6">
        <f t="shared" si="0"/>
        <v>-2863.0000000000045</v>
      </c>
      <c r="AP73" s="79">
        <f t="shared" si="0"/>
        <v>-6489.5000000000055</v>
      </c>
      <c r="AQ73" s="6">
        <f t="shared" si="0"/>
        <v>163994</v>
      </c>
      <c r="AR73" s="6">
        <f t="shared" si="0"/>
        <v>157504.50000000003</v>
      </c>
      <c r="AS73" s="6">
        <f t="shared" si="0"/>
        <v>-47118.366080085994</v>
      </c>
      <c r="AT73" s="6">
        <f t="shared" si="0"/>
        <v>1</v>
      </c>
      <c r="AU73" s="6">
        <f t="shared" si="0"/>
        <v>-6489.5000000000064</v>
      </c>
      <c r="AV73" s="6"/>
      <c r="AW73" s="6"/>
      <c r="AX73" s="6"/>
      <c r="AY73" s="6"/>
      <c r="AZ73" s="6">
        <f>SUM(AZ2:AZ72)</f>
        <v>2356.0000000000005</v>
      </c>
      <c r="BA73" s="6"/>
      <c r="BB73" s="64">
        <f t="shared" ref="BB73:BH73" si="1">SUM(BB2:BB72)</f>
        <v>81.420932761722511</v>
      </c>
      <c r="BC73" s="64">
        <f t="shared" si="1"/>
        <v>148.8149663815766</v>
      </c>
      <c r="BD73" s="64">
        <f t="shared" si="1"/>
        <v>525.89799741659863</v>
      </c>
      <c r="BE73" s="64">
        <f t="shared" si="1"/>
        <v>168.6593827821282</v>
      </c>
      <c r="BF73" s="64">
        <f t="shared" si="1"/>
        <v>64.384529056388757</v>
      </c>
      <c r="BG73" s="64">
        <f t="shared" si="1"/>
        <v>411.74730437831806</v>
      </c>
      <c r="BH73" s="64">
        <f t="shared" si="1"/>
        <v>73.279093393213017</v>
      </c>
      <c r="BI73" s="65">
        <f t="shared" ref="BI73" si="2">BB73/BB$73</f>
        <v>1</v>
      </c>
      <c r="BJ73" s="65">
        <f t="shared" ref="BJ73" si="3">BC73/BC$73</f>
        <v>1</v>
      </c>
      <c r="BK73" s="65">
        <f t="shared" ref="BK73" si="4">BD73/BD$73</f>
        <v>1</v>
      </c>
      <c r="BL73" s="65">
        <f t="shared" ref="BL73" si="5">BE73/BE$73</f>
        <v>1</v>
      </c>
      <c r="BM73" s="65">
        <f t="shared" ref="BM73" si="6">BF73/BF$73</f>
        <v>1</v>
      </c>
      <c r="BN73" s="65">
        <f t="shared" ref="BN73" si="7">BG73/BG$73</f>
        <v>1</v>
      </c>
      <c r="BO73" s="65">
        <f t="shared" ref="BO73" si="8">BH73/BH$73</f>
        <v>1</v>
      </c>
      <c r="BP73" s="13">
        <v>61297</v>
      </c>
      <c r="BQ73" s="65"/>
      <c r="BR73" s="4"/>
      <c r="BS73" s="13">
        <v>57771</v>
      </c>
      <c r="BT73" s="4"/>
      <c r="BU73" s="4"/>
      <c r="BV73" s="13">
        <v>62474</v>
      </c>
      <c r="BW73" s="4"/>
      <c r="BX73" s="4"/>
      <c r="BY73" s="13">
        <v>57910</v>
      </c>
      <c r="BZ73" s="4"/>
      <c r="CA73" s="4"/>
      <c r="CB73" s="13">
        <v>66022</v>
      </c>
      <c r="CC73" s="4"/>
      <c r="CD73" s="4"/>
      <c r="CE73" s="13">
        <v>71594</v>
      </c>
      <c r="CF73" s="4"/>
      <c r="CG73" s="4"/>
      <c r="CH73" s="13">
        <v>65974</v>
      </c>
      <c r="CI73" s="4"/>
      <c r="CJ73" s="4"/>
      <c r="CK73" s="9"/>
      <c r="CO73" s="25"/>
      <c r="CP73" s="25"/>
      <c r="CQ73" s="17"/>
    </row>
    <row r="74" spans="1:96" x14ac:dyDescent="0.2">
      <c r="A74" s="11" t="s">
        <v>38</v>
      </c>
      <c r="B74" s="8"/>
      <c r="C74" s="8"/>
      <c r="D74" s="1"/>
      <c r="E74" s="1">
        <f>MEDIAN(E2:E72)</f>
        <v>0.82423756019261596</v>
      </c>
      <c r="L74">
        <f>PERCENTILE(L2:L72, 0.99)</f>
        <v>1.1136108847575439</v>
      </c>
      <c r="BB74" s="3" t="s">
        <v>136</v>
      </c>
      <c r="BC74" s="29" t="s">
        <v>137</v>
      </c>
      <c r="BD74" s="3" t="s">
        <v>138</v>
      </c>
      <c r="BE74" s="3"/>
      <c r="BF74" s="3"/>
      <c r="BG74" s="3"/>
      <c r="BH74" s="41"/>
      <c r="BI74" s="40"/>
      <c r="BJ74" s="41"/>
      <c r="BK74" s="3"/>
      <c r="BL74" s="40"/>
      <c r="BQ74" s="40"/>
    </row>
    <row r="75" spans="1:96" x14ac:dyDescent="0.2">
      <c r="A75" s="12" t="s">
        <v>37</v>
      </c>
      <c r="B75" s="8"/>
      <c r="C75" s="8"/>
      <c r="D75" s="7"/>
      <c r="E75" s="7"/>
      <c r="F75" s="7"/>
      <c r="G75" s="7"/>
      <c r="H75" s="7"/>
      <c r="I75" s="59"/>
      <c r="J75" s="7"/>
      <c r="K75" s="7"/>
      <c r="M75" t="s">
        <v>207</v>
      </c>
      <c r="S75" s="7"/>
      <c r="T75" s="7"/>
      <c r="U75" s="7"/>
      <c r="V75" s="75" t="s">
        <v>203</v>
      </c>
      <c r="W75" s="7" t="e">
        <f>SUM(#REF!)</f>
        <v>#REF!</v>
      </c>
      <c r="X75" s="7"/>
      <c r="Y75" s="8"/>
      <c r="Z75" s="8"/>
      <c r="AA75" s="8"/>
      <c r="AB75" s="8"/>
      <c r="AC75" s="8"/>
      <c r="AD75" s="8"/>
      <c r="AE75" s="21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 t="s">
        <v>45</v>
      </c>
      <c r="AT75" s="7" t="s">
        <v>43</v>
      </c>
      <c r="AV75" s="7"/>
      <c r="AW75" s="7"/>
      <c r="AX75" s="7"/>
      <c r="AZ75">
        <v>1</v>
      </c>
      <c r="BB75" s="3">
        <v>1.0960000000000001</v>
      </c>
      <c r="BC75" s="42">
        <v>0.73099999999999998</v>
      </c>
      <c r="BD75" s="3">
        <v>0.46400000000000002</v>
      </c>
      <c r="BE75" s="3"/>
      <c r="BF75" s="3"/>
      <c r="BG75" s="3"/>
      <c r="BH75" s="3"/>
      <c r="BI75" s="40"/>
      <c r="BJ75" s="40"/>
      <c r="BK75" s="40"/>
      <c r="BL75" s="40"/>
      <c r="BM75" s="40"/>
      <c r="BN75" s="40"/>
      <c r="BO75" s="40"/>
      <c r="BQ75" s="40"/>
    </row>
    <row r="76" spans="1:96" x14ac:dyDescent="0.2">
      <c r="A76" t="s">
        <v>57</v>
      </c>
      <c r="B76" s="3"/>
      <c r="C76" s="2" t="s">
        <v>68</v>
      </c>
      <c r="H76" s="7" t="s">
        <v>95</v>
      </c>
      <c r="I76">
        <v>0.99</v>
      </c>
      <c r="K76">
        <v>0.01</v>
      </c>
      <c r="M76" s="78">
        <v>0.5</v>
      </c>
      <c r="AM76" t="s">
        <v>124</v>
      </c>
      <c r="AS76">
        <v>1027</v>
      </c>
      <c r="AZ76">
        <v>2</v>
      </c>
      <c r="BB76">
        <v>2.1339999999999999</v>
      </c>
      <c r="BC76">
        <v>0.78900000000000003</v>
      </c>
      <c r="BD76">
        <v>0.39400000000000002</v>
      </c>
      <c r="BI76" s="25"/>
      <c r="BJ76" s="25"/>
      <c r="BK76" s="25"/>
      <c r="BL76" s="25"/>
      <c r="BM76" s="25"/>
      <c r="BN76" s="25"/>
      <c r="BO76" s="25"/>
      <c r="BQ76" s="40"/>
    </row>
    <row r="77" spans="1:96" x14ac:dyDescent="0.2">
      <c r="A77" s="5" t="s">
        <v>22</v>
      </c>
      <c r="B77" s="3"/>
      <c r="C77" t="s">
        <v>24</v>
      </c>
      <c r="D77" t="s">
        <v>32</v>
      </c>
      <c r="F77" t="s">
        <v>44</v>
      </c>
      <c r="H77" t="s">
        <v>97</v>
      </c>
      <c r="I77">
        <v>0.99</v>
      </c>
      <c r="J77" t="s">
        <v>98</v>
      </c>
      <c r="K77">
        <v>0.01</v>
      </c>
      <c r="AM77" t="s">
        <v>125</v>
      </c>
      <c r="AZ77">
        <v>3</v>
      </c>
      <c r="BB77">
        <v>4.8630000000000004</v>
      </c>
      <c r="BC77">
        <v>0.48099999999999998</v>
      </c>
      <c r="BD77">
        <v>2E-3</v>
      </c>
      <c r="BI77" s="25"/>
      <c r="BJ77" s="25"/>
      <c r="BK77" s="25"/>
      <c r="BL77" s="25"/>
      <c r="BQ77" s="40"/>
    </row>
    <row r="78" spans="1:96" x14ac:dyDescent="0.2">
      <c r="A78" s="5" t="s">
        <v>1</v>
      </c>
      <c r="B78" s="3"/>
      <c r="C78" s="3">
        <v>199792</v>
      </c>
      <c r="D78" s="1">
        <f>C78*$M$76</f>
        <v>99896</v>
      </c>
      <c r="F78">
        <f>D78/C78</f>
        <v>0.5</v>
      </c>
      <c r="H78" t="s">
        <v>99</v>
      </c>
      <c r="I78">
        <v>0.99</v>
      </c>
      <c r="J78" t="s">
        <v>100</v>
      </c>
      <c r="K78">
        <v>0.01</v>
      </c>
      <c r="AM78" t="s">
        <v>182</v>
      </c>
      <c r="AN78" t="s">
        <v>215</v>
      </c>
      <c r="AZ78">
        <v>4</v>
      </c>
      <c r="BB78">
        <v>2.141</v>
      </c>
      <c r="BC78">
        <v>0.35199999999999998</v>
      </c>
      <c r="BD78">
        <v>0.72499999999999998</v>
      </c>
      <c r="BI78" s="25"/>
      <c r="BJ78" s="25"/>
      <c r="BK78" s="25"/>
      <c r="BL78" s="25"/>
      <c r="BQ78" s="40"/>
    </row>
    <row r="79" spans="1:96" x14ac:dyDescent="0.2">
      <c r="A79" s="5" t="s">
        <v>23</v>
      </c>
      <c r="B79" s="3"/>
      <c r="C79" s="3">
        <v>115217</v>
      </c>
      <c r="D79" s="1">
        <f>C79*$M$76</f>
        <v>57608.5</v>
      </c>
      <c r="F79">
        <f>D79/C79</f>
        <v>0.5</v>
      </c>
      <c r="H79" t="s">
        <v>101</v>
      </c>
      <c r="I79">
        <v>0.98</v>
      </c>
      <c r="J79" t="s">
        <v>96</v>
      </c>
      <c r="K79">
        <v>0.02</v>
      </c>
      <c r="AM79" s="60" t="s">
        <v>183</v>
      </c>
      <c r="AN79" t="s">
        <v>216</v>
      </c>
      <c r="AZ79">
        <v>5</v>
      </c>
      <c r="BB79">
        <v>8.8999999999999996E-2</v>
      </c>
      <c r="BC79">
        <v>1.3540000000000001</v>
      </c>
      <c r="BD79">
        <v>0.65400000000000003</v>
      </c>
      <c r="BI79" s="25"/>
      <c r="BJ79" s="25"/>
      <c r="BK79" s="25"/>
      <c r="BL79" s="25"/>
      <c r="BQ79" s="40"/>
    </row>
    <row r="80" spans="1:96" x14ac:dyDescent="0.2">
      <c r="A80" s="5" t="s">
        <v>179</v>
      </c>
      <c r="B80" s="3"/>
      <c r="C80">
        <v>4712</v>
      </c>
      <c r="D80" s="1">
        <f>C80*$M$76</f>
        <v>2356</v>
      </c>
      <c r="F80">
        <f>D80/C80</f>
        <v>0.5</v>
      </c>
      <c r="H80" t="s">
        <v>102</v>
      </c>
      <c r="I80">
        <v>0.99</v>
      </c>
      <c r="J80" t="s">
        <v>96</v>
      </c>
      <c r="K80">
        <v>0.01</v>
      </c>
      <c r="AM80" t="s">
        <v>180</v>
      </c>
      <c r="AN80" t="s">
        <v>212</v>
      </c>
      <c r="AZ80">
        <v>6</v>
      </c>
      <c r="BB80">
        <v>3.5859999999999999</v>
      </c>
      <c r="BC80">
        <v>1.5529999999999999</v>
      </c>
      <c r="BD80">
        <v>0.22500000000000001</v>
      </c>
      <c r="BI80" s="25"/>
      <c r="BJ80" s="25"/>
      <c r="BK80" s="25"/>
      <c r="BL80" s="25"/>
      <c r="BQ80" s="40"/>
    </row>
    <row r="81" spans="1:69" x14ac:dyDescent="0.2">
      <c r="A81" s="5" t="s">
        <v>24</v>
      </c>
      <c r="B81" s="3"/>
      <c r="C81">
        <f>SUM(C78:C80)</f>
        <v>319721</v>
      </c>
      <c r="D81">
        <f>SUM(D78:D80)</f>
        <v>159860.5</v>
      </c>
      <c r="F81">
        <f>D81/C81</f>
        <v>0.5</v>
      </c>
      <c r="H81" t="s">
        <v>103</v>
      </c>
      <c r="I81">
        <v>0.99</v>
      </c>
      <c r="J81" t="s">
        <v>96</v>
      </c>
      <c r="K81">
        <v>0.01</v>
      </c>
      <c r="AM81">
        <v>0</v>
      </c>
      <c r="AN81" s="61"/>
      <c r="AZ81">
        <v>7</v>
      </c>
      <c r="BB81">
        <v>1.8640000000000001</v>
      </c>
      <c r="BC81">
        <v>0.432</v>
      </c>
      <c r="BD81">
        <v>3.9E-2</v>
      </c>
      <c r="BI81" s="25"/>
      <c r="BJ81" s="25"/>
      <c r="BK81" s="25"/>
      <c r="BL81" s="25"/>
      <c r="BQ81" s="40"/>
    </row>
    <row r="82" spans="1:69" x14ac:dyDescent="0.2">
      <c r="A82" s="3"/>
      <c r="B82" s="3"/>
      <c r="AM82" s="61" t="s">
        <v>181</v>
      </c>
      <c r="AN82" t="s">
        <v>213</v>
      </c>
      <c r="BI82" s="25"/>
      <c r="BJ82" s="25"/>
      <c r="BK82" s="25"/>
      <c r="BL82" s="25"/>
      <c r="BQ82" s="40"/>
    </row>
    <row r="83" spans="1:69" x14ac:dyDescent="0.2">
      <c r="AM83" s="61" t="s">
        <v>185</v>
      </c>
      <c r="AN83" t="s">
        <v>217</v>
      </c>
      <c r="BI83" s="25"/>
      <c r="BJ83" s="25"/>
      <c r="BK83" s="25"/>
      <c r="BL83" s="25"/>
      <c r="BQ83" s="40"/>
    </row>
    <row r="84" spans="1:69" x14ac:dyDescent="0.2">
      <c r="AM84" s="61" t="s">
        <v>184</v>
      </c>
      <c r="AN84" t="s">
        <v>214</v>
      </c>
      <c r="BI84" s="25"/>
      <c r="BJ84" s="25"/>
      <c r="BK84" s="25"/>
      <c r="BL84" s="25"/>
      <c r="BQ84" s="40"/>
    </row>
    <row r="85" spans="1:69" x14ac:dyDescent="0.2">
      <c r="BI85" s="25"/>
      <c r="BJ85" s="25"/>
      <c r="BK85" s="25"/>
      <c r="BL85" s="25"/>
    </row>
    <row r="86" spans="1:69" x14ac:dyDescent="0.2">
      <c r="BI86" s="25"/>
      <c r="BJ86" s="25"/>
      <c r="BK86" s="25"/>
      <c r="BL86" s="25"/>
    </row>
    <row r="87" spans="1:69" x14ac:dyDescent="0.2">
      <c r="BI87" s="25"/>
      <c r="BJ87" s="25"/>
      <c r="BK87" s="25"/>
      <c r="BL87" s="25"/>
    </row>
    <row r="88" spans="1:69" x14ac:dyDescent="0.2">
      <c r="BI88" s="25"/>
      <c r="BJ88" s="25"/>
      <c r="BK88" s="25"/>
      <c r="BL88" s="25"/>
    </row>
    <row r="89" spans="1:69" x14ac:dyDescent="0.2">
      <c r="BI89" s="25"/>
      <c r="BJ89" s="25"/>
      <c r="BK89" s="25"/>
      <c r="BL89" s="25"/>
    </row>
    <row r="90" spans="1:69" x14ac:dyDescent="0.2">
      <c r="BI90" s="25"/>
      <c r="BJ90" s="25"/>
      <c r="BK90" s="25"/>
      <c r="BL90" s="25"/>
    </row>
    <row r="91" spans="1:69" x14ac:dyDescent="0.2">
      <c r="BI91" s="25"/>
      <c r="BJ91" s="25"/>
      <c r="BK91" s="25"/>
      <c r="BL91" s="25"/>
    </row>
    <row r="92" spans="1:69" x14ac:dyDescent="0.2">
      <c r="BI92" s="25"/>
      <c r="BJ92" s="25"/>
      <c r="BK92" s="25"/>
      <c r="BL92" s="25"/>
    </row>
    <row r="93" spans="1:69" x14ac:dyDescent="0.2">
      <c r="BI93" s="25"/>
      <c r="BJ93" s="25"/>
      <c r="BK93" s="25"/>
      <c r="BL93" s="25"/>
    </row>
  </sheetData>
  <sortState xmlns:xlrd2="http://schemas.microsoft.com/office/spreadsheetml/2017/richdata2" ref="A2:CJ72">
    <sortCondition ref="A2:A72"/>
    <sortCondition ref="AX2:AX72"/>
    <sortCondition descending="1" ref="M2:M72"/>
    <sortCondition ref="CJ2:CJ72"/>
  </sortState>
  <conditionalFormatting sqref="G2:G72">
    <cfRule type="cellIs" dxfId="38" priority="214" operator="lessThanOrEqual">
      <formula>0.01</formula>
    </cfRule>
    <cfRule type="cellIs" dxfId="37" priority="215" operator="greaterThanOrEqual">
      <formula>0.99</formula>
    </cfRule>
  </conditionalFormatting>
  <conditionalFormatting sqref="C2:C72">
    <cfRule type="expression" dxfId="36" priority="132">
      <formula>$C2 &lt;&gt; $B2</formula>
    </cfRule>
  </conditionalFormatting>
  <conditionalFormatting sqref="O75:O76 P76:Q76 N2:O72">
    <cfRule type="cellIs" dxfId="35" priority="111" operator="greaterThan">
      <formula>0</formula>
    </cfRule>
  </conditionalFormatting>
  <conditionalFormatting sqref="P2:Q72">
    <cfRule type="cellIs" dxfId="34" priority="110" operator="greaterThan">
      <formula>0</formula>
    </cfRule>
  </conditionalFormatting>
  <conditionalFormatting sqref="AX2:AX4 AX25:AX52 AX6:AX18 AX54:AX55 AX57:AX72 AX20:AX23">
    <cfRule type="cellIs" dxfId="33" priority="141" operator="lessThan">
      <formula>0.3333334</formula>
    </cfRule>
    <cfRule type="cellIs" dxfId="32" priority="142" operator="greaterThan">
      <formula>3</formula>
    </cfRule>
  </conditionalFormatting>
  <conditionalFormatting sqref="AX24">
    <cfRule type="cellIs" dxfId="31" priority="103" operator="lessThan">
      <formula>0.3333334</formula>
    </cfRule>
    <cfRule type="cellIs" dxfId="30" priority="104" operator="greaterThan">
      <formula>3</formula>
    </cfRule>
  </conditionalFormatting>
  <conditionalFormatting sqref="AP2:AP72">
    <cfRule type="colorScale" priority="110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54:BA55 BA2:BA4 BA6:BA18 BA57:BA72 BA20:BA52">
    <cfRule type="colorScale" priority="111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2:AW4 AW6:AW18 AW54:AW55 AW57:AW72 AW20:AW52">
    <cfRule type="cellIs" dxfId="29" priority="96" operator="greaterThan">
      <formula>0</formula>
    </cfRule>
    <cfRule type="cellIs" dxfId="28" priority="97" operator="lessThan">
      <formula>0</formula>
    </cfRule>
  </conditionalFormatting>
  <conditionalFormatting sqref="D2:D72">
    <cfRule type="cellIs" dxfId="27" priority="1156" operator="greaterThanOrEqual">
      <formula>$I$81</formula>
    </cfRule>
    <cfRule type="cellIs" dxfId="26" priority="1157" operator="lessThanOrEqual">
      <formula>$K$81</formula>
    </cfRule>
  </conditionalFormatting>
  <conditionalFormatting sqref="AX5">
    <cfRule type="cellIs" dxfId="25" priority="46" operator="lessThan">
      <formula>0.3333334</formula>
    </cfRule>
    <cfRule type="cellIs" dxfId="24" priority="47" operator="greaterThan">
      <formula>3</formula>
    </cfRule>
  </conditionalFormatting>
  <conditionalFormatting sqref="BA5">
    <cfRule type="colorScale" priority="4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">
    <cfRule type="cellIs" dxfId="23" priority="44" operator="greaterThan">
      <formula>0</formula>
    </cfRule>
    <cfRule type="cellIs" dxfId="22" priority="45" operator="lessThan">
      <formula>0</formula>
    </cfRule>
  </conditionalFormatting>
  <conditionalFormatting sqref="AX19">
    <cfRule type="cellIs" dxfId="21" priority="34" operator="lessThan">
      <formula>0.3333334</formula>
    </cfRule>
    <cfRule type="cellIs" dxfId="20" priority="35" operator="greaterThan">
      <formula>3</formula>
    </cfRule>
  </conditionalFormatting>
  <conditionalFormatting sqref="BA19">
    <cfRule type="colorScale" priority="3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19">
    <cfRule type="cellIs" dxfId="19" priority="32" operator="greaterThan">
      <formula>0</formula>
    </cfRule>
    <cfRule type="cellIs" dxfId="18" priority="33" operator="lessThan">
      <formula>0</formula>
    </cfRule>
  </conditionalFormatting>
  <conditionalFormatting sqref="AX53">
    <cfRule type="cellIs" dxfId="17" priority="28" operator="lessThan">
      <formula>0.3333334</formula>
    </cfRule>
    <cfRule type="cellIs" dxfId="16" priority="29" operator="greaterThan">
      <formula>3</formula>
    </cfRule>
  </conditionalFormatting>
  <conditionalFormatting sqref="BA53">
    <cfRule type="colorScale" priority="3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3">
    <cfRule type="cellIs" dxfId="15" priority="26" operator="greaterThan">
      <formula>0</formula>
    </cfRule>
    <cfRule type="cellIs" dxfId="14" priority="27" operator="lessThan">
      <formula>0</formula>
    </cfRule>
  </conditionalFormatting>
  <conditionalFormatting sqref="AX56">
    <cfRule type="cellIs" dxfId="13" priority="22" operator="lessThan">
      <formula>0.3333334</formula>
    </cfRule>
    <cfRule type="cellIs" dxfId="12" priority="23" operator="greaterThan">
      <formula>3</formula>
    </cfRule>
  </conditionalFormatting>
  <conditionalFormatting sqref="BA56">
    <cfRule type="colorScale" priority="2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6">
    <cfRule type="cellIs" dxfId="11" priority="20" operator="greaterThan">
      <formula>0</formula>
    </cfRule>
    <cfRule type="cellIs" dxfId="10" priority="21" operator="lessThan">
      <formula>0</formula>
    </cfRule>
  </conditionalFormatting>
  <conditionalFormatting sqref="CK2:CK72">
    <cfRule type="colorScale" priority="121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72">
    <cfRule type="cellIs" dxfId="9" priority="1223" operator="lessThanOrEqual">
      <formula>$K$78</formula>
    </cfRule>
  </conditionalFormatting>
  <conditionalFormatting sqref="I2:I72">
    <cfRule type="cellIs" dxfId="8" priority="1225" operator="greaterThanOrEqual">
      <formula>$I$78</formula>
    </cfRule>
  </conditionalFormatting>
  <conditionalFormatting sqref="F2:F72">
    <cfRule type="cellIs" dxfId="7" priority="1227" operator="greaterThanOrEqual">
      <formula>$I$76</formula>
    </cfRule>
    <cfRule type="cellIs" dxfId="6" priority="1228" operator="lessThanOrEqual">
      <formula>$K$76</formula>
    </cfRule>
  </conditionalFormatting>
  <conditionalFormatting sqref="J2:J72">
    <cfRule type="cellIs" dxfId="5" priority="1231" operator="lessThanOrEqual">
      <formula>$K$79</formula>
    </cfRule>
    <cfRule type="cellIs" dxfId="4" priority="1232" operator="greaterThanOrEqual">
      <formula>$I$79</formula>
    </cfRule>
  </conditionalFormatting>
  <conditionalFormatting sqref="K2:K72">
    <cfRule type="cellIs" dxfId="3" priority="1235" operator="greaterThanOrEqual">
      <formula>$I$80</formula>
    </cfRule>
    <cfRule type="cellIs" dxfId="2" priority="1236" operator="lessThanOrEqual">
      <formula>$K$80</formula>
    </cfRule>
  </conditionalFormatting>
  <conditionalFormatting sqref="B2:B72">
    <cfRule type="expression" dxfId="0" priority="1">
      <formula>$C2 &lt;&gt; $B2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M3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123</v>
      </c>
      <c r="C1" t="s">
        <v>43</v>
      </c>
      <c r="D1" t="s">
        <v>117</v>
      </c>
      <c r="E1" t="s">
        <v>118</v>
      </c>
      <c r="F1" t="s">
        <v>28</v>
      </c>
      <c r="G1" t="s">
        <v>115</v>
      </c>
      <c r="H1" t="s">
        <v>134</v>
      </c>
      <c r="J1" t="s">
        <v>0</v>
      </c>
      <c r="K1" t="s">
        <v>204</v>
      </c>
      <c r="L1" t="s">
        <v>122</v>
      </c>
      <c r="M1" s="19" t="s">
        <v>206</v>
      </c>
      <c r="N1" s="19"/>
    </row>
    <row r="2" spans="1:14" x14ac:dyDescent="0.2">
      <c r="A2" s="3" t="str">
        <f>Damian!A2</f>
        <v>aapl</v>
      </c>
      <c r="B2" s="1">
        <f>Damian!AF2*$E$76</f>
        <v>217.02055784179618</v>
      </c>
      <c r="C2" s="2">
        <v>0</v>
      </c>
      <c r="D2" s="2">
        <v>0</v>
      </c>
      <c r="E2" s="3">
        <f>C2+D2</f>
        <v>0</v>
      </c>
      <c r="F2" s="1">
        <f t="shared" ref="F2:F4" si="0">B2-E2</f>
        <v>217.02055784179618</v>
      </c>
      <c r="G2" s="1">
        <f>Damian!M2</f>
        <v>0</v>
      </c>
      <c r="H2" s="39">
        <f>E2/B2</f>
        <v>0</v>
      </c>
      <c r="J2" t="s">
        <v>51</v>
      </c>
      <c r="K2">
        <v>13</v>
      </c>
      <c r="L2" s="1" t="s">
        <v>205</v>
      </c>
      <c r="M2" s="19">
        <v>147</v>
      </c>
    </row>
    <row r="3" spans="1:14" x14ac:dyDescent="0.2">
      <c r="A3" s="3" t="str">
        <f>Damian!A3</f>
        <v>abmd</v>
      </c>
      <c r="B3" s="1">
        <f>Damian!AF3*$E$76</f>
        <v>80.641750166464874</v>
      </c>
      <c r="C3" s="2">
        <v>0</v>
      </c>
      <c r="D3" s="2">
        <v>0</v>
      </c>
      <c r="E3" s="3">
        <f t="shared" ref="E3:E4" si="1">C3+D3</f>
        <v>0</v>
      </c>
      <c r="F3" s="1">
        <f t="shared" si="0"/>
        <v>80.641750166464874</v>
      </c>
      <c r="G3" s="1">
        <f>Damian!M3</f>
        <v>0</v>
      </c>
      <c r="H3" s="39">
        <f t="shared" ref="H3:H4" si="2">E3/B3</f>
        <v>0</v>
      </c>
      <c r="J3" t="s">
        <v>7</v>
      </c>
      <c r="K3">
        <v>1</v>
      </c>
      <c r="L3" s="1" t="s">
        <v>205</v>
      </c>
      <c r="M3" s="19">
        <v>120</v>
      </c>
    </row>
    <row r="4" spans="1:14" x14ac:dyDescent="0.2">
      <c r="A4" s="3" t="str">
        <f>Damian!A4</f>
        <v>abnb</v>
      </c>
      <c r="B4" s="1">
        <f>Damian!AF4*$E$76</f>
        <v>29.061086783034931</v>
      </c>
      <c r="C4" s="2">
        <v>0</v>
      </c>
      <c r="D4" s="2">
        <v>0</v>
      </c>
      <c r="E4" s="3">
        <f t="shared" si="1"/>
        <v>0</v>
      </c>
      <c r="F4" s="1">
        <f t="shared" si="0"/>
        <v>29.061086783034931</v>
      </c>
      <c r="G4" s="1">
        <f>Damian!M4</f>
        <v>0</v>
      </c>
      <c r="H4" s="39">
        <f t="shared" si="2"/>
        <v>0</v>
      </c>
      <c r="L4" s="1"/>
      <c r="M4" s="19"/>
    </row>
    <row r="5" spans="1:14" x14ac:dyDescent="0.2">
      <c r="A5" s="3" t="str">
        <f>Damian!A5</f>
        <v>adyey</v>
      </c>
      <c r="B5" s="1">
        <f>Damian!AF5*$E$76</f>
        <v>635.1327144557921</v>
      </c>
      <c r="C5" s="2">
        <v>0</v>
      </c>
      <c r="D5" s="2">
        <v>0</v>
      </c>
      <c r="E5" s="3">
        <f t="shared" ref="E5" si="3">C5+D5</f>
        <v>0</v>
      </c>
      <c r="F5" s="1">
        <f t="shared" ref="F5" si="4">B5-E5</f>
        <v>635.1327144557921</v>
      </c>
      <c r="G5" s="1">
        <f>Damian!M5</f>
        <v>0</v>
      </c>
      <c r="H5" s="39">
        <f t="shared" ref="H5" si="5">E5/B5</f>
        <v>0</v>
      </c>
      <c r="L5" s="1"/>
      <c r="M5" s="19"/>
    </row>
    <row r="6" spans="1:14" x14ac:dyDescent="0.2">
      <c r="A6" s="3" t="str">
        <f>Damian!A6</f>
        <v>amd</v>
      </c>
      <c r="B6" s="1">
        <f>Damian!AF6*$E$76</f>
        <v>698.5454329514414</v>
      </c>
      <c r="C6" s="2">
        <v>0</v>
      </c>
      <c r="D6" s="2">
        <v>0</v>
      </c>
      <c r="E6" s="3">
        <f t="shared" ref="E6:E19" si="6">C6+D6</f>
        <v>0</v>
      </c>
      <c r="F6" s="1">
        <f t="shared" ref="F6:F19" si="7">B6-E6</f>
        <v>698.5454329514414</v>
      </c>
      <c r="G6" s="1">
        <f>Damian!M6</f>
        <v>0</v>
      </c>
      <c r="H6" s="39">
        <f t="shared" ref="H6:H19" si="8">E6/B6</f>
        <v>0</v>
      </c>
      <c r="L6" s="1"/>
      <c r="M6" s="19"/>
    </row>
    <row r="7" spans="1:14" x14ac:dyDescent="0.2">
      <c r="A7" s="3" t="str">
        <f>Damian!A7</f>
        <v>amzn</v>
      </c>
      <c r="B7" s="1">
        <f>Damian!AF7*$E$76</f>
        <v>138.72256218993573</v>
      </c>
      <c r="C7" s="2">
        <v>0</v>
      </c>
      <c r="D7" s="2">
        <v>0</v>
      </c>
      <c r="E7" s="3">
        <f t="shared" si="6"/>
        <v>0</v>
      </c>
      <c r="F7" s="1">
        <f t="shared" si="7"/>
        <v>138.72256218993573</v>
      </c>
      <c r="G7" s="1">
        <f>Damian!M7</f>
        <v>1</v>
      </c>
      <c r="H7" s="39">
        <f t="shared" si="8"/>
        <v>0</v>
      </c>
      <c r="L7" s="1"/>
      <c r="M7" s="19"/>
    </row>
    <row r="8" spans="1:14" x14ac:dyDescent="0.2">
      <c r="A8" s="3" t="str">
        <f>Damian!A8</f>
        <v>anet</v>
      </c>
      <c r="B8" s="1">
        <f>Damian!AF8*$E$76</f>
        <v>122.87784052918374</v>
      </c>
      <c r="C8" s="2">
        <v>0</v>
      </c>
      <c r="D8" s="2">
        <v>0</v>
      </c>
      <c r="E8" s="3">
        <f t="shared" si="6"/>
        <v>0</v>
      </c>
      <c r="F8" s="1">
        <f t="shared" si="7"/>
        <v>122.87784052918374</v>
      </c>
      <c r="G8" s="1">
        <f>Damian!M8</f>
        <v>0</v>
      </c>
      <c r="H8" s="39">
        <f t="shared" si="8"/>
        <v>0</v>
      </c>
      <c r="L8" s="1"/>
      <c r="M8" s="19"/>
    </row>
    <row r="9" spans="1:14" x14ac:dyDescent="0.2">
      <c r="A9" s="3" t="str">
        <f>Damian!A9</f>
        <v>apph</v>
      </c>
      <c r="B9" s="1">
        <f>Damian!AF9*$E$76</f>
        <v>0</v>
      </c>
      <c r="C9" s="2">
        <v>0</v>
      </c>
      <c r="D9" s="2">
        <v>107</v>
      </c>
      <c r="E9" s="3">
        <f t="shared" si="6"/>
        <v>107</v>
      </c>
      <c r="F9" s="1">
        <f t="shared" si="7"/>
        <v>-107</v>
      </c>
      <c r="G9" s="1">
        <f>Damian!M9</f>
        <v>0</v>
      </c>
      <c r="H9" s="39" t="e">
        <f t="shared" si="8"/>
        <v>#DIV/0!</v>
      </c>
      <c r="M9" s="19"/>
    </row>
    <row r="10" spans="1:14" x14ac:dyDescent="0.2">
      <c r="A10" s="3" t="str">
        <f>Damian!A10</f>
        <v>axon</v>
      </c>
      <c r="B10" s="1">
        <f>Damian!AF10*$E$76</f>
        <v>165.6528626417099</v>
      </c>
      <c r="C10" s="2">
        <v>0</v>
      </c>
      <c r="D10" s="2">
        <v>224</v>
      </c>
      <c r="E10" s="3">
        <f t="shared" si="6"/>
        <v>224</v>
      </c>
      <c r="F10" s="1">
        <f t="shared" si="7"/>
        <v>-58.347137358290098</v>
      </c>
      <c r="G10" s="1">
        <f>Damian!M10</f>
        <v>1</v>
      </c>
      <c r="H10" s="39">
        <f t="shared" si="8"/>
        <v>1.3522253490088423</v>
      </c>
      <c r="L10" s="1"/>
      <c r="M10" s="19"/>
    </row>
    <row r="11" spans="1:14" x14ac:dyDescent="0.2">
      <c r="A11" s="3" t="str">
        <f>Damian!A11</f>
        <v>bros</v>
      </c>
      <c r="B11" s="1">
        <f>Damian!AF11*$E$76</f>
        <v>8.0317600703617202</v>
      </c>
      <c r="C11" s="2">
        <v>0</v>
      </c>
      <c r="D11" s="2">
        <v>287</v>
      </c>
      <c r="E11" s="3">
        <f t="shared" si="6"/>
        <v>287</v>
      </c>
      <c r="F11" s="1">
        <f t="shared" si="7"/>
        <v>-278.96823992963829</v>
      </c>
      <c r="G11" s="1">
        <f>Damian!M11</f>
        <v>0</v>
      </c>
      <c r="H11" s="39">
        <f t="shared" si="8"/>
        <v>35.733139123399461</v>
      </c>
      <c r="L11" s="1"/>
      <c r="M11" s="19"/>
    </row>
    <row r="12" spans="1:14" x14ac:dyDescent="0.2">
      <c r="A12" s="3" t="str">
        <f>Damian!A12</f>
        <v>bynd</v>
      </c>
      <c r="B12" s="1">
        <f>Damian!AF12*$E$76</f>
        <v>27.308487148685028</v>
      </c>
      <c r="C12" s="2">
        <v>0</v>
      </c>
      <c r="D12" s="2">
        <v>111</v>
      </c>
      <c r="E12" s="3">
        <f t="shared" si="6"/>
        <v>111</v>
      </c>
      <c r="F12" s="1">
        <f t="shared" si="7"/>
        <v>-83.691512851314968</v>
      </c>
      <c r="G12" s="1">
        <f>Damian!M12</f>
        <v>0</v>
      </c>
      <c r="H12" s="39">
        <f t="shared" si="8"/>
        <v>4.064670422628847</v>
      </c>
      <c r="L12" s="1"/>
      <c r="M12" s="19"/>
    </row>
    <row r="13" spans="1:14" x14ac:dyDescent="0.2">
      <c r="A13" s="3" t="str">
        <f>Damian!A13</f>
        <v>chwy</v>
      </c>
      <c r="B13" s="1">
        <f>Damian!AF13*$E$76</f>
        <v>39.763363062988958</v>
      </c>
      <c r="C13" s="2">
        <v>116</v>
      </c>
      <c r="D13" s="2">
        <v>0</v>
      </c>
      <c r="E13" s="3">
        <f t="shared" si="6"/>
        <v>116</v>
      </c>
      <c r="F13" s="1">
        <f t="shared" si="7"/>
        <v>-76.236636937011042</v>
      </c>
      <c r="G13" s="1">
        <f>Damian!M13</f>
        <v>0</v>
      </c>
      <c r="H13" s="39">
        <f t="shared" si="8"/>
        <v>2.9172582765759763</v>
      </c>
      <c r="L13" s="1"/>
      <c r="M13" s="19"/>
    </row>
    <row r="14" spans="1:14" x14ac:dyDescent="0.2">
      <c r="A14" s="3" t="str">
        <f>Damian!A14</f>
        <v>coin</v>
      </c>
      <c r="B14" s="1">
        <f>Damian!AF14*$E$76</f>
        <v>8.0317600703617202</v>
      </c>
      <c r="C14" s="2">
        <v>0</v>
      </c>
      <c r="D14" s="2">
        <v>0</v>
      </c>
      <c r="E14" s="3">
        <f t="shared" si="6"/>
        <v>0</v>
      </c>
      <c r="F14" s="1">
        <f t="shared" si="7"/>
        <v>8.0317600703617202</v>
      </c>
      <c r="G14" s="1">
        <f>Damian!M14</f>
        <v>0</v>
      </c>
      <c r="H14" s="39">
        <f t="shared" si="8"/>
        <v>0</v>
      </c>
      <c r="L14" s="1"/>
      <c r="M14" s="19"/>
    </row>
    <row r="15" spans="1:14" x14ac:dyDescent="0.2">
      <c r="A15" s="3" t="str">
        <f>Damian!A15</f>
        <v>cour</v>
      </c>
      <c r="B15" s="1">
        <f>Damian!AF15*$E$76</f>
        <v>0</v>
      </c>
      <c r="C15" s="2">
        <v>0</v>
      </c>
      <c r="D15" s="2">
        <v>19</v>
      </c>
      <c r="E15" s="3">
        <f t="shared" si="6"/>
        <v>19</v>
      </c>
      <c r="F15" s="1">
        <f t="shared" si="7"/>
        <v>-19</v>
      </c>
      <c r="G15" s="1">
        <f>Damian!M15</f>
        <v>0</v>
      </c>
      <c r="H15" s="39" t="e">
        <f t="shared" si="8"/>
        <v>#DIV/0!</v>
      </c>
      <c r="L15" s="1"/>
      <c r="M15" s="19"/>
    </row>
    <row r="16" spans="1:14" x14ac:dyDescent="0.2">
      <c r="A16" s="3" t="str">
        <f>Damian!A16</f>
        <v>crwd</v>
      </c>
      <c r="B16" s="1">
        <f>Damian!AF16*$E$76</f>
        <v>0</v>
      </c>
      <c r="C16" s="2">
        <v>0</v>
      </c>
      <c r="D16" s="2">
        <v>199</v>
      </c>
      <c r="E16" s="3">
        <f t="shared" si="6"/>
        <v>199</v>
      </c>
      <c r="F16" s="1">
        <f t="shared" si="7"/>
        <v>-199</v>
      </c>
      <c r="G16" s="1">
        <f>Damian!M16</f>
        <v>0</v>
      </c>
      <c r="H16" s="39" t="e">
        <f t="shared" si="8"/>
        <v>#DIV/0!</v>
      </c>
      <c r="L16" s="1"/>
      <c r="M16" s="19"/>
    </row>
    <row r="17" spans="1:13" x14ac:dyDescent="0.2">
      <c r="A17" s="3" t="str">
        <f>Damian!A17</f>
        <v>ddog</v>
      </c>
      <c r="B17" s="1">
        <f>Damian!AF17*$E$76</f>
        <v>199.01435396487491</v>
      </c>
      <c r="C17" s="2">
        <v>725</v>
      </c>
      <c r="D17" s="2">
        <v>121</v>
      </c>
      <c r="E17" s="3">
        <f t="shared" si="6"/>
        <v>846</v>
      </c>
      <c r="F17" s="1">
        <f t="shared" si="7"/>
        <v>-646.98564603512511</v>
      </c>
      <c r="G17" s="1">
        <f>Damian!M17</f>
        <v>0</v>
      </c>
      <c r="H17" s="39">
        <f t="shared" si="8"/>
        <v>4.2509496583815007</v>
      </c>
      <c r="L17" s="1"/>
      <c r="M17" s="19"/>
    </row>
    <row r="18" spans="1:13" x14ac:dyDescent="0.2">
      <c r="A18" s="3" t="str">
        <f>Damian!A18</f>
        <v>dkng</v>
      </c>
      <c r="B18" s="1">
        <f>Damian!AF18*$E$76</f>
        <v>0</v>
      </c>
      <c r="C18" s="2">
        <v>0</v>
      </c>
      <c r="D18" s="2">
        <v>137</v>
      </c>
      <c r="E18" s="3">
        <f t="shared" si="6"/>
        <v>137</v>
      </c>
      <c r="F18" s="1">
        <f t="shared" si="7"/>
        <v>-137</v>
      </c>
      <c r="G18" s="1">
        <f>Damian!M18</f>
        <v>0</v>
      </c>
      <c r="H18" s="39" t="e">
        <f t="shared" si="8"/>
        <v>#DIV/0!</v>
      </c>
      <c r="L18" s="1"/>
      <c r="M18" s="19"/>
    </row>
    <row r="19" spans="1:13" x14ac:dyDescent="0.2">
      <c r="A19" s="3" t="str">
        <f>Damian!A19</f>
        <v>docs</v>
      </c>
      <c r="B19" s="1">
        <f>Damian!AF19*$E$76</f>
        <v>9.0879614357735452</v>
      </c>
      <c r="C19" s="2">
        <v>0</v>
      </c>
      <c r="D19" s="2">
        <v>0</v>
      </c>
      <c r="E19" s="3">
        <f t="shared" si="6"/>
        <v>0</v>
      </c>
      <c r="F19" s="1">
        <f t="shared" si="7"/>
        <v>9.0879614357735452</v>
      </c>
      <c r="G19" s="1">
        <f>Damian!M19</f>
        <v>0</v>
      </c>
      <c r="H19" s="39">
        <f t="shared" si="8"/>
        <v>0</v>
      </c>
      <c r="L19" s="1"/>
      <c r="M19" s="19"/>
    </row>
    <row r="20" spans="1:13" x14ac:dyDescent="0.2">
      <c r="A20" s="3" t="str">
        <f>Damian!A20</f>
        <v>docu</v>
      </c>
      <c r="B20" s="1">
        <f>Damian!AF20*$E$76</f>
        <v>328.65221374348744</v>
      </c>
      <c r="C20" s="2">
        <v>0</v>
      </c>
      <c r="D20" s="2">
        <v>486</v>
      </c>
      <c r="E20" s="3">
        <f t="shared" ref="E20:E38" si="9">C20+D20</f>
        <v>486</v>
      </c>
      <c r="F20" s="1">
        <f t="shared" ref="F20:F38" si="10">B20-E20</f>
        <v>-157.34778625651256</v>
      </c>
      <c r="G20" s="1">
        <f>Damian!M20</f>
        <v>0</v>
      </c>
      <c r="H20" s="39">
        <f t="shared" ref="H20:H38" si="11">E20/B20</f>
        <v>1.4787668534596341</v>
      </c>
      <c r="L20" s="1"/>
      <c r="M20" s="19"/>
    </row>
    <row r="21" spans="1:13" x14ac:dyDescent="0.2">
      <c r="A21" s="3" t="str">
        <f>Damian!A21</f>
        <v>duol</v>
      </c>
      <c r="B21" s="1">
        <f>Damian!AF21*$E$76</f>
        <v>40.841579024374632</v>
      </c>
      <c r="C21" s="2">
        <v>0</v>
      </c>
      <c r="D21" s="2">
        <v>173</v>
      </c>
      <c r="E21" s="3">
        <f t="shared" si="9"/>
        <v>173</v>
      </c>
      <c r="F21" s="1">
        <f t="shared" si="10"/>
        <v>-132.15842097562538</v>
      </c>
      <c r="G21" s="1">
        <f>Damian!M21</f>
        <v>0</v>
      </c>
      <c r="H21" s="39">
        <f t="shared" si="11"/>
        <v>4.2358793203551706</v>
      </c>
      <c r="M21" s="19"/>
    </row>
    <row r="22" spans="1:13" x14ac:dyDescent="0.2">
      <c r="A22" s="3" t="str">
        <f>Damian!A22</f>
        <v>edit</v>
      </c>
      <c r="B22" s="1">
        <f>Damian!AF22*$E$76</f>
        <v>42.448490915418795</v>
      </c>
      <c r="C22" s="2">
        <v>0</v>
      </c>
      <c r="D22" s="2">
        <v>146</v>
      </c>
      <c r="E22" s="3">
        <f t="shared" si="9"/>
        <v>146</v>
      </c>
      <c r="F22" s="1">
        <f t="shared" si="10"/>
        <v>-103.5515090845812</v>
      </c>
      <c r="G22" s="1">
        <f>Damian!M22</f>
        <v>0</v>
      </c>
      <c r="H22" s="39">
        <f t="shared" si="11"/>
        <v>3.4394626723224131</v>
      </c>
      <c r="L22" s="1"/>
      <c r="M22" s="19"/>
    </row>
    <row r="23" spans="1:13" x14ac:dyDescent="0.2">
      <c r="A23" s="3" t="str">
        <f>Damian!A23</f>
        <v>etsy</v>
      </c>
      <c r="B23" s="1">
        <f>Damian!AF23*$E$76</f>
        <v>744.34579614584459</v>
      </c>
      <c r="C23" s="2">
        <v>280</v>
      </c>
      <c r="D23" s="2">
        <v>280</v>
      </c>
      <c r="E23" s="3">
        <f t="shared" si="9"/>
        <v>560</v>
      </c>
      <c r="F23" s="1">
        <f t="shared" si="10"/>
        <v>184.34579614584459</v>
      </c>
      <c r="G23" s="1">
        <f>Damian!M23</f>
        <v>1</v>
      </c>
      <c r="H23" s="39">
        <f t="shared" si="11"/>
        <v>0.75233850033093419</v>
      </c>
      <c r="L23" s="1"/>
      <c r="M23" s="19"/>
    </row>
    <row r="24" spans="1:13" x14ac:dyDescent="0.2">
      <c r="A24" s="3" t="str">
        <f>Damian!A24</f>
        <v>flgt</v>
      </c>
      <c r="B24" s="1">
        <f>Damian!AF24*$E$76</f>
        <v>580.03493481166652</v>
      </c>
      <c r="C24" s="2">
        <v>0</v>
      </c>
      <c r="D24" s="2">
        <v>0</v>
      </c>
      <c r="E24" s="3">
        <f t="shared" si="9"/>
        <v>0</v>
      </c>
      <c r="F24" s="1">
        <f t="shared" si="10"/>
        <v>580.03493481166652</v>
      </c>
      <c r="G24" s="1">
        <f>Damian!M24</f>
        <v>0</v>
      </c>
      <c r="H24" s="39">
        <f t="shared" si="11"/>
        <v>0</v>
      </c>
      <c r="L24" s="1"/>
      <c r="M24" s="19"/>
    </row>
    <row r="25" spans="1:13" x14ac:dyDescent="0.2">
      <c r="A25" s="3" t="str">
        <f>Damian!A25</f>
        <v>fuv</v>
      </c>
      <c r="B25" s="1">
        <f>Damian!AF25*$E$76</f>
        <v>0</v>
      </c>
      <c r="C25" s="2">
        <v>0</v>
      </c>
      <c r="D25" s="2">
        <v>20</v>
      </c>
      <c r="E25" s="3">
        <f t="shared" si="9"/>
        <v>20</v>
      </c>
      <c r="F25" s="1">
        <f t="shared" si="10"/>
        <v>-20</v>
      </c>
      <c r="G25" s="1">
        <f>Damian!M25</f>
        <v>0</v>
      </c>
      <c r="H25" s="39" t="e">
        <f t="shared" si="11"/>
        <v>#DIV/0!</v>
      </c>
      <c r="M25" s="19"/>
    </row>
    <row r="26" spans="1:13" x14ac:dyDescent="0.2">
      <c r="A26" s="3" t="str">
        <f>Damian!A26</f>
        <v>fvrr</v>
      </c>
      <c r="B26" s="1">
        <f>Damian!AF26*$E$76</f>
        <v>0</v>
      </c>
      <c r="C26" s="2">
        <v>0</v>
      </c>
      <c r="D26" s="2">
        <v>373</v>
      </c>
      <c r="E26" s="3">
        <f t="shared" si="9"/>
        <v>373</v>
      </c>
      <c r="F26" s="1">
        <f t="shared" si="10"/>
        <v>-373</v>
      </c>
      <c r="G26" s="1">
        <f>Damian!M26</f>
        <v>1</v>
      </c>
      <c r="H26" s="39" t="e">
        <f t="shared" si="11"/>
        <v>#DIV/0!</v>
      </c>
      <c r="L26" s="1"/>
      <c r="M26" s="19"/>
    </row>
    <row r="27" spans="1:13" x14ac:dyDescent="0.2">
      <c r="A27" s="3" t="str">
        <f>Damian!A27</f>
        <v>gh</v>
      </c>
      <c r="B27" s="1">
        <f>Damian!AF27*$E$76</f>
        <v>78.621388523848509</v>
      </c>
      <c r="C27" s="2">
        <v>0</v>
      </c>
      <c r="D27" s="2">
        <v>370</v>
      </c>
      <c r="E27" s="3">
        <f t="shared" si="9"/>
        <v>370</v>
      </c>
      <c r="F27" s="1">
        <f t="shared" si="10"/>
        <v>-291.37861147615149</v>
      </c>
      <c r="G27" s="1">
        <f>Damian!M27</f>
        <v>1</v>
      </c>
      <c r="H27" s="39">
        <f t="shared" si="11"/>
        <v>4.7060985178068506</v>
      </c>
      <c r="L27" s="1"/>
      <c r="M27" s="19"/>
    </row>
    <row r="28" spans="1:13" x14ac:dyDescent="0.2">
      <c r="A28" s="3" t="str">
        <f>Damian!A28</f>
        <v>gmed</v>
      </c>
      <c r="B28" s="1">
        <f>Damian!AF28*$E$76</f>
        <v>92.946554115754594</v>
      </c>
      <c r="C28" s="2">
        <v>0</v>
      </c>
      <c r="D28" s="2">
        <v>397</v>
      </c>
      <c r="E28" s="3">
        <f t="shared" si="9"/>
        <v>397</v>
      </c>
      <c r="F28" s="1">
        <f t="shared" si="10"/>
        <v>-304.05344588424543</v>
      </c>
      <c r="G28" s="1">
        <f>Damian!M28</f>
        <v>0</v>
      </c>
      <c r="H28" s="39">
        <f t="shared" si="11"/>
        <v>4.2712718483955916</v>
      </c>
      <c r="L28" s="1"/>
      <c r="M28" s="19"/>
    </row>
    <row r="29" spans="1:13" x14ac:dyDescent="0.2">
      <c r="A29" s="3" t="str">
        <f>Damian!A29</f>
        <v>goog</v>
      </c>
      <c r="B29" s="1">
        <f>Damian!AF29*$E$76</f>
        <v>138.9380394752543</v>
      </c>
      <c r="C29" s="2">
        <v>0</v>
      </c>
      <c r="D29" s="2">
        <v>0</v>
      </c>
      <c r="E29" s="3">
        <f t="shared" si="9"/>
        <v>0</v>
      </c>
      <c r="F29" s="1">
        <f t="shared" si="10"/>
        <v>138.9380394752543</v>
      </c>
      <c r="G29" s="1">
        <f>Damian!M29</f>
        <v>0</v>
      </c>
      <c r="H29" s="39">
        <f t="shared" si="11"/>
        <v>0</v>
      </c>
      <c r="L29" s="1"/>
      <c r="M29" s="19"/>
    </row>
    <row r="30" spans="1:13" x14ac:dyDescent="0.2">
      <c r="A30" s="3" t="str">
        <f>Damian!A30</f>
        <v>intg</v>
      </c>
      <c r="B30" s="1">
        <f>Damian!AF30*$E$76</f>
        <v>69.774834862444735</v>
      </c>
      <c r="C30" s="2">
        <v>0</v>
      </c>
      <c r="D30" s="2">
        <v>0</v>
      </c>
      <c r="E30" s="3">
        <f t="shared" si="9"/>
        <v>0</v>
      </c>
      <c r="F30" s="1">
        <f t="shared" si="10"/>
        <v>69.774834862444735</v>
      </c>
      <c r="G30" s="1">
        <f>Damian!M30</f>
        <v>0</v>
      </c>
      <c r="H30" s="39">
        <f t="shared" si="11"/>
        <v>0</v>
      </c>
      <c r="L30" s="9"/>
      <c r="M30" s="20"/>
    </row>
    <row r="31" spans="1:13" x14ac:dyDescent="0.2">
      <c r="A31" s="3" t="str">
        <f>Damian!A31</f>
        <v>isrg</v>
      </c>
      <c r="B31" s="1">
        <f>Damian!AF31*$E$76</f>
        <v>160.66701094772367</v>
      </c>
      <c r="C31" s="2">
        <v>239</v>
      </c>
      <c r="D31" s="2">
        <v>0</v>
      </c>
      <c r="E31" s="3">
        <f t="shared" si="9"/>
        <v>239</v>
      </c>
      <c r="F31" s="1">
        <f t="shared" si="10"/>
        <v>-78.332989052276332</v>
      </c>
      <c r="G31" s="1">
        <f>Damian!M31</f>
        <v>2</v>
      </c>
      <c r="H31" s="39">
        <f t="shared" si="11"/>
        <v>1.4875486796587234</v>
      </c>
      <c r="L31" s="7"/>
      <c r="M31" s="7"/>
    </row>
    <row r="32" spans="1:13" x14ac:dyDescent="0.2">
      <c r="A32" s="3" t="str">
        <f>Damian!A32</f>
        <v>jd</v>
      </c>
      <c r="B32" s="1">
        <f>Damian!AF32*$E$76</f>
        <v>52.526450712013578</v>
      </c>
      <c r="C32" s="2">
        <v>0</v>
      </c>
      <c r="D32" s="2">
        <v>308</v>
      </c>
      <c r="E32" s="3">
        <f t="shared" si="9"/>
        <v>308</v>
      </c>
      <c r="F32" s="1">
        <f t="shared" si="10"/>
        <v>-255.47354928798643</v>
      </c>
      <c r="G32" s="1">
        <f>Damian!M32</f>
        <v>0</v>
      </c>
      <c r="H32" s="39">
        <f t="shared" si="11"/>
        <v>5.8637123929935715</v>
      </c>
    </row>
    <row r="33" spans="1:8" x14ac:dyDescent="0.2">
      <c r="A33" s="3" t="str">
        <f>Damian!A33</f>
        <v>lspd</v>
      </c>
      <c r="B33" s="1">
        <f>Damian!AF33*$E$76</f>
        <v>80.928500418069319</v>
      </c>
      <c r="C33" s="2">
        <v>0</v>
      </c>
      <c r="D33" s="2">
        <v>447</v>
      </c>
      <c r="E33" s="3">
        <f t="shared" si="9"/>
        <v>447</v>
      </c>
      <c r="F33" s="1">
        <f t="shared" si="10"/>
        <v>-366.07149958193065</v>
      </c>
      <c r="G33" s="1">
        <f>Damian!M33</f>
        <v>0</v>
      </c>
      <c r="H33" s="39">
        <f t="shared" si="11"/>
        <v>5.5233940786106057</v>
      </c>
    </row>
    <row r="34" spans="1:8" x14ac:dyDescent="0.2">
      <c r="A34" s="3" t="str">
        <f>Damian!A34</f>
        <v>lulu</v>
      </c>
      <c r="B34" s="1">
        <f>Damian!AF34*$E$76</f>
        <v>217.02055784179618</v>
      </c>
      <c r="C34" s="2">
        <v>0</v>
      </c>
      <c r="D34" s="2">
        <v>1064</v>
      </c>
      <c r="E34" s="3">
        <f t="shared" si="9"/>
        <v>1064</v>
      </c>
      <c r="F34" s="1">
        <f t="shared" si="10"/>
        <v>-846.97944215820382</v>
      </c>
      <c r="G34" s="1">
        <f>Damian!M34</f>
        <v>0</v>
      </c>
      <c r="H34" s="39">
        <f t="shared" si="11"/>
        <v>4.9027613355211983</v>
      </c>
    </row>
    <row r="35" spans="1:8" x14ac:dyDescent="0.2">
      <c r="A35" s="3" t="str">
        <f>Damian!A35</f>
        <v>mdb</v>
      </c>
      <c r="B35" s="1">
        <f>Damian!AF35*$E$76</f>
        <v>260.42466941015539</v>
      </c>
      <c r="C35" s="2">
        <v>0</v>
      </c>
      <c r="D35" s="2">
        <v>355</v>
      </c>
      <c r="E35" s="3">
        <f t="shared" si="9"/>
        <v>355</v>
      </c>
      <c r="F35" s="1">
        <f t="shared" si="10"/>
        <v>-94.575330589844611</v>
      </c>
      <c r="G35" s="1">
        <f>Damian!M35</f>
        <v>1</v>
      </c>
      <c r="H35" s="39">
        <f t="shared" si="11"/>
        <v>1.3631581094220124</v>
      </c>
    </row>
    <row r="36" spans="1:8" x14ac:dyDescent="0.2">
      <c r="A36" s="3" t="str">
        <f>Damian!A36</f>
        <v>meli</v>
      </c>
      <c r="B36" s="1">
        <f>Damian!AF36*$E$76</f>
        <v>124.84347100725923</v>
      </c>
      <c r="C36" s="2">
        <v>0</v>
      </c>
      <c r="D36" s="2">
        <v>974</v>
      </c>
      <c r="E36" s="3">
        <f t="shared" si="9"/>
        <v>974</v>
      </c>
      <c r="F36" s="1">
        <f t="shared" si="10"/>
        <v>-849.15652899274073</v>
      </c>
      <c r="G36" s="1">
        <f>Damian!M36</f>
        <v>1</v>
      </c>
      <c r="H36" s="39">
        <f t="shared" si="11"/>
        <v>7.8017696251281352</v>
      </c>
    </row>
    <row r="37" spans="1:8" x14ac:dyDescent="0.2">
      <c r="A37" s="3" t="str">
        <f>Damian!A37</f>
        <v>mnst</v>
      </c>
      <c r="B37" s="1">
        <f>Damian!AF37*$E$76</f>
        <v>320.08464937552344</v>
      </c>
      <c r="C37" s="2">
        <v>0</v>
      </c>
      <c r="D37" s="2">
        <v>171</v>
      </c>
      <c r="E37" s="3">
        <f t="shared" si="9"/>
        <v>171</v>
      </c>
      <c r="F37" s="1">
        <f t="shared" si="10"/>
        <v>149.08464937552344</v>
      </c>
      <c r="G37" s="1">
        <f>Damian!M37</f>
        <v>0</v>
      </c>
      <c r="H37" s="39">
        <f t="shared" si="11"/>
        <v>0.53423367953951062</v>
      </c>
    </row>
    <row r="38" spans="1:8" x14ac:dyDescent="0.2">
      <c r="A38" s="3" t="str">
        <f>Damian!A38</f>
        <v>msft</v>
      </c>
      <c r="B38" s="1">
        <f>Damian!AF38*$E$76</f>
        <v>312.50960329218645</v>
      </c>
      <c r="C38" s="2">
        <v>0</v>
      </c>
      <c r="D38" s="2">
        <v>278</v>
      </c>
      <c r="E38" s="3">
        <f t="shared" si="9"/>
        <v>278</v>
      </c>
      <c r="F38" s="1">
        <f t="shared" si="10"/>
        <v>34.509603292186455</v>
      </c>
      <c r="G38" s="1">
        <f>Damian!M38</f>
        <v>2</v>
      </c>
      <c r="H38" s="39">
        <f t="shared" si="11"/>
        <v>0.88957266295614901</v>
      </c>
    </row>
    <row r="39" spans="1:8" x14ac:dyDescent="0.2">
      <c r="A39" s="3" t="str">
        <f>Damian!A39</f>
        <v>mtch</v>
      </c>
      <c r="B39" s="1">
        <f>Damian!AF39*$E$76</f>
        <v>504.45750034929785</v>
      </c>
      <c r="C39" s="2">
        <v>0</v>
      </c>
      <c r="D39" s="2">
        <v>237</v>
      </c>
      <c r="E39" s="3">
        <f t="shared" ref="E39:E53" si="12">C39+D39</f>
        <v>237</v>
      </c>
      <c r="F39" s="1">
        <f t="shared" ref="F39:F53" si="13">B39-E39</f>
        <v>267.45750034929785</v>
      </c>
      <c r="G39" s="1">
        <f>Damian!M39</f>
        <v>0</v>
      </c>
      <c r="H39" s="39">
        <f t="shared" ref="H39:H53" si="14">E39/B39</f>
        <v>0.46981162899926321</v>
      </c>
    </row>
    <row r="40" spans="1:8" x14ac:dyDescent="0.2">
      <c r="A40" s="3" t="str">
        <f>Damian!A40</f>
        <v>nvcr</v>
      </c>
      <c r="B40" s="1">
        <f>Damian!AF40*$E$76</f>
        <v>161.92863807672566</v>
      </c>
      <c r="C40" s="2">
        <v>0</v>
      </c>
      <c r="D40" s="2">
        <v>919</v>
      </c>
      <c r="E40" s="3">
        <f t="shared" si="12"/>
        <v>919</v>
      </c>
      <c r="F40" s="1">
        <f t="shared" si="13"/>
        <v>-757.07136192327437</v>
      </c>
      <c r="G40" s="1">
        <f>Damian!M40</f>
        <v>0</v>
      </c>
      <c r="H40" s="39">
        <f t="shared" si="14"/>
        <v>5.6753395255788899</v>
      </c>
    </row>
    <row r="41" spans="1:8" x14ac:dyDescent="0.2">
      <c r="A41" s="3" t="str">
        <f>Damian!A41</f>
        <v>nvda</v>
      </c>
      <c r="B41" s="1">
        <f>Damian!AF41*$E$76</f>
        <v>183.24341611072549</v>
      </c>
      <c r="C41" s="2">
        <v>0</v>
      </c>
      <c r="D41" s="2">
        <v>0</v>
      </c>
      <c r="E41" s="3">
        <f t="shared" si="12"/>
        <v>0</v>
      </c>
      <c r="F41" s="1">
        <f t="shared" si="13"/>
        <v>183.24341611072549</v>
      </c>
      <c r="G41" s="1">
        <f>Damian!M41</f>
        <v>0</v>
      </c>
      <c r="H41" s="39">
        <f t="shared" si="14"/>
        <v>0</v>
      </c>
    </row>
    <row r="42" spans="1:8" x14ac:dyDescent="0.2">
      <c r="A42" s="3" t="str">
        <f>Damian!A42</f>
        <v>nyt</v>
      </c>
      <c r="B42" s="1">
        <f>Damian!AF42*$E$76</f>
        <v>0</v>
      </c>
      <c r="C42" s="2">
        <v>0</v>
      </c>
      <c r="D42" s="2">
        <v>422</v>
      </c>
      <c r="E42" s="3">
        <f t="shared" si="12"/>
        <v>422</v>
      </c>
      <c r="F42" s="1">
        <f t="shared" si="13"/>
        <v>-422</v>
      </c>
      <c r="G42" s="1">
        <f>Damian!M42</f>
        <v>1</v>
      </c>
      <c r="H42" s="39" t="e">
        <f t="shared" si="14"/>
        <v>#DIV/0!</v>
      </c>
    </row>
    <row r="43" spans="1:8" x14ac:dyDescent="0.2">
      <c r="A43" s="3" t="str">
        <f>Damian!A43</f>
        <v>okta</v>
      </c>
      <c r="B43" s="1">
        <f>Damian!AF43*$E$76</f>
        <v>179.70224076206168</v>
      </c>
      <c r="C43" s="2">
        <v>239</v>
      </c>
      <c r="D43" s="2">
        <v>358</v>
      </c>
      <c r="E43" s="3">
        <f t="shared" si="12"/>
        <v>597</v>
      </c>
      <c r="F43" s="1">
        <f t="shared" si="13"/>
        <v>-417.29775923793829</v>
      </c>
      <c r="G43" s="1">
        <f>Damian!M43</f>
        <v>1</v>
      </c>
      <c r="H43" s="39">
        <f t="shared" si="14"/>
        <v>3.3221622472168821</v>
      </c>
    </row>
    <row r="44" spans="1:8" x14ac:dyDescent="0.2">
      <c r="A44" s="3" t="str">
        <f>Damian!A44</f>
        <v>open</v>
      </c>
      <c r="B44" s="1">
        <f>Damian!AF44*$E$76</f>
        <v>128.40051632524771</v>
      </c>
      <c r="C44" s="2">
        <v>0</v>
      </c>
      <c r="D44" s="2">
        <v>119</v>
      </c>
      <c r="E44" s="3">
        <f t="shared" si="12"/>
        <v>119</v>
      </c>
      <c r="F44" s="1">
        <f t="shared" si="13"/>
        <v>9.4005163252477075</v>
      </c>
      <c r="G44" s="1">
        <f>Damian!M44</f>
        <v>0</v>
      </c>
      <c r="H44" s="39">
        <f t="shared" si="14"/>
        <v>0.92678755043760475</v>
      </c>
    </row>
    <row r="45" spans="1:8" x14ac:dyDescent="0.2">
      <c r="A45" s="3" t="str">
        <f>Damian!A45</f>
        <v>panw</v>
      </c>
      <c r="B45" s="1">
        <f>Damian!AF45*$E$76</f>
        <v>197.54856198090468</v>
      </c>
      <c r="C45" s="2">
        <v>0</v>
      </c>
      <c r="D45" s="2">
        <v>0</v>
      </c>
      <c r="E45" s="3">
        <f t="shared" si="12"/>
        <v>0</v>
      </c>
      <c r="F45" s="1">
        <f t="shared" si="13"/>
        <v>197.54856198090468</v>
      </c>
      <c r="G45" s="1">
        <f>Damian!M45</f>
        <v>0</v>
      </c>
      <c r="H45" s="39">
        <f t="shared" si="14"/>
        <v>0</v>
      </c>
    </row>
    <row r="46" spans="1:8" x14ac:dyDescent="0.2">
      <c r="A46" s="3" t="str">
        <f>Damian!A46</f>
        <v>pins</v>
      </c>
      <c r="B46" s="1">
        <f>Damian!AF46*$E$76</f>
        <v>148.60889911290846</v>
      </c>
      <c r="C46" s="2">
        <v>0</v>
      </c>
      <c r="D46" s="2">
        <v>185</v>
      </c>
      <c r="E46" s="3">
        <f t="shared" si="12"/>
        <v>185</v>
      </c>
      <c r="F46" s="1">
        <f t="shared" si="13"/>
        <v>-36.39110088709154</v>
      </c>
      <c r="G46" s="1">
        <f>Damian!M46</f>
        <v>0</v>
      </c>
      <c r="H46" s="39">
        <f t="shared" si="14"/>
        <v>1.2448783424432928</v>
      </c>
    </row>
    <row r="47" spans="1:8" x14ac:dyDescent="0.2">
      <c r="A47" s="3" t="str">
        <f>Damian!A47</f>
        <v>pton</v>
      </c>
      <c r="B47" s="1">
        <f>Damian!AF47*$E$76</f>
        <v>36.314425649396938</v>
      </c>
      <c r="C47" s="2">
        <v>211</v>
      </c>
      <c r="D47" s="2">
        <v>246</v>
      </c>
      <c r="E47" s="3">
        <f t="shared" si="12"/>
        <v>457</v>
      </c>
      <c r="F47" s="1">
        <f t="shared" si="13"/>
        <v>-420.68557435060308</v>
      </c>
      <c r="G47" s="1">
        <f>Damian!M47</f>
        <v>0</v>
      </c>
      <c r="H47" s="39">
        <f t="shared" si="14"/>
        <v>12.584530577797786</v>
      </c>
    </row>
    <row r="48" spans="1:8" x14ac:dyDescent="0.2">
      <c r="A48" s="3" t="str">
        <f>Damian!A48</f>
        <v>qdel</v>
      </c>
      <c r="B48" s="1">
        <f>Damian!AF48*$E$76</f>
        <v>457.57163682467996</v>
      </c>
      <c r="C48" s="2">
        <v>0</v>
      </c>
      <c r="D48" s="2">
        <v>302</v>
      </c>
      <c r="E48" s="3">
        <f t="shared" si="12"/>
        <v>302</v>
      </c>
      <c r="F48" s="1">
        <f t="shared" si="13"/>
        <v>155.57163682467996</v>
      </c>
      <c r="G48" s="1">
        <f>Damian!M48</f>
        <v>0</v>
      </c>
      <c r="H48" s="39">
        <f t="shared" si="14"/>
        <v>0.66000594375938615</v>
      </c>
    </row>
    <row r="49" spans="1:8" x14ac:dyDescent="0.2">
      <c r="A49" s="3" t="str">
        <f>Damian!A49</f>
        <v>rblx</v>
      </c>
      <c r="B49" s="1">
        <f>Damian!AF49*$E$76</f>
        <v>26.772533567872397</v>
      </c>
      <c r="C49" s="2">
        <v>0</v>
      </c>
      <c r="D49" s="2">
        <v>0</v>
      </c>
      <c r="E49" s="3">
        <f t="shared" si="12"/>
        <v>0</v>
      </c>
      <c r="F49" s="1">
        <f t="shared" si="13"/>
        <v>26.772533567872397</v>
      </c>
      <c r="G49" s="1">
        <f>Damian!M49</f>
        <v>0</v>
      </c>
      <c r="H49" s="39">
        <f t="shared" si="14"/>
        <v>0</v>
      </c>
    </row>
    <row r="50" spans="1:8" x14ac:dyDescent="0.2">
      <c r="A50" s="3" t="str">
        <f>Damian!A50</f>
        <v>rdfn</v>
      </c>
      <c r="B50" s="1">
        <f>Damian!AF50*$E$76</f>
        <v>95.302254644758179</v>
      </c>
      <c r="C50" s="2">
        <v>0</v>
      </c>
      <c r="D50" s="2">
        <v>78</v>
      </c>
      <c r="E50" s="3">
        <f t="shared" si="12"/>
        <v>78</v>
      </c>
      <c r="F50" s="1">
        <f t="shared" si="13"/>
        <v>17.302254644758179</v>
      </c>
      <c r="G50" s="1">
        <f>Damian!M50</f>
        <v>0</v>
      </c>
      <c r="H50" s="39">
        <f t="shared" si="14"/>
        <v>0.8184486326241408</v>
      </c>
    </row>
    <row r="51" spans="1:8" x14ac:dyDescent="0.2">
      <c r="A51" s="3" t="str">
        <f>Damian!A51</f>
        <v>rgen</v>
      </c>
      <c r="B51" s="1">
        <f>Damian!AF51*$E$76</f>
        <v>516.58579540206995</v>
      </c>
      <c r="C51" s="2">
        <v>0</v>
      </c>
      <c r="D51" s="2">
        <v>943</v>
      </c>
      <c r="E51" s="3">
        <f t="shared" si="12"/>
        <v>943</v>
      </c>
      <c r="F51" s="1">
        <f t="shared" si="13"/>
        <v>-426.41420459793005</v>
      </c>
      <c r="G51" s="1">
        <f>Damian!M51</f>
        <v>0</v>
      </c>
      <c r="H51" s="39">
        <f t="shared" si="14"/>
        <v>1.8254470184687184</v>
      </c>
    </row>
    <row r="52" spans="1:8" x14ac:dyDescent="0.2">
      <c r="A52" s="3" t="str">
        <f>Damian!A52</f>
        <v>roku</v>
      </c>
      <c r="B52" s="1">
        <f>Damian!AF52*$E$76</f>
        <v>429.07380701943185</v>
      </c>
      <c r="C52" s="2">
        <v>0</v>
      </c>
      <c r="D52" s="2">
        <v>186</v>
      </c>
      <c r="E52" s="3">
        <f t="shared" si="12"/>
        <v>186</v>
      </c>
      <c r="F52" s="1">
        <f t="shared" si="13"/>
        <v>243.07380701943185</v>
      </c>
      <c r="G52" s="1">
        <f>Damian!M52</f>
        <v>0</v>
      </c>
      <c r="H52" s="39">
        <f t="shared" si="14"/>
        <v>0.4334918537490135</v>
      </c>
    </row>
    <row r="53" spans="1:8" x14ac:dyDescent="0.2">
      <c r="A53" s="3" t="str">
        <f>Damian!A53</f>
        <v>rvlv</v>
      </c>
      <c r="B53" s="1">
        <f>Damian!AF53*$E$76</f>
        <v>51.15872007013899</v>
      </c>
      <c r="C53" s="2">
        <v>0</v>
      </c>
      <c r="D53" s="2">
        <v>0</v>
      </c>
      <c r="E53" s="3">
        <f t="shared" si="12"/>
        <v>0</v>
      </c>
      <c r="F53" s="1">
        <f t="shared" si="13"/>
        <v>51.15872007013899</v>
      </c>
      <c r="G53" s="1">
        <f>Damian!M53</f>
        <v>0</v>
      </c>
      <c r="H53" s="39">
        <f t="shared" si="14"/>
        <v>0</v>
      </c>
    </row>
    <row r="54" spans="1:8" x14ac:dyDescent="0.2">
      <c r="A54" s="3" t="str">
        <f>Damian!A54</f>
        <v>se</v>
      </c>
      <c r="B54" s="1">
        <f>Damian!AF54*$E$76</f>
        <v>651.31041387096877</v>
      </c>
      <c r="C54" s="2">
        <v>0</v>
      </c>
      <c r="D54" s="2">
        <v>1903</v>
      </c>
      <c r="E54" s="3">
        <f>C54+D54</f>
        <v>1903</v>
      </c>
      <c r="F54" s="1">
        <f>B54-E54</f>
        <v>-1251.6895861290313</v>
      </c>
      <c r="G54" s="1">
        <f>Damian!M54</f>
        <v>1</v>
      </c>
      <c r="H54" s="39">
        <f>E54/B54</f>
        <v>2.921801892725461</v>
      </c>
    </row>
    <row r="55" spans="1:8" x14ac:dyDescent="0.2">
      <c r="A55" s="3" t="str">
        <f>Damian!A55</f>
        <v>shop</v>
      </c>
      <c r="B55" s="1">
        <f>Damian!AF55*$E$76</f>
        <v>567.23455280742712</v>
      </c>
      <c r="C55" s="2">
        <v>0</v>
      </c>
      <c r="D55" s="2">
        <v>427</v>
      </c>
      <c r="E55" s="3">
        <f>C55+D55</f>
        <v>427</v>
      </c>
      <c r="F55" s="1">
        <f>B55-E55</f>
        <v>140.23455280742712</v>
      </c>
      <c r="G55" s="1">
        <f>Damian!M55</f>
        <v>1</v>
      </c>
      <c r="H55" s="39">
        <f>E55/B55</f>
        <v>0.75277501676623715</v>
      </c>
    </row>
    <row r="56" spans="1:8" x14ac:dyDescent="0.2">
      <c r="A56" s="3" t="str">
        <f>Damian!A56</f>
        <v>snow</v>
      </c>
      <c r="B56" s="1">
        <f>Damian!AF56*$E$76</f>
        <v>67.17930208930224</v>
      </c>
      <c r="C56" s="2">
        <v>0</v>
      </c>
      <c r="D56" s="2">
        <v>0</v>
      </c>
      <c r="E56" s="3">
        <f t="shared" ref="E56" si="15">C56+D56</f>
        <v>0</v>
      </c>
      <c r="F56" s="1">
        <f t="shared" ref="F56" si="16">B56-E56</f>
        <v>67.17930208930224</v>
      </c>
      <c r="G56" s="1">
        <f>Damian!M56</f>
        <v>0</v>
      </c>
      <c r="H56" s="39">
        <f t="shared" ref="H56" si="17">E56/B56</f>
        <v>0</v>
      </c>
    </row>
    <row r="57" spans="1:8" x14ac:dyDescent="0.2">
      <c r="A57" s="3" t="str">
        <f>Damian!A57</f>
        <v>splk</v>
      </c>
      <c r="B57" s="1">
        <f>Damian!AF57*$E$76</f>
        <v>0</v>
      </c>
      <c r="C57" s="2">
        <v>0</v>
      </c>
      <c r="D57" s="2">
        <v>122</v>
      </c>
      <c r="E57" s="3">
        <f t="shared" ref="E57:E64" si="18">C57+D57</f>
        <v>122</v>
      </c>
      <c r="F57" s="1">
        <f t="shared" ref="F57:F63" si="19">B57-E57</f>
        <v>-122</v>
      </c>
      <c r="G57" s="1">
        <f>Damian!M57</f>
        <v>0</v>
      </c>
      <c r="H57" s="39" t="e">
        <f t="shared" ref="H57:H64" si="20">E57/B57</f>
        <v>#DIV/0!</v>
      </c>
    </row>
    <row r="58" spans="1:8" x14ac:dyDescent="0.2">
      <c r="A58" s="3" t="str">
        <f>Damian!A58</f>
        <v>sq</v>
      </c>
      <c r="B58" s="1">
        <f>Damian!AF58*$E$76</f>
        <v>0</v>
      </c>
      <c r="C58" s="2">
        <v>0</v>
      </c>
      <c r="D58" s="2">
        <v>597</v>
      </c>
      <c r="E58" s="3">
        <f t="shared" si="18"/>
        <v>597</v>
      </c>
      <c r="F58" s="1">
        <f t="shared" si="19"/>
        <v>-597</v>
      </c>
      <c r="G58" s="1">
        <f>Damian!M58</f>
        <v>1</v>
      </c>
      <c r="H58" s="39" t="e">
        <f t="shared" si="20"/>
        <v>#DIV/0!</v>
      </c>
    </row>
    <row r="59" spans="1:8" x14ac:dyDescent="0.2">
      <c r="A59" s="3" t="str">
        <f>Damian!A59</f>
        <v>task</v>
      </c>
      <c r="B59" s="1">
        <f>Damian!AF59*$E$76</f>
        <v>24.304654065165249</v>
      </c>
      <c r="C59" s="2">
        <v>0</v>
      </c>
      <c r="D59" s="2">
        <v>0</v>
      </c>
      <c r="E59" s="3">
        <f t="shared" si="18"/>
        <v>0</v>
      </c>
      <c r="F59" s="1">
        <f t="shared" si="19"/>
        <v>24.304654065165249</v>
      </c>
      <c r="G59" s="1">
        <f>Damian!M59</f>
        <v>0</v>
      </c>
      <c r="H59" s="39">
        <f t="shared" si="20"/>
        <v>0</v>
      </c>
    </row>
    <row r="60" spans="1:8" x14ac:dyDescent="0.2">
      <c r="A60" s="3" t="str">
        <f>Damian!A60</f>
        <v>tdoc</v>
      </c>
      <c r="B60" s="1">
        <f>Damian!AF60*$E$76</f>
        <v>68.037526331504111</v>
      </c>
      <c r="C60" s="2">
        <v>0</v>
      </c>
      <c r="D60" s="2">
        <v>203</v>
      </c>
      <c r="E60" s="3">
        <f t="shared" si="18"/>
        <v>203</v>
      </c>
      <c r="F60" s="1">
        <f t="shared" si="19"/>
        <v>-134.96247366849587</v>
      </c>
      <c r="G60" s="1">
        <f>Damian!M60</f>
        <v>1</v>
      </c>
      <c r="H60" s="39">
        <f t="shared" si="20"/>
        <v>2.9836475684155324</v>
      </c>
    </row>
    <row r="61" spans="1:8" x14ac:dyDescent="0.2">
      <c r="A61" s="3" t="str">
        <f>Damian!A61</f>
        <v>team</v>
      </c>
      <c r="B61" s="1">
        <f>Damian!AF61*$E$76</f>
        <v>264.38713457931294</v>
      </c>
      <c r="C61" s="2">
        <v>0</v>
      </c>
      <c r="D61" s="2">
        <v>899</v>
      </c>
      <c r="E61" s="3">
        <f t="shared" si="18"/>
        <v>899</v>
      </c>
      <c r="F61" s="1">
        <f t="shared" si="19"/>
        <v>-634.61286542068706</v>
      </c>
      <c r="G61" s="1">
        <f>Damian!M61</f>
        <v>2</v>
      </c>
      <c r="H61" s="39">
        <f t="shared" si="20"/>
        <v>3.400316741699513</v>
      </c>
    </row>
    <row r="62" spans="1:8" x14ac:dyDescent="0.2">
      <c r="A62" s="3" t="str">
        <f>Damian!A62</f>
        <v>trex</v>
      </c>
      <c r="B62" s="1">
        <f>Damian!AF62*$E$76</f>
        <v>484.43289938423271</v>
      </c>
      <c r="C62" s="2">
        <v>0</v>
      </c>
      <c r="D62" s="2">
        <v>175</v>
      </c>
      <c r="E62" s="3">
        <f t="shared" si="18"/>
        <v>175</v>
      </c>
      <c r="F62" s="1">
        <f t="shared" si="19"/>
        <v>309.43289938423271</v>
      </c>
      <c r="G62" s="1">
        <f>Damian!M62</f>
        <v>0</v>
      </c>
      <c r="H62" s="39">
        <f t="shared" si="20"/>
        <v>0.36124714118806583</v>
      </c>
    </row>
    <row r="63" spans="1:8" x14ac:dyDescent="0.2">
      <c r="A63" s="3" t="str">
        <f>Damian!A63</f>
        <v>ttd</v>
      </c>
      <c r="B63" s="1">
        <f>Damian!AF63*$E$76</f>
        <v>247.69955578340165</v>
      </c>
      <c r="C63" s="2">
        <v>0</v>
      </c>
      <c r="D63" s="2">
        <v>884</v>
      </c>
      <c r="E63" s="3">
        <f t="shared" si="18"/>
        <v>884</v>
      </c>
      <c r="F63" s="1">
        <f t="shared" si="19"/>
        <v>-636.30044421659841</v>
      </c>
      <c r="G63" s="1">
        <f>Damian!M63</f>
        <v>1</v>
      </c>
      <c r="H63" s="39">
        <f t="shared" si="20"/>
        <v>3.5688396662810522</v>
      </c>
    </row>
    <row r="64" spans="1:8" x14ac:dyDescent="0.2">
      <c r="A64" s="3" t="str">
        <f>Damian!A64</f>
        <v>ttwo</v>
      </c>
      <c r="B64" s="1">
        <f>Damian!AF64*$E$76</f>
        <v>78.40723045161748</v>
      </c>
      <c r="C64" s="2">
        <v>0</v>
      </c>
      <c r="D64" s="2">
        <v>120</v>
      </c>
      <c r="E64" s="3">
        <f t="shared" si="18"/>
        <v>120</v>
      </c>
      <c r="F64" s="1">
        <f t="shared" ref="F64:F72" si="21">B64-E64</f>
        <v>-41.59276954838252</v>
      </c>
      <c r="G64" s="1">
        <f>Damian!M64</f>
        <v>1</v>
      </c>
      <c r="H64" s="39">
        <f t="shared" si="20"/>
        <v>1.5304710969742523</v>
      </c>
    </row>
    <row r="65" spans="1:8" x14ac:dyDescent="0.2">
      <c r="A65" s="3" t="str">
        <f>Damian!A65</f>
        <v>twlo</v>
      </c>
      <c r="B65" s="1">
        <f>Damian!AF65*$E$76</f>
        <v>474.27768617511367</v>
      </c>
      <c r="C65" s="2">
        <v>0</v>
      </c>
      <c r="D65" s="2">
        <v>447</v>
      </c>
      <c r="E65" s="3">
        <f t="shared" ref="E65:E72" si="22">C65+D65</f>
        <v>447</v>
      </c>
      <c r="F65" s="1">
        <f t="shared" si="21"/>
        <v>27.277686175113672</v>
      </c>
      <c r="G65" s="1">
        <f>Damian!M65</f>
        <v>0</v>
      </c>
      <c r="H65" s="39">
        <f t="shared" ref="H65:H72" si="23">E65/B65</f>
        <v>0.94248583272997977</v>
      </c>
    </row>
    <row r="66" spans="1:8" x14ac:dyDescent="0.2">
      <c r="A66" s="3" t="str">
        <f>Damian!A66</f>
        <v>twtr</v>
      </c>
      <c r="B66" s="1">
        <f>Damian!AF66*$E$76</f>
        <v>85.632681534940687</v>
      </c>
      <c r="C66" s="2">
        <v>0</v>
      </c>
      <c r="D66" s="2">
        <v>196</v>
      </c>
      <c r="E66" s="3">
        <f t="shared" si="22"/>
        <v>196</v>
      </c>
      <c r="F66" s="1">
        <f t="shared" si="21"/>
        <v>-110.36731846505931</v>
      </c>
      <c r="G66" s="1">
        <f>Damian!M66</f>
        <v>0</v>
      </c>
      <c r="H66" s="39">
        <f t="shared" si="23"/>
        <v>2.2888457594315339</v>
      </c>
    </row>
    <row r="67" spans="1:8" x14ac:dyDescent="0.2">
      <c r="A67" s="3" t="str">
        <f>Damian!A67</f>
        <v>upst</v>
      </c>
      <c r="B67" s="1">
        <f>Damian!AF67*$E$76</f>
        <v>129.93399118075968</v>
      </c>
      <c r="C67" s="2">
        <v>0</v>
      </c>
      <c r="D67" s="2">
        <v>1350</v>
      </c>
      <c r="E67" s="3">
        <f t="shared" si="22"/>
        <v>1350</v>
      </c>
      <c r="F67" s="1">
        <f t="shared" si="21"/>
        <v>-1220.0660088192403</v>
      </c>
      <c r="G67" s="1">
        <f>Damian!M67</f>
        <v>0</v>
      </c>
      <c r="H67" s="39">
        <f t="shared" si="23"/>
        <v>10.389890957185536</v>
      </c>
    </row>
    <row r="68" spans="1:8" x14ac:dyDescent="0.2">
      <c r="A68" s="3" t="str">
        <f>Damian!A68</f>
        <v>veev</v>
      </c>
      <c r="B68" s="1">
        <f>Damian!AF68*$E$76</f>
        <v>511.26373583247994</v>
      </c>
      <c r="C68" s="2">
        <v>0</v>
      </c>
      <c r="D68" s="2">
        <v>546</v>
      </c>
      <c r="E68" s="3">
        <f t="shared" si="22"/>
        <v>546</v>
      </c>
      <c r="F68" s="1">
        <f t="shared" si="21"/>
        <v>-34.736264167520062</v>
      </c>
      <c r="G68" s="1">
        <f>Damian!M68</f>
        <v>1</v>
      </c>
      <c r="H68" s="39">
        <f t="shared" si="23"/>
        <v>1.0679419675853985</v>
      </c>
    </row>
    <row r="69" spans="1:8" x14ac:dyDescent="0.2">
      <c r="A69" s="3" t="str">
        <f>Damian!A69</f>
        <v>wk</v>
      </c>
      <c r="B69" s="1">
        <f>Damian!AF69*$E$76</f>
        <v>0</v>
      </c>
      <c r="C69" s="2">
        <v>0</v>
      </c>
      <c r="D69" s="2">
        <v>97</v>
      </c>
      <c r="E69" s="3">
        <f t="shared" si="22"/>
        <v>97</v>
      </c>
      <c r="F69" s="1">
        <f t="shared" si="21"/>
        <v>-97</v>
      </c>
      <c r="G69" s="1">
        <f>Damian!M69</f>
        <v>1</v>
      </c>
      <c r="H69" s="39" t="e">
        <f t="shared" si="23"/>
        <v>#DIV/0!</v>
      </c>
    </row>
    <row r="70" spans="1:8" x14ac:dyDescent="0.2">
      <c r="A70" s="3" t="str">
        <f>Damian!A70</f>
        <v>xpev</v>
      </c>
      <c r="B70" s="1">
        <f>Damian!AF70*$E$76</f>
        <v>232.90497943207862</v>
      </c>
      <c r="C70" s="2">
        <v>0</v>
      </c>
      <c r="D70" s="2">
        <v>0</v>
      </c>
      <c r="E70" s="3">
        <f t="shared" si="22"/>
        <v>0</v>
      </c>
      <c r="F70" s="1">
        <f t="shared" si="21"/>
        <v>232.90497943207862</v>
      </c>
      <c r="G70" s="1">
        <f>Damian!M70</f>
        <v>0</v>
      </c>
      <c r="H70" s="39">
        <f t="shared" si="23"/>
        <v>0</v>
      </c>
    </row>
    <row r="71" spans="1:8" x14ac:dyDescent="0.2">
      <c r="A71" s="3" t="str">
        <f>Damian!A71</f>
        <v>zen</v>
      </c>
      <c r="B71" s="1">
        <f>Damian!AF71*$E$76</f>
        <v>154.81053087371376</v>
      </c>
      <c r="C71" s="2">
        <v>0</v>
      </c>
      <c r="D71" s="2">
        <v>488</v>
      </c>
      <c r="E71" s="3">
        <f t="shared" si="22"/>
        <v>488</v>
      </c>
      <c r="F71" s="1">
        <f t="shared" si="21"/>
        <v>-333.18946912628621</v>
      </c>
      <c r="G71" s="1">
        <f>Damian!M71</f>
        <v>0</v>
      </c>
      <c r="H71" s="39">
        <f t="shared" si="23"/>
        <v>3.152240336919228</v>
      </c>
    </row>
    <row r="72" spans="1:8" ht="17" thickBot="1" x14ac:dyDescent="0.25">
      <c r="A72" s="3" t="str">
        <f>Damian!A72</f>
        <v>znga</v>
      </c>
      <c r="B72" s="1">
        <f>Damian!AF72*$E$76</f>
        <v>97.512941776534802</v>
      </c>
      <c r="C72" s="2">
        <v>0</v>
      </c>
      <c r="D72" s="2">
        <v>414</v>
      </c>
      <c r="E72" s="3">
        <f t="shared" si="22"/>
        <v>414</v>
      </c>
      <c r="F72" s="1">
        <f t="shared" si="21"/>
        <v>-316.48705822346517</v>
      </c>
      <c r="G72" s="1">
        <f>Damian!M72</f>
        <v>0</v>
      </c>
      <c r="H72" s="39">
        <f t="shared" si="23"/>
        <v>4.2455903027594193</v>
      </c>
    </row>
    <row r="73" spans="1:8" x14ac:dyDescent="0.2">
      <c r="A73" s="55" t="str">
        <f>Damian!A73</f>
        <v>SUM</v>
      </c>
      <c r="B73" s="56">
        <f>SUM(B2:B72)</f>
        <v>13280.499999999996</v>
      </c>
      <c r="C73" s="56">
        <f>SUM(C2:C72)</f>
        <v>1810</v>
      </c>
      <c r="D73" s="56">
        <f>SUM(D2:D72)</f>
        <v>19910</v>
      </c>
      <c r="E73" s="56">
        <f>SUM(E2:E72)</f>
        <v>21720</v>
      </c>
      <c r="F73" s="56">
        <f>SUM(F2:F72)</f>
        <v>-8439.5</v>
      </c>
      <c r="G73" s="57"/>
      <c r="H73" s="57"/>
    </row>
    <row r="75" spans="1:8" x14ac:dyDescent="0.2">
      <c r="A75" s="3" t="s">
        <v>119</v>
      </c>
      <c r="B75" t="s">
        <v>120</v>
      </c>
      <c r="C75" t="s">
        <v>174</v>
      </c>
      <c r="D75" t="s">
        <v>26</v>
      </c>
      <c r="E75" t="s">
        <v>190</v>
      </c>
      <c r="F75" t="s">
        <v>191</v>
      </c>
      <c r="G75" t="s">
        <v>192</v>
      </c>
    </row>
    <row r="76" spans="1:8" x14ac:dyDescent="0.2">
      <c r="A76" s="1">
        <v>6118</v>
      </c>
      <c r="B76">
        <v>20443</v>
      </c>
      <c r="C76" s="1">
        <f>A76+B76</f>
        <v>26561</v>
      </c>
      <c r="D76">
        <f>Damian!F81</f>
        <v>0.5</v>
      </c>
      <c r="E76" s="1">
        <f>D76*C76</f>
        <v>13280.5</v>
      </c>
      <c r="F76" s="1">
        <f>E73</f>
        <v>21720</v>
      </c>
      <c r="G76" s="1">
        <f>E76-F76</f>
        <v>-8439.5</v>
      </c>
    </row>
    <row r="78" spans="1:8" x14ac:dyDescent="0.2">
      <c r="A78" s="34" t="s">
        <v>189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4 F6:F18 F20:F52 F54:F55 F57:F72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 G6:G18 G20:G52 G54:G55 G57:G72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8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Damian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2022-05-14T03:53:34Z</dcterms:modified>
</cp:coreProperties>
</file>