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8E0BE106-8BA3-784D-A0D9-E70EBFF0F201}" xr6:coauthVersionLast="47" xr6:coauthVersionMax="47" xr10:uidLastSave="{00000000-0000-0000-0000-000000000000}"/>
  <bookViews>
    <workbookView xWindow="48220" yWindow="-3100" windowWidth="51200" windowHeight="28300" tabRatio="500" xr2:uid="{00000000-000D-0000-FFFF-FFFF00000000}"/>
  </bookViews>
  <sheets>
    <sheet name="Damian" sheetId="11" r:id="rId1"/>
    <sheet name="Dongmei" sheetId="8" r:id="rId2"/>
  </sheets>
  <definedNames>
    <definedName name="_xlnm._FilterDatabase" localSheetId="0" hidden="1">Damian!$A$1:$CJ$73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4" i="11" l="1"/>
  <c r="C74" i="11"/>
  <c r="AB52" i="11"/>
  <c r="AA52" i="11"/>
  <c r="Z52" i="11"/>
  <c r="Y52" i="11"/>
  <c r="X52" i="11"/>
  <c r="W52" i="11"/>
  <c r="T52" i="11"/>
  <c r="V52" i="11" s="1"/>
  <c r="S52" i="11"/>
  <c r="U52" i="11" s="1"/>
  <c r="AM52" i="11"/>
  <c r="AQ52" i="11" s="1"/>
  <c r="AG74" i="11"/>
  <c r="AS79" i="11"/>
  <c r="AS80" i="11" s="1"/>
  <c r="AU78" i="11"/>
  <c r="AU79" i="11" s="1"/>
  <c r="AU80" i="11" s="1"/>
  <c r="AU81" i="11" s="1"/>
  <c r="AU82" i="11" s="1"/>
  <c r="AS78" i="11"/>
  <c r="D73" i="8"/>
  <c r="G56" i="8"/>
  <c r="E56" i="8"/>
  <c r="G53" i="8"/>
  <c r="E53" i="8"/>
  <c r="G19" i="8"/>
  <c r="E19" i="8"/>
  <c r="G5" i="8"/>
  <c r="E5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M57" i="11"/>
  <c r="AQ57" i="11" s="1"/>
  <c r="AB57" i="11"/>
  <c r="AA57" i="11"/>
  <c r="Z57" i="11"/>
  <c r="Y57" i="11"/>
  <c r="X57" i="11"/>
  <c r="W57" i="11"/>
  <c r="T57" i="11"/>
  <c r="V57" i="11" s="1"/>
  <c r="S57" i="11"/>
  <c r="U57" i="11" s="1"/>
  <c r="AM54" i="11"/>
  <c r="AQ54" i="11" s="1"/>
  <c r="AB54" i="11"/>
  <c r="AA54" i="11"/>
  <c r="Z54" i="11"/>
  <c r="Y54" i="11"/>
  <c r="X54" i="11"/>
  <c r="W54" i="11"/>
  <c r="T54" i="11"/>
  <c r="V54" i="11" s="1"/>
  <c r="S54" i="11"/>
  <c r="U54" i="11" s="1"/>
  <c r="AM19" i="11"/>
  <c r="AQ19" i="11" s="1"/>
  <c r="AB19" i="11"/>
  <c r="AA19" i="11"/>
  <c r="Z19" i="11"/>
  <c r="Y19" i="11"/>
  <c r="X19" i="11"/>
  <c r="W19" i="11"/>
  <c r="T19" i="11"/>
  <c r="V19" i="11" s="1"/>
  <c r="S19" i="11"/>
  <c r="U19" i="11" s="1"/>
  <c r="AM5" i="11"/>
  <c r="AQ5" i="11" s="1"/>
  <c r="AB5" i="11"/>
  <c r="AA5" i="11"/>
  <c r="Z5" i="11"/>
  <c r="Y5" i="11"/>
  <c r="X5" i="11"/>
  <c r="W5" i="11"/>
  <c r="T5" i="11"/>
  <c r="V5" i="11" s="1"/>
  <c r="S5" i="11"/>
  <c r="U5" i="11" s="1"/>
  <c r="D74" i="11"/>
  <c r="E74" i="11"/>
  <c r="L74" i="11"/>
  <c r="E75" i="11"/>
  <c r="L75" i="11"/>
  <c r="W76" i="11"/>
  <c r="T10" i="11"/>
  <c r="V10" i="11" s="1"/>
  <c r="S53" i="11"/>
  <c r="U53" i="11" s="1"/>
  <c r="T73" i="11"/>
  <c r="V73" i="11" s="1"/>
  <c r="T72" i="11"/>
  <c r="V72" i="11" s="1"/>
  <c r="T71" i="11"/>
  <c r="V71" i="11" s="1"/>
  <c r="T70" i="11"/>
  <c r="V70" i="11" s="1"/>
  <c r="T69" i="11"/>
  <c r="V69" i="11" s="1"/>
  <c r="T68" i="11"/>
  <c r="V68" i="11" s="1"/>
  <c r="T67" i="11"/>
  <c r="V67" i="11" s="1"/>
  <c r="T66" i="11"/>
  <c r="V66" i="11" s="1"/>
  <c r="T65" i="11"/>
  <c r="V65" i="11" s="1"/>
  <c r="T64" i="11"/>
  <c r="V64" i="11" s="1"/>
  <c r="T63" i="11"/>
  <c r="V63" i="11" s="1"/>
  <c r="T62" i="11"/>
  <c r="V62" i="11" s="1"/>
  <c r="T61" i="11"/>
  <c r="V61" i="11" s="1"/>
  <c r="T60" i="11"/>
  <c r="V60" i="11" s="1"/>
  <c r="T59" i="11"/>
  <c r="V59" i="11" s="1"/>
  <c r="T58" i="11"/>
  <c r="V58" i="11" s="1"/>
  <c r="T56" i="11"/>
  <c r="V56" i="11" s="1"/>
  <c r="T55" i="11"/>
  <c r="V55" i="11" s="1"/>
  <c r="T53" i="11"/>
  <c r="V53" i="11" s="1"/>
  <c r="T51" i="11"/>
  <c r="V51" i="11" s="1"/>
  <c r="T50" i="11"/>
  <c r="V50" i="11" s="1"/>
  <c r="T49" i="11"/>
  <c r="V49" i="11" s="1"/>
  <c r="T48" i="11"/>
  <c r="V48" i="11" s="1"/>
  <c r="T47" i="11"/>
  <c r="V47" i="11" s="1"/>
  <c r="T46" i="11"/>
  <c r="V46" i="11" s="1"/>
  <c r="T45" i="11"/>
  <c r="V45" i="11" s="1"/>
  <c r="T44" i="11"/>
  <c r="V44" i="11" s="1"/>
  <c r="T43" i="11"/>
  <c r="V43" i="11" s="1"/>
  <c r="T42" i="11"/>
  <c r="V42" i="11" s="1"/>
  <c r="T41" i="11"/>
  <c r="V41" i="11" s="1"/>
  <c r="T40" i="11"/>
  <c r="V40" i="11" s="1"/>
  <c r="T39" i="11"/>
  <c r="V39" i="11" s="1"/>
  <c r="T38" i="11"/>
  <c r="V38" i="11" s="1"/>
  <c r="T37" i="11"/>
  <c r="V37" i="11" s="1"/>
  <c r="T36" i="11"/>
  <c r="V36" i="11" s="1"/>
  <c r="T35" i="11"/>
  <c r="V35" i="11" s="1"/>
  <c r="T34" i="11"/>
  <c r="V34" i="11" s="1"/>
  <c r="T33" i="11"/>
  <c r="V33" i="11" s="1"/>
  <c r="T32" i="11"/>
  <c r="V32" i="11" s="1"/>
  <c r="T31" i="11"/>
  <c r="V31" i="11" s="1"/>
  <c r="T30" i="11"/>
  <c r="V30" i="11" s="1"/>
  <c r="T29" i="11"/>
  <c r="V29" i="11" s="1"/>
  <c r="T28" i="11"/>
  <c r="V28" i="11" s="1"/>
  <c r="T27" i="11"/>
  <c r="V27" i="11" s="1"/>
  <c r="T26" i="11"/>
  <c r="V26" i="11" s="1"/>
  <c r="T25" i="11"/>
  <c r="V25" i="11" s="1"/>
  <c r="T24" i="11"/>
  <c r="V24" i="11" s="1"/>
  <c r="T23" i="11"/>
  <c r="V23" i="11" s="1"/>
  <c r="T22" i="11"/>
  <c r="V22" i="11" s="1"/>
  <c r="T21" i="11"/>
  <c r="V21" i="11" s="1"/>
  <c r="T20" i="11"/>
  <c r="V20" i="11" s="1"/>
  <c r="T18" i="11"/>
  <c r="V18" i="11" s="1"/>
  <c r="T17" i="11"/>
  <c r="V17" i="11" s="1"/>
  <c r="T16" i="11"/>
  <c r="V16" i="11" s="1"/>
  <c r="T15" i="11"/>
  <c r="V15" i="11" s="1"/>
  <c r="T14" i="11"/>
  <c r="V14" i="11" s="1"/>
  <c r="T13" i="11"/>
  <c r="V13" i="11" s="1"/>
  <c r="T12" i="11"/>
  <c r="V12" i="11" s="1"/>
  <c r="T11" i="11"/>
  <c r="V11" i="11" s="1"/>
  <c r="T9" i="11"/>
  <c r="V9" i="11" s="1"/>
  <c r="T8" i="11"/>
  <c r="V8" i="11" s="1"/>
  <c r="T7" i="11"/>
  <c r="V7" i="11" s="1"/>
  <c r="T6" i="11"/>
  <c r="V6" i="11" s="1"/>
  <c r="T4" i="11"/>
  <c r="V4" i="11" s="1"/>
  <c r="T3" i="11"/>
  <c r="V3" i="11" s="1"/>
  <c r="T2" i="11"/>
  <c r="V2" i="11" s="1"/>
  <c r="S73" i="11"/>
  <c r="U73" i="11" s="1"/>
  <c r="S72" i="11"/>
  <c r="U72" i="11" s="1"/>
  <c r="S71" i="11"/>
  <c r="U71" i="11" s="1"/>
  <c r="S70" i="11"/>
  <c r="U70" i="11" s="1"/>
  <c r="S69" i="11"/>
  <c r="U69" i="11" s="1"/>
  <c r="S68" i="11"/>
  <c r="U68" i="11" s="1"/>
  <c r="S67" i="11"/>
  <c r="U67" i="11" s="1"/>
  <c r="S66" i="11"/>
  <c r="U66" i="11" s="1"/>
  <c r="S65" i="11"/>
  <c r="U65" i="11" s="1"/>
  <c r="S64" i="11"/>
  <c r="U64" i="11" s="1"/>
  <c r="S63" i="11"/>
  <c r="U63" i="11" s="1"/>
  <c r="S62" i="11"/>
  <c r="U62" i="11" s="1"/>
  <c r="S61" i="11"/>
  <c r="U61" i="11" s="1"/>
  <c r="S60" i="11"/>
  <c r="U60" i="11" s="1"/>
  <c r="S59" i="11"/>
  <c r="U59" i="11" s="1"/>
  <c r="S58" i="11"/>
  <c r="U58" i="11" s="1"/>
  <c r="S56" i="11"/>
  <c r="U56" i="11" s="1"/>
  <c r="S55" i="11"/>
  <c r="U55" i="11" s="1"/>
  <c r="S51" i="11"/>
  <c r="U51" i="11" s="1"/>
  <c r="S50" i="11"/>
  <c r="U50" i="11" s="1"/>
  <c r="S49" i="11"/>
  <c r="U49" i="11" s="1"/>
  <c r="S48" i="11"/>
  <c r="U48" i="11" s="1"/>
  <c r="S47" i="11"/>
  <c r="U47" i="11" s="1"/>
  <c r="S46" i="11"/>
  <c r="U46" i="11" s="1"/>
  <c r="S45" i="11"/>
  <c r="U45" i="11" s="1"/>
  <c r="S44" i="11"/>
  <c r="U44" i="11" s="1"/>
  <c r="S43" i="11"/>
  <c r="U43" i="11" s="1"/>
  <c r="S42" i="11"/>
  <c r="U42" i="11" s="1"/>
  <c r="S41" i="11"/>
  <c r="U41" i="11" s="1"/>
  <c r="S40" i="11"/>
  <c r="U40" i="11" s="1"/>
  <c r="S39" i="11"/>
  <c r="U39" i="11" s="1"/>
  <c r="S38" i="11"/>
  <c r="U38" i="11" s="1"/>
  <c r="S37" i="11"/>
  <c r="U37" i="11" s="1"/>
  <c r="S36" i="11"/>
  <c r="U36" i="11" s="1"/>
  <c r="S35" i="11"/>
  <c r="U35" i="11" s="1"/>
  <c r="S34" i="11"/>
  <c r="U34" i="11" s="1"/>
  <c r="S33" i="11"/>
  <c r="U33" i="11" s="1"/>
  <c r="S32" i="11"/>
  <c r="U32" i="11" s="1"/>
  <c r="S31" i="11"/>
  <c r="U31" i="11" s="1"/>
  <c r="S30" i="11"/>
  <c r="U30" i="11" s="1"/>
  <c r="S29" i="11"/>
  <c r="U29" i="11" s="1"/>
  <c r="S28" i="11"/>
  <c r="U28" i="11" s="1"/>
  <c r="S27" i="11"/>
  <c r="U27" i="11" s="1"/>
  <c r="S26" i="11"/>
  <c r="U26" i="11" s="1"/>
  <c r="S25" i="11"/>
  <c r="U25" i="11" s="1"/>
  <c r="S24" i="11"/>
  <c r="U24" i="11" s="1"/>
  <c r="S23" i="11"/>
  <c r="U23" i="11" s="1"/>
  <c r="S22" i="11"/>
  <c r="U22" i="11" s="1"/>
  <c r="S21" i="11"/>
  <c r="U21" i="11" s="1"/>
  <c r="S20" i="11"/>
  <c r="U20" i="11" s="1"/>
  <c r="S18" i="11"/>
  <c r="U18" i="11" s="1"/>
  <c r="S17" i="11"/>
  <c r="U17" i="11" s="1"/>
  <c r="S16" i="11"/>
  <c r="U16" i="11" s="1"/>
  <c r="S15" i="11"/>
  <c r="U15" i="11" s="1"/>
  <c r="S14" i="11"/>
  <c r="U14" i="11" s="1"/>
  <c r="S13" i="11"/>
  <c r="U13" i="11" s="1"/>
  <c r="S12" i="11"/>
  <c r="U12" i="11" s="1"/>
  <c r="S11" i="11"/>
  <c r="U11" i="11" s="1"/>
  <c r="S10" i="11"/>
  <c r="U10" i="11" s="1"/>
  <c r="S9" i="11"/>
  <c r="U9" i="11" s="1"/>
  <c r="S8" i="11"/>
  <c r="U8" i="11" s="1"/>
  <c r="S7" i="11"/>
  <c r="U7" i="11" s="1"/>
  <c r="S6" i="11"/>
  <c r="U6" i="11" s="1"/>
  <c r="S4" i="11"/>
  <c r="U4" i="11" s="1"/>
  <c r="S3" i="11"/>
  <c r="U3" i="11" s="1"/>
  <c r="S2" i="11"/>
  <c r="U2" i="11" s="1"/>
  <c r="C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5" i="8"/>
  <c r="G54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4" i="8"/>
  <c r="G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5" i="8"/>
  <c r="E54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4" i="8"/>
  <c r="E3" i="8"/>
  <c r="AM24" i="11"/>
  <c r="AQ24" i="11" s="1"/>
  <c r="Z24" i="11"/>
  <c r="Y24" i="11"/>
  <c r="X24" i="11"/>
  <c r="W24" i="11"/>
  <c r="C82" i="11"/>
  <c r="X11" i="11"/>
  <c r="X25" i="11"/>
  <c r="X58" i="11"/>
  <c r="X32" i="11"/>
  <c r="X21" i="11"/>
  <c r="X3" i="11"/>
  <c r="X9" i="11"/>
  <c r="X64" i="11"/>
  <c r="X73" i="11"/>
  <c r="X45" i="11"/>
  <c r="X68" i="11"/>
  <c r="X65" i="11"/>
  <c r="X40" i="11"/>
  <c r="X70" i="11"/>
  <c r="X2" i="11"/>
  <c r="X10" i="11"/>
  <c r="X28" i="11"/>
  <c r="X71" i="11"/>
  <c r="X30" i="11"/>
  <c r="X8" i="11"/>
  <c r="X6" i="11"/>
  <c r="X16" i="11"/>
  <c r="X37" i="11"/>
  <c r="X12" i="11"/>
  <c r="X60" i="11"/>
  <c r="X4" i="11"/>
  <c r="X29" i="11"/>
  <c r="X35" i="11"/>
  <c r="X39" i="11"/>
  <c r="X41" i="11"/>
  <c r="X15" i="11"/>
  <c r="X47" i="11"/>
  <c r="X13" i="11"/>
  <c r="X14" i="11"/>
  <c r="X38" i="11"/>
  <c r="X72" i="11"/>
  <c r="X17" i="11"/>
  <c r="X61" i="11"/>
  <c r="X69" i="11"/>
  <c r="X26" i="11"/>
  <c r="X33" i="11"/>
  <c r="X46" i="11"/>
  <c r="X20" i="11"/>
  <c r="X62" i="11"/>
  <c r="X67" i="11"/>
  <c r="X18" i="11"/>
  <c r="X51" i="11"/>
  <c r="X36" i="11"/>
  <c r="X43" i="11"/>
  <c r="X48" i="11"/>
  <c r="X50" i="11"/>
  <c r="X44" i="11"/>
  <c r="X63" i="11"/>
  <c r="X34" i="11"/>
  <c r="X22" i="11"/>
  <c r="X42" i="11"/>
  <c r="X59" i="11"/>
  <c r="X23" i="11"/>
  <c r="X56" i="11"/>
  <c r="X7" i="11"/>
  <c r="X66" i="11"/>
  <c r="X31" i="11"/>
  <c r="X49" i="11"/>
  <c r="X27" i="11"/>
  <c r="X55" i="11"/>
  <c r="AM49" i="11"/>
  <c r="AQ49" i="11" s="1"/>
  <c r="Z49" i="11"/>
  <c r="Y49" i="11"/>
  <c r="W49" i="11"/>
  <c r="AM13" i="11"/>
  <c r="AQ13" i="11" s="1"/>
  <c r="Z13" i="11"/>
  <c r="Y13" i="11"/>
  <c r="W13" i="11"/>
  <c r="AM73" i="11"/>
  <c r="AQ73" i="11" s="1"/>
  <c r="Z2" i="11"/>
  <c r="AM71" i="11"/>
  <c r="AQ71" i="11" s="1"/>
  <c r="Z71" i="11"/>
  <c r="Y71" i="11"/>
  <c r="W71" i="11"/>
  <c r="W72" i="11"/>
  <c r="Y72" i="11"/>
  <c r="Z72" i="11"/>
  <c r="AM72" i="11"/>
  <c r="AQ72" i="11" s="1"/>
  <c r="Z55" i="11"/>
  <c r="AM60" i="11"/>
  <c r="AQ60" i="11" s="1"/>
  <c r="Z60" i="11"/>
  <c r="Y60" i="11"/>
  <c r="W60" i="11"/>
  <c r="AM14" i="11"/>
  <c r="AQ14" i="11" s="1"/>
  <c r="Z14" i="11"/>
  <c r="Y14" i="11"/>
  <c r="W14" i="11"/>
  <c r="AL74" i="11"/>
  <c r="AM6" i="11"/>
  <c r="AQ6" i="11" s="1"/>
  <c r="Z6" i="11"/>
  <c r="Y6" i="11"/>
  <c r="W6" i="11"/>
  <c r="Z10" i="11"/>
  <c r="Z62" i="11"/>
  <c r="AC52" i="11" l="1"/>
  <c r="AC5" i="11"/>
  <c r="AC19" i="11"/>
  <c r="AC54" i="11"/>
  <c r="AC57" i="11"/>
  <c r="D81" i="11"/>
  <c r="F81" i="11" s="1"/>
  <c r="AA60" i="11"/>
  <c r="AA13" i="11"/>
  <c r="AB72" i="11"/>
  <c r="AB23" i="11"/>
  <c r="AB71" i="11"/>
  <c r="AB24" i="11"/>
  <c r="AA71" i="11"/>
  <c r="AA24" i="11"/>
  <c r="AA49" i="11"/>
  <c r="AA6" i="11"/>
  <c r="AA14" i="11"/>
  <c r="AB60" i="11"/>
  <c r="AB13" i="11"/>
  <c r="AA72" i="11"/>
  <c r="AB49" i="11"/>
  <c r="AB6" i="11"/>
  <c r="AB14" i="11"/>
  <c r="Z73" i="11"/>
  <c r="Z33" i="11"/>
  <c r="Z18" i="11"/>
  <c r="Z53" i="11"/>
  <c r="Z68" i="11"/>
  <c r="Z47" i="11"/>
  <c r="Z11" i="11"/>
  <c r="Z67" i="11"/>
  <c r="Z28" i="11"/>
  <c r="Z21" i="11"/>
  <c r="Z40" i="11"/>
  <c r="Z61" i="11"/>
  <c r="Z58" i="11"/>
  <c r="Z12" i="11"/>
  <c r="Z42" i="11"/>
  <c r="Z17" i="11"/>
  <c r="Z41" i="11"/>
  <c r="Z64" i="11"/>
  <c r="Z56" i="11"/>
  <c r="Z23" i="11"/>
  <c r="Z38" i="11"/>
  <c r="Z63" i="11"/>
  <c r="Z34" i="11"/>
  <c r="Z43" i="11"/>
  <c r="Z31" i="11"/>
  <c r="Z35" i="11"/>
  <c r="Z4" i="11"/>
  <c r="Z48" i="11"/>
  <c r="Z32" i="11"/>
  <c r="Z26" i="11"/>
  <c r="Z9" i="11"/>
  <c r="Z50" i="11"/>
  <c r="Z46" i="11"/>
  <c r="Z15" i="11"/>
  <c r="Z65" i="11"/>
  <c r="Z29" i="11"/>
  <c r="Z36" i="11"/>
  <c r="Z37" i="11"/>
  <c r="Z44" i="11"/>
  <c r="Z27" i="11"/>
  <c r="Z25" i="11"/>
  <c r="Z45" i="11"/>
  <c r="Z30" i="11"/>
  <c r="Z16" i="11"/>
  <c r="Z39" i="11"/>
  <c r="Z22" i="11"/>
  <c r="Z7" i="11"/>
  <c r="Z70" i="11"/>
  <c r="Z3" i="11"/>
  <c r="Z69" i="11"/>
  <c r="Z66" i="11"/>
  <c r="Z59" i="11"/>
  <c r="Z51" i="11"/>
  <c r="Z20" i="11"/>
  <c r="Z8" i="11"/>
  <c r="Y53" i="11"/>
  <c r="Y33" i="11"/>
  <c r="Y47" i="11"/>
  <c r="Y12" i="11"/>
  <c r="Y11" i="11"/>
  <c r="Y18" i="11"/>
  <c r="Y70" i="11"/>
  <c r="Y22" i="11"/>
  <c r="Y9" i="11"/>
  <c r="Y50" i="11"/>
  <c r="Y40" i="11"/>
  <c r="Y73" i="11"/>
  <c r="Y67" i="11"/>
  <c r="Y28" i="11"/>
  <c r="Y42" i="11"/>
  <c r="Y68" i="11"/>
  <c r="Y41" i="11"/>
  <c r="Y56" i="11"/>
  <c r="Y26" i="11"/>
  <c r="Y62" i="11"/>
  <c r="Y31" i="11"/>
  <c r="Y34" i="11"/>
  <c r="Y2" i="11"/>
  <c r="Y55" i="11"/>
  <c r="Y43" i="11"/>
  <c r="Y4" i="11"/>
  <c r="Y29" i="11"/>
  <c r="Y20" i="11"/>
  <c r="Y48" i="11"/>
  <c r="Y51" i="11"/>
  <c r="Y38" i="11"/>
  <c r="Y32" i="11"/>
  <c r="Y25" i="11"/>
  <c r="Y15" i="11"/>
  <c r="Y66" i="11"/>
  <c r="Y10" i="11"/>
  <c r="Y45" i="11"/>
  <c r="Y69" i="11"/>
  <c r="Y61" i="11"/>
  <c r="Y59" i="11"/>
  <c r="Y3" i="11"/>
  <c r="Y16" i="11"/>
  <c r="Y37" i="11"/>
  <c r="Y39" i="11"/>
  <c r="Y30" i="11"/>
  <c r="Y65" i="11"/>
  <c r="Y58" i="11"/>
  <c r="Y27" i="11"/>
  <c r="Y46" i="11"/>
  <c r="Y36" i="11"/>
  <c r="Y44" i="11"/>
  <c r="Y7" i="11"/>
  <c r="Y21" i="11"/>
  <c r="Y17" i="11"/>
  <c r="Y35" i="11"/>
  <c r="Y64" i="11"/>
  <c r="Y8" i="11"/>
  <c r="Y23" i="11"/>
  <c r="Y63" i="11"/>
  <c r="AM18" i="11"/>
  <c r="AQ18" i="11" s="1"/>
  <c r="AB18" i="11"/>
  <c r="AA18" i="11"/>
  <c r="W18" i="11"/>
  <c r="C76" i="8"/>
  <c r="E2" i="8"/>
  <c r="AM26" i="11"/>
  <c r="AQ26" i="11" s="1"/>
  <c r="AB26" i="11"/>
  <c r="AA26" i="11"/>
  <c r="W26" i="11"/>
  <c r="G2" i="8"/>
  <c r="A73" i="8"/>
  <c r="A2" i="8"/>
  <c r="AB11" i="11"/>
  <c r="AB68" i="11"/>
  <c r="AB33" i="11"/>
  <c r="AB56" i="11"/>
  <c r="AB55" i="11"/>
  <c r="AB40" i="11"/>
  <c r="AB47" i="11"/>
  <c r="AB59" i="11"/>
  <c r="AB43" i="11"/>
  <c r="AB21" i="11"/>
  <c r="AB53" i="11"/>
  <c r="AB64" i="11"/>
  <c r="AB2" i="11"/>
  <c r="AB17" i="11"/>
  <c r="AB20" i="11"/>
  <c r="AB39" i="11"/>
  <c r="AB69" i="11"/>
  <c r="AB35" i="11"/>
  <c r="AB36" i="11"/>
  <c r="AB62" i="11"/>
  <c r="AB66" i="11"/>
  <c r="AB70" i="11"/>
  <c r="AB16" i="11"/>
  <c r="AB51" i="11"/>
  <c r="AB7" i="11"/>
  <c r="AB10" i="11"/>
  <c r="AB29" i="11"/>
  <c r="AB28" i="11"/>
  <c r="AB27" i="11"/>
  <c r="AB44" i="11"/>
  <c r="AB61" i="11"/>
  <c r="AB42" i="11"/>
  <c r="AB48" i="11"/>
  <c r="AB63" i="11"/>
  <c r="AB46" i="11"/>
  <c r="AB31" i="11"/>
  <c r="AB34" i="11"/>
  <c r="AB38" i="11"/>
  <c r="AB73" i="11"/>
  <c r="AB67" i="11"/>
  <c r="AB3" i="11"/>
  <c r="AB37" i="11"/>
  <c r="AB12" i="11"/>
  <c r="AB41" i="11"/>
  <c r="AB22" i="11"/>
  <c r="AB50" i="11"/>
  <c r="AB32" i="11"/>
  <c r="AB45" i="11"/>
  <c r="AB4" i="11"/>
  <c r="AB25" i="11"/>
  <c r="AB65" i="11"/>
  <c r="AB30" i="11"/>
  <c r="AB58" i="11"/>
  <c r="AB8" i="11"/>
  <c r="AB9" i="11"/>
  <c r="AB15" i="11"/>
  <c r="AA11" i="11"/>
  <c r="AA68" i="11"/>
  <c r="AA33" i="11"/>
  <c r="AA56" i="11"/>
  <c r="AA55" i="11"/>
  <c r="AA40" i="11"/>
  <c r="AA47" i="11"/>
  <c r="AA59" i="11"/>
  <c r="AA43" i="11"/>
  <c r="AA21" i="11"/>
  <c r="AA53" i="11"/>
  <c r="AA23" i="11"/>
  <c r="AA64" i="11"/>
  <c r="AA2" i="11"/>
  <c r="AA17" i="11"/>
  <c r="AA20" i="11"/>
  <c r="AA39" i="11"/>
  <c r="AA69" i="11"/>
  <c r="AA35" i="11"/>
  <c r="AA36" i="11"/>
  <c r="AA62" i="11"/>
  <c r="AA66" i="11"/>
  <c r="AA70" i="11"/>
  <c r="AA16" i="11"/>
  <c r="AA51" i="11"/>
  <c r="AA7" i="11"/>
  <c r="AA10" i="11"/>
  <c r="AA29" i="11"/>
  <c r="AA28" i="11"/>
  <c r="AA27" i="11"/>
  <c r="AA44" i="11"/>
  <c r="AA61" i="11"/>
  <c r="AA42" i="11"/>
  <c r="AA48" i="11"/>
  <c r="AA63" i="11"/>
  <c r="AA46" i="11"/>
  <c r="AA31" i="11"/>
  <c r="AA34" i="11"/>
  <c r="AA38" i="11"/>
  <c r="AA73" i="11"/>
  <c r="AA67" i="11"/>
  <c r="AA3" i="11"/>
  <c r="AA37" i="11"/>
  <c r="AA12" i="11"/>
  <c r="AA41" i="11"/>
  <c r="AA22" i="11"/>
  <c r="AA50" i="11"/>
  <c r="AA32" i="11"/>
  <c r="AA45" i="11"/>
  <c r="AA4" i="11"/>
  <c r="AA25" i="11"/>
  <c r="AA65" i="11"/>
  <c r="AA30" i="11"/>
  <c r="AA58" i="11"/>
  <c r="AA8" i="11"/>
  <c r="AA9" i="11"/>
  <c r="AA15" i="11"/>
  <c r="AM70" i="11"/>
  <c r="AQ70" i="11" s="1"/>
  <c r="W70" i="11"/>
  <c r="AM42" i="11"/>
  <c r="AQ42" i="11" s="1"/>
  <c r="W42" i="11"/>
  <c r="AC49" i="11" l="1"/>
  <c r="AC60" i="11"/>
  <c r="AC6" i="11"/>
  <c r="AC72" i="11"/>
  <c r="AC13" i="11"/>
  <c r="AC24" i="11"/>
  <c r="AC71" i="11"/>
  <c r="AC14" i="11"/>
  <c r="X53" i="11"/>
  <c r="D79" i="11"/>
  <c r="F79" i="11" s="1"/>
  <c r="D80" i="11"/>
  <c r="F80" i="11" s="1"/>
  <c r="E73" i="8"/>
  <c r="F76" i="8" s="1"/>
  <c r="AC18" i="11"/>
  <c r="AC26" i="11"/>
  <c r="AC65" i="11"/>
  <c r="AC48" i="11"/>
  <c r="AC2" i="11"/>
  <c r="AC40" i="11"/>
  <c r="AC3" i="11"/>
  <c r="AC66" i="11"/>
  <c r="AC32" i="11"/>
  <c r="AC67" i="11"/>
  <c r="AC42" i="11"/>
  <c r="AC29" i="11"/>
  <c r="AC62" i="11"/>
  <c r="AC64" i="11"/>
  <c r="AC55" i="11"/>
  <c r="AC15" i="11"/>
  <c r="AC50" i="11"/>
  <c r="AC73" i="11"/>
  <c r="AC36" i="11"/>
  <c r="AC23" i="11"/>
  <c r="AC56" i="11"/>
  <c r="AC9" i="11"/>
  <c r="AC22" i="11"/>
  <c r="AC38" i="11"/>
  <c r="AC61" i="11"/>
  <c r="AC10" i="11"/>
  <c r="AC35" i="11"/>
  <c r="AC53" i="11"/>
  <c r="AC33" i="11"/>
  <c r="AC30" i="11"/>
  <c r="AC45" i="11"/>
  <c r="AC37" i="11"/>
  <c r="AC63" i="11"/>
  <c r="AC70" i="11"/>
  <c r="AC17" i="11"/>
  <c r="AC47" i="11"/>
  <c r="AC8" i="11"/>
  <c r="AC41" i="11"/>
  <c r="AC34" i="11"/>
  <c r="AC44" i="11"/>
  <c r="AC7" i="11"/>
  <c r="AC69" i="11"/>
  <c r="AC21" i="11"/>
  <c r="AC68" i="11"/>
  <c r="AC58" i="11"/>
  <c r="AC25" i="11"/>
  <c r="AC12" i="11"/>
  <c r="AC31" i="11"/>
  <c r="AC27" i="11"/>
  <c r="AC51" i="11"/>
  <c r="AC39" i="11"/>
  <c r="AC43" i="11"/>
  <c r="AC11" i="11"/>
  <c r="AC4" i="11"/>
  <c r="AC46" i="11"/>
  <c r="AC28" i="11"/>
  <c r="AC16" i="11"/>
  <c r="AC20" i="11"/>
  <c r="AC59" i="11"/>
  <c r="AM44" i="11"/>
  <c r="AQ44" i="11" s="1"/>
  <c r="W44" i="11"/>
  <c r="AM59" i="11"/>
  <c r="AQ59" i="11" s="1"/>
  <c r="W59" i="11"/>
  <c r="AM17" i="11"/>
  <c r="AQ17" i="11" s="1"/>
  <c r="AM11" i="11"/>
  <c r="AQ11" i="11" s="1"/>
  <c r="AM51" i="11"/>
  <c r="AQ51" i="11" s="1"/>
  <c r="AM34" i="11"/>
  <c r="AQ34" i="11" s="1"/>
  <c r="W34" i="11"/>
  <c r="AJ74" i="11"/>
  <c r="AM41" i="11"/>
  <c r="AQ41" i="11" s="1"/>
  <c r="W73" i="11"/>
  <c r="W69" i="11"/>
  <c r="W68" i="11"/>
  <c r="W67" i="11"/>
  <c r="W66" i="11"/>
  <c r="W65" i="11"/>
  <c r="W64" i="11"/>
  <c r="W63" i="11"/>
  <c r="W62" i="11"/>
  <c r="W61" i="11"/>
  <c r="W58" i="11"/>
  <c r="W56" i="11"/>
  <c r="W55" i="11"/>
  <c r="W53" i="11"/>
  <c r="W51" i="11"/>
  <c r="W50" i="11"/>
  <c r="W48" i="11"/>
  <c r="W47" i="11"/>
  <c r="W46" i="11"/>
  <c r="W45" i="11"/>
  <c r="W43" i="11"/>
  <c r="W41" i="11"/>
  <c r="W40" i="11"/>
  <c r="W39" i="11"/>
  <c r="W38" i="11"/>
  <c r="W37" i="11"/>
  <c r="W35" i="11"/>
  <c r="W33" i="11"/>
  <c r="W32" i="11"/>
  <c r="W31" i="11"/>
  <c r="W30" i="11"/>
  <c r="W29" i="11"/>
  <c r="W28" i="11"/>
  <c r="W27" i="11"/>
  <c r="W25" i="11"/>
  <c r="W23" i="11"/>
  <c r="W22" i="11"/>
  <c r="W21" i="11"/>
  <c r="W20" i="11"/>
  <c r="W17" i="11"/>
  <c r="W16" i="11"/>
  <c r="W15" i="11"/>
  <c r="W12" i="11"/>
  <c r="W11" i="11"/>
  <c r="W10" i="11"/>
  <c r="W9" i="11"/>
  <c r="W8" i="11"/>
  <c r="W7" i="11"/>
  <c r="W4" i="11"/>
  <c r="W3" i="11"/>
  <c r="W2" i="11"/>
  <c r="W36" i="11"/>
  <c r="AM29" i="11"/>
  <c r="AQ29" i="11" s="1"/>
  <c r="AM38" i="11"/>
  <c r="AQ38" i="11" s="1"/>
  <c r="AM2" i="11"/>
  <c r="AQ2" i="11" s="1"/>
  <c r="AM10" i="11"/>
  <c r="AQ10" i="11" s="1"/>
  <c r="AM53" i="11"/>
  <c r="AQ53" i="11" s="1"/>
  <c r="AM20" i="11"/>
  <c r="AQ20" i="11" s="1"/>
  <c r="AM58" i="11"/>
  <c r="AQ58" i="11" s="1"/>
  <c r="AM61" i="11"/>
  <c r="AQ61" i="11" s="1"/>
  <c r="AM9" i="11"/>
  <c r="AQ9" i="11" s="1"/>
  <c r="AM7" i="11"/>
  <c r="AQ7" i="11" s="1"/>
  <c r="AM64" i="11"/>
  <c r="AQ64" i="11" s="1"/>
  <c r="AM36" i="11"/>
  <c r="AQ36" i="11" s="1"/>
  <c r="AM68" i="11"/>
  <c r="AQ68" i="11" s="1"/>
  <c r="AM21" i="11"/>
  <c r="AQ21" i="11" s="1"/>
  <c r="AM23" i="11"/>
  <c r="AQ23" i="11" s="1"/>
  <c r="AM30" i="11"/>
  <c r="AQ30" i="11" s="1"/>
  <c r="AM4" i="11"/>
  <c r="AQ4" i="11" s="1"/>
  <c r="AM25" i="11"/>
  <c r="AQ25" i="11" s="1"/>
  <c r="AM16" i="11"/>
  <c r="AQ16" i="11" s="1"/>
  <c r="AM33" i="11"/>
  <c r="AQ33" i="11" s="1"/>
  <c r="AM56" i="11"/>
  <c r="AQ56" i="11" s="1"/>
  <c r="AM32" i="11"/>
  <c r="AQ32" i="11" s="1"/>
  <c r="AM28" i="11"/>
  <c r="AQ28" i="11" s="1"/>
  <c r="AM67" i="11"/>
  <c r="AQ67" i="11" s="1"/>
  <c r="AM46" i="11"/>
  <c r="AQ46" i="11" s="1"/>
  <c r="AM66" i="11"/>
  <c r="AQ66" i="11" s="1"/>
  <c r="AM43" i="11"/>
  <c r="AQ43" i="11" s="1"/>
  <c r="AM15" i="11"/>
  <c r="AQ15" i="11" s="1"/>
  <c r="AM62" i="11"/>
  <c r="AQ62" i="11" s="1"/>
  <c r="AM45" i="11"/>
  <c r="AQ45" i="11" s="1"/>
  <c r="AM27" i="11"/>
  <c r="AQ27" i="11" s="1"/>
  <c r="AM55" i="11"/>
  <c r="AQ55" i="11" s="1"/>
  <c r="AM50" i="11"/>
  <c r="AQ50" i="11" s="1"/>
  <c r="AM35" i="11"/>
  <c r="AQ35" i="11" s="1"/>
  <c r="AM39" i="11"/>
  <c r="AQ39" i="11" s="1"/>
  <c r="AM3" i="11"/>
  <c r="AQ3" i="11" s="1"/>
  <c r="AM12" i="11"/>
  <c r="AQ12" i="11" s="1"/>
  <c r="AM69" i="11"/>
  <c r="AQ69" i="11" s="1"/>
  <c r="AM37" i="11"/>
  <c r="AQ37" i="11" s="1"/>
  <c r="AM8" i="11"/>
  <c r="AQ8" i="11" s="1"/>
  <c r="AM65" i="11"/>
  <c r="AQ65" i="11" s="1"/>
  <c r="AM40" i="11"/>
  <c r="AQ40" i="11" s="1"/>
  <c r="AM31" i="11"/>
  <c r="AQ31" i="11" s="1"/>
  <c r="AM22" i="11"/>
  <c r="AQ22" i="11" s="1"/>
  <c r="AM63" i="11"/>
  <c r="AQ63" i="11" s="1"/>
  <c r="AM47" i="11"/>
  <c r="AQ47" i="11" s="1"/>
  <c r="AM48" i="11"/>
  <c r="AQ48" i="11" s="1"/>
  <c r="W74" i="11" l="1"/>
  <c r="D82" i="11"/>
  <c r="F82" i="11" s="1"/>
  <c r="D76" i="8" s="1"/>
  <c r="AC74" i="11"/>
  <c r="AD52" i="11" s="1"/>
  <c r="AK74" i="11"/>
  <c r="AM74" i="11"/>
  <c r="AE52" i="11" l="1"/>
  <c r="BE52" i="11"/>
  <c r="BD52" i="11"/>
  <c r="BH52" i="11"/>
  <c r="BG52" i="11"/>
  <c r="BB52" i="11"/>
  <c r="BF52" i="11"/>
  <c r="BC52" i="11"/>
  <c r="AD54" i="11"/>
  <c r="BE54" i="11" s="1"/>
  <c r="AD57" i="11"/>
  <c r="AD19" i="11"/>
  <c r="BE19" i="11" s="1"/>
  <c r="AD24" i="11"/>
  <c r="BF24" i="11" s="1"/>
  <c r="AD5" i="11"/>
  <c r="AD13" i="11"/>
  <c r="BB13" i="11" s="1"/>
  <c r="AD49" i="11"/>
  <c r="AD72" i="11"/>
  <c r="AD71" i="11"/>
  <c r="AD60" i="11"/>
  <c r="AD14" i="11"/>
  <c r="AD6" i="11"/>
  <c r="AD26" i="11"/>
  <c r="AD18" i="11"/>
  <c r="AD46" i="11"/>
  <c r="AD67" i="11"/>
  <c r="AD8" i="11"/>
  <c r="AD68" i="11"/>
  <c r="AD37" i="11"/>
  <c r="BD37" i="11" s="1"/>
  <c r="AD69" i="11"/>
  <c r="AD3" i="11"/>
  <c r="AD64" i="11"/>
  <c r="AD17" i="11"/>
  <c r="AD32" i="11"/>
  <c r="AD61" i="11"/>
  <c r="AD29" i="11"/>
  <c r="AD73" i="11"/>
  <c r="AD66" i="11"/>
  <c r="AD47" i="11"/>
  <c r="AD22" i="11"/>
  <c r="AD55" i="11"/>
  <c r="AD15" i="11"/>
  <c r="AD62" i="11"/>
  <c r="AD58" i="11"/>
  <c r="AD70" i="11"/>
  <c r="AD65" i="11"/>
  <c r="AD51" i="11"/>
  <c r="AD9" i="11"/>
  <c r="AD12" i="11"/>
  <c r="AD43" i="11"/>
  <c r="AD45" i="11"/>
  <c r="AD36" i="11"/>
  <c r="AD23" i="11"/>
  <c r="AD28" i="11"/>
  <c r="AD33" i="11"/>
  <c r="AD2" i="11"/>
  <c r="AD20" i="11"/>
  <c r="AD38" i="11"/>
  <c r="AD10" i="11"/>
  <c r="AD35" i="11"/>
  <c r="AD63" i="11"/>
  <c r="AD41" i="11"/>
  <c r="AD44" i="11"/>
  <c r="AD7" i="11"/>
  <c r="AD21" i="11"/>
  <c r="AE21" i="11" s="1"/>
  <c r="AD50" i="11"/>
  <c r="AD56" i="11"/>
  <c r="AD4" i="11"/>
  <c r="AD39" i="11"/>
  <c r="AD40" i="11"/>
  <c r="AD59" i="11"/>
  <c r="AD25" i="11"/>
  <c r="AD31" i="11"/>
  <c r="AD27" i="11"/>
  <c r="AD34" i="11"/>
  <c r="AD11" i="11"/>
  <c r="AD53" i="11"/>
  <c r="AD48" i="11"/>
  <c r="AD16" i="11"/>
  <c r="AD30" i="11"/>
  <c r="AD42" i="11"/>
  <c r="AQ74" i="11"/>
  <c r="E76" i="8"/>
  <c r="BF54" i="11" l="1"/>
  <c r="BG54" i="11"/>
  <c r="BH54" i="11"/>
  <c r="BB54" i="11"/>
  <c r="BC54" i="11"/>
  <c r="BD54" i="11"/>
  <c r="BC19" i="11"/>
  <c r="BF19" i="11"/>
  <c r="BD19" i="11"/>
  <c r="AE54" i="11"/>
  <c r="BB19" i="11"/>
  <c r="BG24" i="11"/>
  <c r="BH19" i="11"/>
  <c r="BE57" i="11"/>
  <c r="BC57" i="11"/>
  <c r="BD57" i="11"/>
  <c r="BB57" i="11"/>
  <c r="BH57" i="11"/>
  <c r="AE57" i="11"/>
  <c r="BG57" i="11"/>
  <c r="BF57" i="11"/>
  <c r="BG19" i="11"/>
  <c r="AE19" i="11"/>
  <c r="BH24" i="11"/>
  <c r="BB24" i="11"/>
  <c r="AE24" i="11"/>
  <c r="BD24" i="11"/>
  <c r="BC24" i="11"/>
  <c r="BE24" i="11"/>
  <c r="BE5" i="11"/>
  <c r="BG5" i="11"/>
  <c r="BD5" i="11"/>
  <c r="BC5" i="11"/>
  <c r="BF5" i="11"/>
  <c r="BB5" i="11"/>
  <c r="BH5" i="11"/>
  <c r="AE5" i="11"/>
  <c r="G76" i="8"/>
  <c r="BE13" i="11"/>
  <c r="BH13" i="11"/>
  <c r="BF13" i="11"/>
  <c r="BG13" i="11"/>
  <c r="AE13" i="11"/>
  <c r="BC13" i="11"/>
  <c r="BD13" i="11"/>
  <c r="BC49" i="11"/>
  <c r="BB49" i="11"/>
  <c r="BH49" i="11"/>
  <c r="BG49" i="11"/>
  <c r="AE49" i="11"/>
  <c r="BF49" i="11"/>
  <c r="BE49" i="11"/>
  <c r="BD49" i="11"/>
  <c r="BD16" i="11"/>
  <c r="BC16" i="11"/>
  <c r="BB16" i="11"/>
  <c r="BG16" i="11"/>
  <c r="BF16" i="11"/>
  <c r="BE16" i="11"/>
  <c r="BH16" i="11"/>
  <c r="AE45" i="11"/>
  <c r="BH45" i="11"/>
  <c r="BG45" i="11"/>
  <c r="BF45" i="11"/>
  <c r="BE45" i="11"/>
  <c r="BD45" i="11"/>
  <c r="BB45" i="11"/>
  <c r="BC45" i="11"/>
  <c r="AE71" i="11"/>
  <c r="BF71" i="11"/>
  <c r="BE71" i="11"/>
  <c r="BG71" i="11"/>
  <c r="BH71" i="11"/>
  <c r="BD71" i="11"/>
  <c r="BB71" i="11"/>
  <c r="BC71" i="11"/>
  <c r="AE44" i="11"/>
  <c r="BG44" i="11"/>
  <c r="BF44" i="11"/>
  <c r="BE44" i="11"/>
  <c r="BH44" i="11"/>
  <c r="BD44" i="11"/>
  <c r="BB44" i="11"/>
  <c r="BC44" i="11"/>
  <c r="BH15" i="11"/>
  <c r="BB15" i="11"/>
  <c r="BG15" i="11"/>
  <c r="BF15" i="11"/>
  <c r="BC15" i="11"/>
  <c r="BE15" i="11"/>
  <c r="BD15" i="11"/>
  <c r="AE33" i="11"/>
  <c r="BC33" i="11"/>
  <c r="BB33" i="11"/>
  <c r="BH33" i="11"/>
  <c r="BG33" i="11"/>
  <c r="BD33" i="11"/>
  <c r="BF33" i="11"/>
  <c r="BE33" i="11"/>
  <c r="AE28" i="11"/>
  <c r="BF28" i="11"/>
  <c r="BD28" i="11"/>
  <c r="BH28" i="11"/>
  <c r="BG28" i="11"/>
  <c r="BE28" i="11"/>
  <c r="BB28" i="11"/>
  <c r="BC28" i="11"/>
  <c r="AE17" i="11"/>
  <c r="BC17" i="11"/>
  <c r="BB17" i="11"/>
  <c r="BE17" i="11"/>
  <c r="BD17" i="11"/>
  <c r="BF17" i="11"/>
  <c r="BH17" i="11"/>
  <c r="BG17" i="11"/>
  <c r="AE30" i="11"/>
  <c r="BH30" i="11"/>
  <c r="BE30" i="11"/>
  <c r="BC30" i="11"/>
  <c r="BF30" i="11"/>
  <c r="BD30" i="11"/>
  <c r="BB30" i="11"/>
  <c r="BG30" i="11"/>
  <c r="BC25" i="11"/>
  <c r="BB25" i="11"/>
  <c r="BE25" i="11"/>
  <c r="BD25" i="11"/>
  <c r="BH25" i="11"/>
  <c r="BG25" i="11"/>
  <c r="BF25" i="11"/>
  <c r="BF21" i="11"/>
  <c r="BD21" i="11"/>
  <c r="BC21" i="11"/>
  <c r="BH21" i="11"/>
  <c r="BB21" i="11"/>
  <c r="BG21" i="11"/>
  <c r="BE21" i="11"/>
  <c r="BF58" i="11"/>
  <c r="BE58" i="11"/>
  <c r="BG58" i="11"/>
  <c r="BH58" i="11"/>
  <c r="BC58" i="11"/>
  <c r="BD58" i="11"/>
  <c r="BB58" i="11"/>
  <c r="AE69" i="11"/>
  <c r="BC69" i="11"/>
  <c r="BB69" i="11"/>
  <c r="BH69" i="11"/>
  <c r="BG69" i="11"/>
  <c r="BD69" i="11"/>
  <c r="BF69" i="11"/>
  <c r="BE69" i="11"/>
  <c r="BD18" i="11"/>
  <c r="BG18" i="11"/>
  <c r="BF18" i="11"/>
  <c r="BE18" i="11"/>
  <c r="BH18" i="11"/>
  <c r="BC18" i="11"/>
  <c r="BB18" i="11"/>
  <c r="BG59" i="11"/>
  <c r="BF59" i="11"/>
  <c r="BE59" i="11"/>
  <c r="BH59" i="11"/>
  <c r="BB59" i="11"/>
  <c r="BD59" i="11"/>
  <c r="BC59" i="11"/>
  <c r="AE20" i="11"/>
  <c r="BE20" i="11"/>
  <c r="BH20" i="11"/>
  <c r="BD20" i="11"/>
  <c r="BG20" i="11"/>
  <c r="BF20" i="11"/>
  <c r="BC20" i="11"/>
  <c r="BB20" i="11"/>
  <c r="AE29" i="11"/>
  <c r="BG29" i="11"/>
  <c r="BD29" i="11"/>
  <c r="BC29" i="11"/>
  <c r="BH29" i="11"/>
  <c r="BF29" i="11"/>
  <c r="BE29" i="11"/>
  <c r="BB29" i="11"/>
  <c r="BD26" i="11"/>
  <c r="BF26" i="11"/>
  <c r="BE26" i="11"/>
  <c r="BG26" i="11"/>
  <c r="BB26" i="11"/>
  <c r="BH26" i="11"/>
  <c r="BC26" i="11"/>
  <c r="BH2" i="11"/>
  <c r="BB2" i="11"/>
  <c r="BG2" i="11"/>
  <c r="BD2" i="11"/>
  <c r="BF2" i="11"/>
  <c r="BE2" i="11"/>
  <c r="BC2" i="11"/>
  <c r="AE61" i="11"/>
  <c r="BH61" i="11"/>
  <c r="BG61" i="11"/>
  <c r="BD61" i="11"/>
  <c r="BF61" i="11"/>
  <c r="BB61" i="11"/>
  <c r="BE61" i="11"/>
  <c r="BC61" i="11"/>
  <c r="AE72" i="11"/>
  <c r="BH72" i="11"/>
  <c r="BG72" i="11"/>
  <c r="BF72" i="11"/>
  <c r="BE72" i="11"/>
  <c r="BC72" i="11"/>
  <c r="BD72" i="11"/>
  <c r="BB72" i="11"/>
  <c r="AE12" i="11"/>
  <c r="BF12" i="11"/>
  <c r="BC12" i="11"/>
  <c r="BD12" i="11"/>
  <c r="BH12" i="11"/>
  <c r="BE12" i="11"/>
  <c r="BG12" i="11"/>
  <c r="BB12" i="11"/>
  <c r="AE32" i="11"/>
  <c r="BH32" i="11"/>
  <c r="BG32" i="11"/>
  <c r="BC32" i="11"/>
  <c r="BD32" i="11"/>
  <c r="BB32" i="11"/>
  <c r="BF32" i="11"/>
  <c r="BE32" i="11"/>
  <c r="AE6" i="11"/>
  <c r="BF6" i="11"/>
  <c r="BC6" i="11"/>
  <c r="BE6" i="11"/>
  <c r="BB6" i="11"/>
  <c r="BG6" i="11"/>
  <c r="BH6" i="11"/>
  <c r="BD6" i="11"/>
  <c r="AE39" i="11"/>
  <c r="BH39" i="11"/>
  <c r="BC39" i="11"/>
  <c r="BB39" i="11"/>
  <c r="BG39" i="11"/>
  <c r="BE39" i="11"/>
  <c r="BF39" i="11"/>
  <c r="BD39" i="11"/>
  <c r="AE22" i="11"/>
  <c r="BG22" i="11"/>
  <c r="BC22" i="11"/>
  <c r="BE22" i="11"/>
  <c r="BD22" i="11"/>
  <c r="BB22" i="11"/>
  <c r="BH22" i="11"/>
  <c r="BF22" i="11"/>
  <c r="AE4" i="11"/>
  <c r="BE4" i="11"/>
  <c r="BD4" i="11"/>
  <c r="BF4" i="11"/>
  <c r="BB4" i="11"/>
  <c r="BC4" i="11"/>
  <c r="BH4" i="11"/>
  <c r="BG4" i="11"/>
  <c r="AE47" i="11"/>
  <c r="BH47" i="11"/>
  <c r="BG47" i="11"/>
  <c r="BF47" i="11"/>
  <c r="BE47" i="11"/>
  <c r="BD47" i="11"/>
  <c r="BB47" i="11"/>
  <c r="BC47" i="11"/>
  <c r="AE67" i="11"/>
  <c r="BH67" i="11"/>
  <c r="BG67" i="11"/>
  <c r="BF67" i="11"/>
  <c r="BE67" i="11"/>
  <c r="BD67" i="11"/>
  <c r="BC67" i="11"/>
  <c r="BB67" i="11"/>
  <c r="AE7" i="11"/>
  <c r="BG7" i="11"/>
  <c r="BF7" i="11"/>
  <c r="BE7" i="11"/>
  <c r="BC7" i="11"/>
  <c r="BH7" i="11"/>
  <c r="BB7" i="11"/>
  <c r="BD7" i="11"/>
  <c r="AE62" i="11"/>
  <c r="BH62" i="11"/>
  <c r="BG62" i="11"/>
  <c r="BF62" i="11"/>
  <c r="BD62" i="11"/>
  <c r="BE62" i="11"/>
  <c r="BC62" i="11"/>
  <c r="BB62" i="11"/>
  <c r="AE37" i="11"/>
  <c r="BH37" i="11"/>
  <c r="BG37" i="11"/>
  <c r="BF37" i="11"/>
  <c r="BC37" i="11"/>
  <c r="BB37" i="11"/>
  <c r="BE37" i="11"/>
  <c r="AE40" i="11"/>
  <c r="BC40" i="11"/>
  <c r="BB40" i="11"/>
  <c r="BH40" i="11"/>
  <c r="BG40" i="11"/>
  <c r="BF40" i="11"/>
  <c r="BE40" i="11"/>
  <c r="BD40" i="11"/>
  <c r="AE41" i="11"/>
  <c r="BD41" i="11"/>
  <c r="BE41" i="11"/>
  <c r="BC41" i="11"/>
  <c r="BF41" i="11"/>
  <c r="BB41" i="11"/>
  <c r="BH41" i="11"/>
  <c r="BG41" i="11"/>
  <c r="AE55" i="11"/>
  <c r="BH55" i="11"/>
  <c r="BD55" i="11"/>
  <c r="BB55" i="11"/>
  <c r="BG55" i="11"/>
  <c r="BF55" i="11"/>
  <c r="BE55" i="11"/>
  <c r="BC55" i="11"/>
  <c r="AE68" i="11"/>
  <c r="BH68" i="11"/>
  <c r="BD68" i="11"/>
  <c r="BB68" i="11"/>
  <c r="BG68" i="11"/>
  <c r="BE68" i="11"/>
  <c r="BF68" i="11"/>
  <c r="BC68" i="11"/>
  <c r="AE63" i="11"/>
  <c r="BC63" i="11"/>
  <c r="BB63" i="11"/>
  <c r="BD63" i="11"/>
  <c r="BE63" i="11"/>
  <c r="BH63" i="11"/>
  <c r="BG63" i="11"/>
  <c r="BF63" i="11"/>
  <c r="AE8" i="11"/>
  <c r="BH8" i="11"/>
  <c r="BG8" i="11"/>
  <c r="BB8" i="11"/>
  <c r="BF8" i="11"/>
  <c r="BE8" i="11"/>
  <c r="BD8" i="11"/>
  <c r="BC8" i="11"/>
  <c r="AE34" i="11"/>
  <c r="BD34" i="11"/>
  <c r="BE34" i="11"/>
  <c r="BB34" i="11"/>
  <c r="BF34" i="11"/>
  <c r="BC34" i="11"/>
  <c r="BH34" i="11"/>
  <c r="BG34" i="11"/>
  <c r="AE35" i="11"/>
  <c r="BE35" i="11"/>
  <c r="BG35" i="11"/>
  <c r="BF35" i="11"/>
  <c r="BH35" i="11"/>
  <c r="BD35" i="11"/>
  <c r="BC35" i="11"/>
  <c r="BB35" i="11"/>
  <c r="AE51" i="11"/>
  <c r="BG51" i="11"/>
  <c r="BF51" i="11"/>
  <c r="BE51" i="11"/>
  <c r="BH51" i="11"/>
  <c r="BD51" i="11"/>
  <c r="BB51" i="11"/>
  <c r="BC51" i="11"/>
  <c r="AE64" i="11"/>
  <c r="BF64" i="11"/>
  <c r="BE64" i="11"/>
  <c r="BG64" i="11"/>
  <c r="BC64" i="11"/>
  <c r="BH64" i="11"/>
  <c r="BD64" i="11"/>
  <c r="BB64" i="11"/>
  <c r="AE27" i="11"/>
  <c r="BE27" i="11"/>
  <c r="BH27" i="11"/>
  <c r="BG27" i="11"/>
  <c r="BF27" i="11"/>
  <c r="BD27" i="11"/>
  <c r="BC27" i="11"/>
  <c r="BB27" i="11"/>
  <c r="AE56" i="11"/>
  <c r="BC56" i="11"/>
  <c r="BB56" i="11"/>
  <c r="BH56" i="11"/>
  <c r="BG56" i="11"/>
  <c r="BF56" i="11"/>
  <c r="BD56" i="11"/>
  <c r="BE56" i="11"/>
  <c r="AE10" i="11"/>
  <c r="BC10" i="11"/>
  <c r="BB10" i="11"/>
  <c r="BF10" i="11"/>
  <c r="BE10" i="11"/>
  <c r="BD10" i="11"/>
  <c r="BG10" i="11"/>
  <c r="BH10" i="11"/>
  <c r="AE23" i="11"/>
  <c r="BH23" i="11"/>
  <c r="BF23" i="11"/>
  <c r="BE23" i="11"/>
  <c r="BC23" i="11"/>
  <c r="BG23" i="11"/>
  <c r="BB23" i="11"/>
  <c r="BD23" i="11"/>
  <c r="AE65" i="11"/>
  <c r="BG65" i="11"/>
  <c r="BF65" i="11"/>
  <c r="BE65" i="11"/>
  <c r="BH65" i="11"/>
  <c r="BC65" i="11"/>
  <c r="BD65" i="11"/>
  <c r="BB65" i="11"/>
  <c r="AE66" i="11"/>
  <c r="BH66" i="11"/>
  <c r="BG66" i="11"/>
  <c r="BF66" i="11"/>
  <c r="BB66" i="11"/>
  <c r="BD66" i="11"/>
  <c r="BC66" i="11"/>
  <c r="BE66" i="11"/>
  <c r="AE48" i="11"/>
  <c r="BD48" i="11"/>
  <c r="BE48" i="11"/>
  <c r="BH48" i="11"/>
  <c r="BC48" i="11"/>
  <c r="BG48" i="11"/>
  <c r="BF48" i="11"/>
  <c r="BB48" i="11"/>
  <c r="AE43" i="11"/>
  <c r="BF43" i="11"/>
  <c r="BE43" i="11"/>
  <c r="BG43" i="11"/>
  <c r="BH43" i="11"/>
  <c r="BC43" i="11"/>
  <c r="BB43" i="11"/>
  <c r="BD43" i="11"/>
  <c r="AE53" i="11"/>
  <c r="BH53" i="11"/>
  <c r="BG53" i="11"/>
  <c r="BF53" i="11"/>
  <c r="BD53" i="11"/>
  <c r="BE53" i="11"/>
  <c r="BB53" i="11"/>
  <c r="BC53" i="11"/>
  <c r="AE11" i="11"/>
  <c r="BE11" i="11"/>
  <c r="BD11" i="11"/>
  <c r="BH11" i="11"/>
  <c r="BC11" i="11"/>
  <c r="BB11" i="11"/>
  <c r="BG11" i="11"/>
  <c r="BF11" i="11"/>
  <c r="BH9" i="11"/>
  <c r="BG9" i="11"/>
  <c r="BF9" i="11"/>
  <c r="BC9" i="11"/>
  <c r="BB9" i="11"/>
  <c r="BE9" i="11"/>
  <c r="BD9" i="11"/>
  <c r="AE14" i="11"/>
  <c r="BH14" i="11"/>
  <c r="BG14" i="11"/>
  <c r="BF14" i="11"/>
  <c r="BE14" i="11"/>
  <c r="BC14" i="11"/>
  <c r="BD14" i="11"/>
  <c r="BB14" i="11"/>
  <c r="BE42" i="11"/>
  <c r="BF42" i="11"/>
  <c r="BB42" i="11"/>
  <c r="BH42" i="11"/>
  <c r="BC42" i="11"/>
  <c r="BG42" i="11"/>
  <c r="BD42" i="11"/>
  <c r="AE31" i="11"/>
  <c r="BG31" i="11"/>
  <c r="BF31" i="11"/>
  <c r="BC31" i="11"/>
  <c r="BE31" i="11"/>
  <c r="BH31" i="11"/>
  <c r="BD31" i="11"/>
  <c r="BB31" i="11"/>
  <c r="AE50" i="11"/>
  <c r="BF50" i="11"/>
  <c r="BE50" i="11"/>
  <c r="BG50" i="11"/>
  <c r="BB50" i="11"/>
  <c r="BC50" i="11"/>
  <c r="BD50" i="11"/>
  <c r="BH50" i="11"/>
  <c r="AE38" i="11"/>
  <c r="BH38" i="11"/>
  <c r="BG38" i="11"/>
  <c r="BF38" i="11"/>
  <c r="BC38" i="11"/>
  <c r="BE38" i="11"/>
  <c r="BD38" i="11"/>
  <c r="BB38" i="11"/>
  <c r="AE36" i="11"/>
  <c r="BG36" i="11"/>
  <c r="BF36" i="11"/>
  <c r="BE36" i="11"/>
  <c r="BH36" i="11"/>
  <c r="BD36" i="11"/>
  <c r="BB36" i="11"/>
  <c r="BC36" i="11"/>
  <c r="BE70" i="11"/>
  <c r="BF70" i="11"/>
  <c r="BD70" i="11"/>
  <c r="BH70" i="11"/>
  <c r="BC70" i="11"/>
  <c r="BB70" i="11"/>
  <c r="BG70" i="11"/>
  <c r="BH73" i="11"/>
  <c r="BG73" i="11"/>
  <c r="BF73" i="11"/>
  <c r="BC73" i="11"/>
  <c r="BE73" i="11"/>
  <c r="BB73" i="11"/>
  <c r="BD73" i="11"/>
  <c r="AE3" i="11"/>
  <c r="BD3" i="11"/>
  <c r="BH3" i="11"/>
  <c r="BB3" i="11"/>
  <c r="BG3" i="11"/>
  <c r="BF3" i="11"/>
  <c r="BC3" i="11"/>
  <c r="BE3" i="11"/>
  <c r="AE46" i="11"/>
  <c r="BH46" i="11"/>
  <c r="BG46" i="11"/>
  <c r="BD46" i="11"/>
  <c r="BC46" i="11"/>
  <c r="BB46" i="11"/>
  <c r="BF46" i="11"/>
  <c r="BE46" i="11"/>
  <c r="AE60" i="11"/>
  <c r="BH60" i="11"/>
  <c r="BG60" i="11"/>
  <c r="BF60" i="11"/>
  <c r="BE60" i="11"/>
  <c r="BB60" i="11"/>
  <c r="BD60" i="11"/>
  <c r="BC60" i="11"/>
  <c r="BH74" i="11" l="1"/>
  <c r="BO52" i="11" s="1"/>
  <c r="CI52" i="11" s="1"/>
  <c r="CJ52" i="11" s="1"/>
  <c r="BD74" i="11"/>
  <c r="BK52" i="11" s="1"/>
  <c r="BW52" i="11" s="1"/>
  <c r="BX52" i="11" s="1"/>
  <c r="BE74" i="11"/>
  <c r="BL52" i="11" s="1"/>
  <c r="BZ52" i="11" s="1"/>
  <c r="CA52" i="11" s="1"/>
  <c r="BC74" i="11"/>
  <c r="BJ52" i="11" s="1"/>
  <c r="BT52" i="11" s="1"/>
  <c r="BU52" i="11" s="1"/>
  <c r="BF74" i="11"/>
  <c r="BM52" i="11" s="1"/>
  <c r="CC52" i="11" s="1"/>
  <c r="CD52" i="11" s="1"/>
  <c r="AE2" i="11"/>
  <c r="AE74" i="11" s="1"/>
  <c r="BG74" i="11"/>
  <c r="BN52" i="11" s="1"/>
  <c r="BB74" i="11"/>
  <c r="BI52" i="11" s="1"/>
  <c r="BQ52" i="11" s="1"/>
  <c r="BR52" i="11" s="1"/>
  <c r="CF52" i="11" l="1"/>
  <c r="CG52" i="11" s="1"/>
  <c r="AZ52" i="11"/>
  <c r="BA52" i="11" s="1"/>
  <c r="AF4" i="11"/>
  <c r="AF52" i="11"/>
  <c r="BI57" i="11"/>
  <c r="BQ57" i="11" s="1"/>
  <c r="BR57" i="11" s="1"/>
  <c r="BN57" i="11"/>
  <c r="CF57" i="11" s="1"/>
  <c r="CG57" i="11" s="1"/>
  <c r="AF57" i="11"/>
  <c r="AN57" i="11" s="1"/>
  <c r="AO57" i="11" s="1"/>
  <c r="BM57" i="11"/>
  <c r="CC57" i="11" s="1"/>
  <c r="CD57" i="11" s="1"/>
  <c r="BJ57" i="11"/>
  <c r="BT57" i="11" s="1"/>
  <c r="BU57" i="11" s="1"/>
  <c r="BL57" i="11"/>
  <c r="BZ57" i="11" s="1"/>
  <c r="CA57" i="11" s="1"/>
  <c r="BK57" i="11"/>
  <c r="BW57" i="11" s="1"/>
  <c r="BX57" i="11" s="1"/>
  <c r="BO57" i="11"/>
  <c r="CI57" i="11" s="1"/>
  <c r="CJ57" i="11" s="1"/>
  <c r="BI19" i="11"/>
  <c r="BQ19" i="11" s="1"/>
  <c r="BR19" i="11" s="1"/>
  <c r="BI54" i="11"/>
  <c r="BQ54" i="11" s="1"/>
  <c r="BR54" i="11" s="1"/>
  <c r="AF19" i="11"/>
  <c r="AF54" i="11"/>
  <c r="BN19" i="11"/>
  <c r="CF19" i="11" s="1"/>
  <c r="CG19" i="11" s="1"/>
  <c r="BN54" i="11"/>
  <c r="BM19" i="11"/>
  <c r="CC19" i="11" s="1"/>
  <c r="CD19" i="11" s="1"/>
  <c r="BM54" i="11"/>
  <c r="CC54" i="11" s="1"/>
  <c r="CD54" i="11" s="1"/>
  <c r="BJ19" i="11"/>
  <c r="BT19" i="11" s="1"/>
  <c r="BU19" i="11" s="1"/>
  <c r="BJ54" i="11"/>
  <c r="BT54" i="11" s="1"/>
  <c r="BU54" i="11" s="1"/>
  <c r="BL19" i="11"/>
  <c r="BZ19" i="11" s="1"/>
  <c r="CA19" i="11" s="1"/>
  <c r="BL54" i="11"/>
  <c r="BZ54" i="11" s="1"/>
  <c r="CA54" i="11" s="1"/>
  <c r="BK19" i="11"/>
  <c r="BW19" i="11" s="1"/>
  <c r="BX19" i="11" s="1"/>
  <c r="BK54" i="11"/>
  <c r="BW54" i="11" s="1"/>
  <c r="BX54" i="11" s="1"/>
  <c r="BO19" i="11"/>
  <c r="CI19" i="11" s="1"/>
  <c r="CJ19" i="11" s="1"/>
  <c r="BO54" i="11"/>
  <c r="CI54" i="11" s="1"/>
  <c r="CJ54" i="11" s="1"/>
  <c r="BM5" i="11"/>
  <c r="CC5" i="11" s="1"/>
  <c r="CD5" i="11" s="1"/>
  <c r="BO5" i="11"/>
  <c r="CI5" i="11" s="1"/>
  <c r="CJ5" i="11" s="1"/>
  <c r="BI5" i="11"/>
  <c r="BQ5" i="11" s="1"/>
  <c r="BR5" i="11" s="1"/>
  <c r="BL5" i="11"/>
  <c r="BZ5" i="11" s="1"/>
  <c r="CA5" i="11" s="1"/>
  <c r="AF5" i="11"/>
  <c r="BJ5" i="11"/>
  <c r="BT5" i="11" s="1"/>
  <c r="BU5" i="11" s="1"/>
  <c r="BN5" i="11"/>
  <c r="CF5" i="11" s="1"/>
  <c r="CG5" i="11" s="1"/>
  <c r="BK5" i="11"/>
  <c r="BW5" i="11" s="1"/>
  <c r="BX5" i="11" s="1"/>
  <c r="BI24" i="11"/>
  <c r="BQ24" i="11" s="1"/>
  <c r="BR24" i="11" s="1"/>
  <c r="BN13" i="11"/>
  <c r="AZ13" i="11" s="1"/>
  <c r="BA13" i="11" s="1"/>
  <c r="BN24" i="11"/>
  <c r="AF41" i="11"/>
  <c r="AF24" i="11"/>
  <c r="BM49" i="11"/>
  <c r="CC49" i="11" s="1"/>
  <c r="CD49" i="11" s="1"/>
  <c r="BM24" i="11"/>
  <c r="CC24" i="11" s="1"/>
  <c r="CD24" i="11" s="1"/>
  <c r="BJ49" i="11"/>
  <c r="BT49" i="11" s="1"/>
  <c r="BU49" i="11" s="1"/>
  <c r="BJ24" i="11"/>
  <c r="BT24" i="11" s="1"/>
  <c r="BU24" i="11" s="1"/>
  <c r="BL49" i="11"/>
  <c r="BZ49" i="11" s="1"/>
  <c r="CA49" i="11" s="1"/>
  <c r="BL24" i="11"/>
  <c r="BZ24" i="11" s="1"/>
  <c r="CA24" i="11" s="1"/>
  <c r="BK13" i="11"/>
  <c r="BW13" i="11" s="1"/>
  <c r="BX13" i="11" s="1"/>
  <c r="BK24" i="11"/>
  <c r="BW24" i="11" s="1"/>
  <c r="BX24" i="11" s="1"/>
  <c r="BO49" i="11"/>
  <c r="CI49" i="11" s="1"/>
  <c r="CJ49" i="11" s="1"/>
  <c r="BO24" i="11"/>
  <c r="CI24" i="11" s="1"/>
  <c r="CJ24" i="11" s="1"/>
  <c r="AF13" i="11"/>
  <c r="AF9" i="11"/>
  <c r="BI49" i="11"/>
  <c r="BQ49" i="11" s="1"/>
  <c r="BR49" i="11" s="1"/>
  <c r="AF49" i="11"/>
  <c r="BK49" i="11"/>
  <c r="BW49" i="11" s="1"/>
  <c r="BX49" i="11" s="1"/>
  <c r="BN49" i="11"/>
  <c r="BJ9" i="11"/>
  <c r="BT9" i="11" s="1"/>
  <c r="BU9" i="11" s="1"/>
  <c r="BJ13" i="11"/>
  <c r="BT13" i="11" s="1"/>
  <c r="BU13" i="11" s="1"/>
  <c r="BL35" i="11"/>
  <c r="BZ35" i="11" s="1"/>
  <c r="CA35" i="11" s="1"/>
  <c r="BL13" i="11"/>
  <c r="BZ13" i="11" s="1"/>
  <c r="CA13" i="11" s="1"/>
  <c r="BI20" i="11"/>
  <c r="BQ20" i="11" s="1"/>
  <c r="BR20" i="11" s="1"/>
  <c r="BI13" i="11"/>
  <c r="BQ13" i="11" s="1"/>
  <c r="BR13" i="11" s="1"/>
  <c r="BM48" i="11"/>
  <c r="CC48" i="11" s="1"/>
  <c r="CD48" i="11" s="1"/>
  <c r="BM13" i="11"/>
  <c r="CC13" i="11" s="1"/>
  <c r="CD13" i="11" s="1"/>
  <c r="BO40" i="11"/>
  <c r="CI40" i="11" s="1"/>
  <c r="CJ40" i="11" s="1"/>
  <c r="BO13" i="11"/>
  <c r="CI13" i="11" s="1"/>
  <c r="CJ13" i="11" s="1"/>
  <c r="BO31" i="11"/>
  <c r="CI31" i="11" s="1"/>
  <c r="CJ31" i="11" s="1"/>
  <c r="BO73" i="11"/>
  <c r="CI73" i="11" s="1"/>
  <c r="CJ73" i="11" s="1"/>
  <c r="BO18" i="11"/>
  <c r="CI18" i="11" s="1"/>
  <c r="CJ18" i="11" s="1"/>
  <c r="BO56" i="11"/>
  <c r="CI56" i="11" s="1"/>
  <c r="CJ56" i="11" s="1"/>
  <c r="BO34" i="11"/>
  <c r="CI34" i="11" s="1"/>
  <c r="CJ34" i="11" s="1"/>
  <c r="BO61" i="11"/>
  <c r="CI61" i="11" s="1"/>
  <c r="CJ61" i="11" s="1"/>
  <c r="BO8" i="11"/>
  <c r="CI8" i="11" s="1"/>
  <c r="CJ8" i="11" s="1"/>
  <c r="BO3" i="11"/>
  <c r="CI3" i="11" s="1"/>
  <c r="CJ3" i="11" s="1"/>
  <c r="AF58" i="11"/>
  <c r="AF25" i="11"/>
  <c r="AF18" i="11"/>
  <c r="AF70" i="11"/>
  <c r="AF59" i="11"/>
  <c r="AF16" i="11"/>
  <c r="AF15" i="11"/>
  <c r="AF42" i="11"/>
  <c r="AF26" i="11"/>
  <c r="AF21" i="11"/>
  <c r="BO4" i="11"/>
  <c r="CI4" i="11" s="1"/>
  <c r="CJ4" i="11" s="1"/>
  <c r="BO16" i="11"/>
  <c r="CI16" i="11" s="1"/>
  <c r="CJ16" i="11" s="1"/>
  <c r="BM25" i="11"/>
  <c r="CC25" i="11" s="1"/>
  <c r="CD25" i="11" s="1"/>
  <c r="BM38" i="11"/>
  <c r="CC38" i="11" s="1"/>
  <c r="CD38" i="11" s="1"/>
  <c r="BM67" i="11"/>
  <c r="CC67" i="11" s="1"/>
  <c r="CD67" i="11" s="1"/>
  <c r="BM12" i="11"/>
  <c r="CC12" i="11" s="1"/>
  <c r="CD12" i="11" s="1"/>
  <c r="BJ22" i="11"/>
  <c r="BT22" i="11" s="1"/>
  <c r="BU22" i="11" s="1"/>
  <c r="BJ18" i="11"/>
  <c r="BM35" i="11"/>
  <c r="CC35" i="11" s="1"/>
  <c r="CD35" i="11" s="1"/>
  <c r="BL33" i="11"/>
  <c r="BZ33" i="11" s="1"/>
  <c r="CA33" i="11" s="1"/>
  <c r="BL25" i="11"/>
  <c r="BZ25" i="11" s="1"/>
  <c r="CA25" i="11" s="1"/>
  <c r="BM17" i="11"/>
  <c r="CC17" i="11" s="1"/>
  <c r="CD17" i="11" s="1"/>
  <c r="BL27" i="11"/>
  <c r="BZ27" i="11" s="1"/>
  <c r="CA27" i="11" s="1"/>
  <c r="BM65" i="11"/>
  <c r="CC65" i="11" s="1"/>
  <c r="CD65" i="11" s="1"/>
  <c r="BM64" i="11"/>
  <c r="CC64" i="11" s="1"/>
  <c r="CD64" i="11" s="1"/>
  <c r="BO72" i="11"/>
  <c r="CI72" i="11" s="1"/>
  <c r="CJ72" i="11" s="1"/>
  <c r="BL8" i="11"/>
  <c r="BZ8" i="11" s="1"/>
  <c r="CA8" i="11" s="1"/>
  <c r="BM8" i="11"/>
  <c r="CC8" i="11" s="1"/>
  <c r="CD8" i="11" s="1"/>
  <c r="BM21" i="11"/>
  <c r="CC21" i="11" s="1"/>
  <c r="CD21" i="11" s="1"/>
  <c r="BM27" i="11"/>
  <c r="CC27" i="11" s="1"/>
  <c r="CD27" i="11" s="1"/>
  <c r="BJ14" i="11"/>
  <c r="BT14" i="11" s="1"/>
  <c r="BU14" i="11" s="1"/>
  <c r="BJ27" i="11"/>
  <c r="BT27" i="11" s="1"/>
  <c r="BU27" i="11" s="1"/>
  <c r="BM73" i="11"/>
  <c r="CC73" i="11" s="1"/>
  <c r="BM10" i="11"/>
  <c r="CC10" i="11" s="1"/>
  <c r="CD10" i="11" s="1"/>
  <c r="BM61" i="11"/>
  <c r="CC61" i="11" s="1"/>
  <c r="CD61" i="11" s="1"/>
  <c r="BJ47" i="11"/>
  <c r="BT47" i="11" s="1"/>
  <c r="BU47" i="11" s="1"/>
  <c r="BM69" i="11"/>
  <c r="CC69" i="11" s="1"/>
  <c r="CD69" i="11" s="1"/>
  <c r="BM66" i="11"/>
  <c r="CC66" i="11" s="1"/>
  <c r="CD66" i="11" s="1"/>
  <c r="BM46" i="11"/>
  <c r="CC46" i="11" s="1"/>
  <c r="CD46" i="11" s="1"/>
  <c r="BM55" i="11"/>
  <c r="CC55" i="11" s="1"/>
  <c r="CD55" i="11" s="1"/>
  <c r="BL63" i="11"/>
  <c r="BZ63" i="11" s="1"/>
  <c r="CA63" i="11" s="1"/>
  <c r="BL48" i="11"/>
  <c r="BZ48" i="11" s="1"/>
  <c r="CA48" i="11" s="1"/>
  <c r="BN72" i="11"/>
  <c r="BN59" i="11"/>
  <c r="BL47" i="11"/>
  <c r="BZ47" i="11" s="1"/>
  <c r="CA47" i="11" s="1"/>
  <c r="BN40" i="11"/>
  <c r="BL61" i="11"/>
  <c r="BZ61" i="11" s="1"/>
  <c r="CA61" i="11" s="1"/>
  <c r="BN22" i="11"/>
  <c r="BL11" i="11"/>
  <c r="BZ11" i="11" s="1"/>
  <c r="CA11" i="11" s="1"/>
  <c r="BL65" i="11"/>
  <c r="BZ65" i="11" s="1"/>
  <c r="CA65" i="11" s="1"/>
  <c r="BL14" i="11"/>
  <c r="BZ14" i="11" s="1"/>
  <c r="CA14" i="11" s="1"/>
  <c r="BL29" i="11"/>
  <c r="BZ29" i="11" s="1"/>
  <c r="CA29" i="11" s="1"/>
  <c r="BL16" i="11"/>
  <c r="BZ16" i="11" s="1"/>
  <c r="CA16" i="11" s="1"/>
  <c r="BL69" i="11"/>
  <c r="BZ69" i="11" s="1"/>
  <c r="CA69" i="11" s="1"/>
  <c r="BL22" i="11"/>
  <c r="BZ22" i="11" s="1"/>
  <c r="CA22" i="11" s="1"/>
  <c r="BL34" i="11"/>
  <c r="BZ34" i="11" s="1"/>
  <c r="CA34" i="11" s="1"/>
  <c r="BL37" i="11"/>
  <c r="BZ37" i="11" s="1"/>
  <c r="CA37" i="11" s="1"/>
  <c r="BN62" i="11"/>
  <c r="BL17" i="11"/>
  <c r="BZ17" i="11" s="1"/>
  <c r="CA17" i="11" s="1"/>
  <c r="BN21" i="11"/>
  <c r="BN55" i="11"/>
  <c r="BL56" i="11"/>
  <c r="BZ56" i="11" s="1"/>
  <c r="CA56" i="11" s="1"/>
  <c r="BL31" i="11"/>
  <c r="BZ31" i="11" s="1"/>
  <c r="CA31" i="11" s="1"/>
  <c r="BL12" i="11"/>
  <c r="BZ12" i="11" s="1"/>
  <c r="CA12" i="11" s="1"/>
  <c r="BL7" i="11"/>
  <c r="BZ7" i="11" s="1"/>
  <c r="CA7" i="11" s="1"/>
  <c r="BL62" i="11"/>
  <c r="BZ62" i="11" s="1"/>
  <c r="CA62" i="11" s="1"/>
  <c r="BL60" i="11"/>
  <c r="BZ60" i="11" s="1"/>
  <c r="CA60" i="11" s="1"/>
  <c r="BL71" i="11"/>
  <c r="BZ71" i="11" s="1"/>
  <c r="CA71" i="11" s="1"/>
  <c r="BN29" i="11"/>
  <c r="BN51" i="11"/>
  <c r="BL21" i="11"/>
  <c r="BZ21" i="11" s="1"/>
  <c r="CA21" i="11" s="1"/>
  <c r="BL73" i="11"/>
  <c r="BZ73" i="11" s="1"/>
  <c r="CA73" i="11" s="1"/>
  <c r="BL23" i="11"/>
  <c r="BZ23" i="11" s="1"/>
  <c r="CA23" i="11" s="1"/>
  <c r="BN65" i="11"/>
  <c r="BL45" i="11"/>
  <c r="BZ45" i="11" s="1"/>
  <c r="CA45" i="11" s="1"/>
  <c r="BL39" i="11"/>
  <c r="BZ39" i="11" s="1"/>
  <c r="CA39" i="11" s="1"/>
  <c r="BL58" i="11"/>
  <c r="BZ58" i="11" s="1"/>
  <c r="CA58" i="11" s="1"/>
  <c r="BL68" i="11"/>
  <c r="BZ68" i="11" s="1"/>
  <c r="CA68" i="11" s="1"/>
  <c r="BL6" i="11"/>
  <c r="BZ6" i="11" s="1"/>
  <c r="CA6" i="11" s="1"/>
  <c r="BL51" i="11"/>
  <c r="BZ51" i="11" s="1"/>
  <c r="CA51" i="11" s="1"/>
  <c r="BN44" i="11"/>
  <c r="BN45" i="11"/>
  <c r="BO11" i="11"/>
  <c r="CI11" i="11" s="1"/>
  <c r="CJ11" i="11" s="1"/>
  <c r="BI21" i="11"/>
  <c r="BI29" i="11"/>
  <c r="BQ29" i="11" s="1"/>
  <c r="BR29" i="11" s="1"/>
  <c r="BO55" i="11"/>
  <c r="CI55" i="11" s="1"/>
  <c r="CJ55" i="11" s="1"/>
  <c r="BN37" i="11"/>
  <c r="BO58" i="11"/>
  <c r="CI58" i="11" s="1"/>
  <c r="CJ58" i="11" s="1"/>
  <c r="BO22" i="11"/>
  <c r="CI22" i="11" s="1"/>
  <c r="CJ22" i="11" s="1"/>
  <c r="BN15" i="11"/>
  <c r="BO12" i="11"/>
  <c r="CI12" i="11" s="1"/>
  <c r="CJ12" i="11" s="1"/>
  <c r="BO27" i="11"/>
  <c r="CI27" i="11" s="1"/>
  <c r="CJ27" i="11" s="1"/>
  <c r="BO9" i="11"/>
  <c r="CI9" i="11" s="1"/>
  <c r="CJ9" i="11" s="1"/>
  <c r="BI34" i="11"/>
  <c r="BQ34" i="11" s="1"/>
  <c r="BR34" i="11" s="1"/>
  <c r="BN7" i="11"/>
  <c r="BN73" i="11"/>
  <c r="BN48" i="11"/>
  <c r="BO71" i="11"/>
  <c r="CI71" i="11" s="1"/>
  <c r="CJ71" i="11" s="1"/>
  <c r="BO26" i="11"/>
  <c r="CI26" i="11" s="1"/>
  <c r="CJ26" i="11" s="1"/>
  <c r="BN8" i="11"/>
  <c r="BI63" i="11"/>
  <c r="BQ63" i="11" s="1"/>
  <c r="BR63" i="11" s="1"/>
  <c r="BI9" i="11"/>
  <c r="BI48" i="11"/>
  <c r="BQ48" i="11" s="1"/>
  <c r="BR48" i="11" s="1"/>
  <c r="BO45" i="11"/>
  <c r="CI45" i="11" s="1"/>
  <c r="CJ45" i="11" s="1"/>
  <c r="BO70" i="11"/>
  <c r="CI70" i="11" s="1"/>
  <c r="CJ70" i="11" s="1"/>
  <c r="BO50" i="11"/>
  <c r="CI50" i="11" s="1"/>
  <c r="CJ50" i="11" s="1"/>
  <c r="BN32" i="11"/>
  <c r="BN56" i="11"/>
  <c r="BN11" i="11"/>
  <c r="BO28" i="11"/>
  <c r="CI28" i="11" s="1"/>
  <c r="CJ28" i="11" s="1"/>
  <c r="BO7" i="11"/>
  <c r="CI7" i="11" s="1"/>
  <c r="CJ7" i="11" s="1"/>
  <c r="BN43" i="11"/>
  <c r="BO43" i="11"/>
  <c r="CI43" i="11" s="1"/>
  <c r="CJ43" i="11" s="1"/>
  <c r="BN61" i="11"/>
  <c r="BL59" i="11"/>
  <c r="BZ59" i="11" s="1"/>
  <c r="CA59" i="11" s="1"/>
  <c r="BO69" i="11"/>
  <c r="CI69" i="11" s="1"/>
  <c r="CJ69" i="11" s="1"/>
  <c r="BN38" i="11"/>
  <c r="BL42" i="11"/>
  <c r="BZ42" i="11" s="1"/>
  <c r="CA42" i="11" s="1"/>
  <c r="BL9" i="11"/>
  <c r="BZ9" i="11" s="1"/>
  <c r="CA9" i="11" s="1"/>
  <c r="BI37" i="11"/>
  <c r="BQ37" i="11" s="1"/>
  <c r="BR37" i="11" s="1"/>
  <c r="BI56" i="11"/>
  <c r="BQ56" i="11" s="1"/>
  <c r="BR56" i="11" s="1"/>
  <c r="BO25" i="11"/>
  <c r="CI25" i="11" s="1"/>
  <c r="CJ25" i="11" s="1"/>
  <c r="BO33" i="11"/>
  <c r="CI33" i="11" s="1"/>
  <c r="CJ33" i="11" s="1"/>
  <c r="BO48" i="11"/>
  <c r="CI48" i="11" s="1"/>
  <c r="CJ48" i="11" s="1"/>
  <c r="BO62" i="11"/>
  <c r="CI62" i="11" s="1"/>
  <c r="CJ62" i="11" s="1"/>
  <c r="BN9" i="11"/>
  <c r="BN58" i="11"/>
  <c r="BN31" i="11"/>
  <c r="BO17" i="11"/>
  <c r="CI17" i="11" s="1"/>
  <c r="CJ17" i="11" s="1"/>
  <c r="BJ32" i="11"/>
  <c r="BT32" i="11" s="1"/>
  <c r="BU32" i="11" s="1"/>
  <c r="BN27" i="11"/>
  <c r="BO29" i="11"/>
  <c r="CI29" i="11" s="1"/>
  <c r="CJ29" i="11" s="1"/>
  <c r="BN16" i="11"/>
  <c r="BO65" i="11"/>
  <c r="CI65" i="11" s="1"/>
  <c r="CJ65" i="11" s="1"/>
  <c r="BI7" i="11"/>
  <c r="BQ7" i="11" s="1"/>
  <c r="BR7" i="11" s="1"/>
  <c r="BI28" i="11"/>
  <c r="BQ28" i="11" s="1"/>
  <c r="BR28" i="11" s="1"/>
  <c r="BO32" i="11"/>
  <c r="CI32" i="11" s="1"/>
  <c r="CJ32" i="11" s="1"/>
  <c r="BO37" i="11"/>
  <c r="CI37" i="11" s="1"/>
  <c r="CJ37" i="11" s="1"/>
  <c r="BO44" i="11"/>
  <c r="CI44" i="11" s="1"/>
  <c r="CJ44" i="11" s="1"/>
  <c r="BO39" i="11"/>
  <c r="CI39" i="11" s="1"/>
  <c r="CJ39" i="11" s="1"/>
  <c r="BN6" i="11"/>
  <c r="BO14" i="11"/>
  <c r="CI14" i="11" s="1"/>
  <c r="CJ14" i="11" s="1"/>
  <c r="BO20" i="11"/>
  <c r="CI20" i="11" s="1"/>
  <c r="CJ20" i="11" s="1"/>
  <c r="BO21" i="11"/>
  <c r="CI21" i="11" s="1"/>
  <c r="CJ21" i="11" s="1"/>
  <c r="BO68" i="11"/>
  <c r="CI68" i="11" s="1"/>
  <c r="CJ68" i="11" s="1"/>
  <c r="BN23" i="11"/>
  <c r="BO6" i="11"/>
  <c r="CI6" i="11" s="1"/>
  <c r="CJ6" i="11" s="1"/>
  <c r="BO36" i="11"/>
  <c r="CI36" i="11" s="1"/>
  <c r="CJ36" i="11" s="1"/>
  <c r="BN17" i="11"/>
  <c r="BN67" i="11"/>
  <c r="BM51" i="11"/>
  <c r="CC51" i="11" s="1"/>
  <c r="CD51" i="11" s="1"/>
  <c r="BN36" i="11"/>
  <c r="BM60" i="11"/>
  <c r="CC60" i="11" s="1"/>
  <c r="CD60" i="11" s="1"/>
  <c r="BN10" i="11"/>
  <c r="BI39" i="11"/>
  <c r="BQ39" i="11" s="1"/>
  <c r="BR39" i="11" s="1"/>
  <c r="BO23" i="11"/>
  <c r="CI23" i="11" s="1"/>
  <c r="CJ23" i="11" s="1"/>
  <c r="BL36" i="11"/>
  <c r="BZ36" i="11" s="1"/>
  <c r="CA36" i="11" s="1"/>
  <c r="BN39" i="11"/>
  <c r="BL10" i="11"/>
  <c r="BZ10" i="11" s="1"/>
  <c r="CA10" i="11" s="1"/>
  <c r="BL72" i="11"/>
  <c r="BZ72" i="11" s="1"/>
  <c r="CA72" i="11" s="1"/>
  <c r="BL50" i="11"/>
  <c r="BZ50" i="11" s="1"/>
  <c r="CA50" i="11" s="1"/>
  <c r="BO63" i="11"/>
  <c r="CI63" i="11" s="1"/>
  <c r="CJ63" i="11" s="1"/>
  <c r="BL67" i="11"/>
  <c r="BZ67" i="11" s="1"/>
  <c r="CA67" i="11" s="1"/>
  <c r="BN30" i="11"/>
  <c r="BL30" i="11"/>
  <c r="BZ30" i="11" s="1"/>
  <c r="CA30" i="11" s="1"/>
  <c r="BM2" i="11"/>
  <c r="CC2" i="11" s="1"/>
  <c r="CD2" i="11" s="1"/>
  <c r="BO41" i="11"/>
  <c r="CI41" i="11" s="1"/>
  <c r="CJ41" i="11" s="1"/>
  <c r="BO47" i="11"/>
  <c r="CI47" i="11" s="1"/>
  <c r="CJ47" i="11" s="1"/>
  <c r="BL53" i="11"/>
  <c r="BZ53" i="11" s="1"/>
  <c r="CA53" i="11" s="1"/>
  <c r="BK74" i="11"/>
  <c r="BK48" i="11"/>
  <c r="BW48" i="11" s="1"/>
  <c r="BX48" i="11" s="1"/>
  <c r="BK23" i="11"/>
  <c r="BW23" i="11" s="1"/>
  <c r="BX23" i="11" s="1"/>
  <c r="BK29" i="11"/>
  <c r="BW29" i="11" s="1"/>
  <c r="BX29" i="11" s="1"/>
  <c r="BK58" i="11"/>
  <c r="BW58" i="11" s="1"/>
  <c r="BX58" i="11" s="1"/>
  <c r="BK20" i="11"/>
  <c r="BW20" i="11" s="1"/>
  <c r="BX20" i="11" s="1"/>
  <c r="BK28" i="11"/>
  <c r="BW28" i="11" s="1"/>
  <c r="BX28" i="11" s="1"/>
  <c r="BK45" i="11"/>
  <c r="BW45" i="11" s="1"/>
  <c r="BX45" i="11" s="1"/>
  <c r="BK36" i="11"/>
  <c r="BW36" i="11" s="1"/>
  <c r="BX36" i="11" s="1"/>
  <c r="BK37" i="11"/>
  <c r="BW37" i="11" s="1"/>
  <c r="BX37" i="11" s="1"/>
  <c r="BK71" i="11"/>
  <c r="BW71" i="11" s="1"/>
  <c r="BX71" i="11" s="1"/>
  <c r="BK38" i="11"/>
  <c r="BW38" i="11" s="1"/>
  <c r="BX38" i="11" s="1"/>
  <c r="BK22" i="11"/>
  <c r="BW22" i="11" s="1"/>
  <c r="BX22" i="11" s="1"/>
  <c r="BK46" i="11"/>
  <c r="BW46" i="11" s="1"/>
  <c r="BX46" i="11" s="1"/>
  <c r="BK11" i="11"/>
  <c r="BW11" i="11" s="1"/>
  <c r="BX11" i="11" s="1"/>
  <c r="BK27" i="11"/>
  <c r="BW27" i="11" s="1"/>
  <c r="BX27" i="11" s="1"/>
  <c r="BK2" i="11"/>
  <c r="BW2" i="11" s="1"/>
  <c r="BX2" i="11" s="1"/>
  <c r="BK25" i="11"/>
  <c r="BK61" i="11"/>
  <c r="BW61" i="11" s="1"/>
  <c r="BX61" i="11" s="1"/>
  <c r="BK15" i="11"/>
  <c r="BK63" i="11"/>
  <c r="BW63" i="11" s="1"/>
  <c r="BX63" i="11" s="1"/>
  <c r="BK59" i="11"/>
  <c r="BW59" i="11" s="1"/>
  <c r="BX59" i="11" s="1"/>
  <c r="BK33" i="11"/>
  <c r="BW33" i="11" s="1"/>
  <c r="BX33" i="11" s="1"/>
  <c r="BK42" i="11"/>
  <c r="BW42" i="11" s="1"/>
  <c r="BX42" i="11" s="1"/>
  <c r="BK56" i="11"/>
  <c r="BW56" i="11" s="1"/>
  <c r="BX56" i="11" s="1"/>
  <c r="BK55" i="11"/>
  <c r="BW55" i="11" s="1"/>
  <c r="BX55" i="11" s="1"/>
  <c r="BK73" i="11"/>
  <c r="BW73" i="11" s="1"/>
  <c r="BX73" i="11" s="1"/>
  <c r="BK7" i="11"/>
  <c r="BW7" i="11" s="1"/>
  <c r="BX7" i="11" s="1"/>
  <c r="BK68" i="11"/>
  <c r="BW68" i="11" s="1"/>
  <c r="BX68" i="11" s="1"/>
  <c r="BK53" i="11"/>
  <c r="BW53" i="11" s="1"/>
  <c r="BX53" i="11" s="1"/>
  <c r="BK70" i="11"/>
  <c r="BW70" i="11" s="1"/>
  <c r="BX70" i="11" s="1"/>
  <c r="BK9" i="11"/>
  <c r="BK51" i="11"/>
  <c r="BW51" i="11" s="1"/>
  <c r="BX51" i="11" s="1"/>
  <c r="BK21" i="11"/>
  <c r="BK47" i="11"/>
  <c r="BW47" i="11" s="1"/>
  <c r="BX47" i="11" s="1"/>
  <c r="BK66" i="11"/>
  <c r="BW66" i="11" s="1"/>
  <c r="BX66" i="11" s="1"/>
  <c r="BK67" i="11"/>
  <c r="BW67" i="11" s="1"/>
  <c r="BX67" i="11" s="1"/>
  <c r="BK69" i="11"/>
  <c r="BW69" i="11" s="1"/>
  <c r="BX69" i="11" s="1"/>
  <c r="BJ2" i="11"/>
  <c r="BT2" i="11" s="1"/>
  <c r="BU2" i="11" s="1"/>
  <c r="BJ53" i="11"/>
  <c r="BT53" i="11" s="1"/>
  <c r="BU53" i="11" s="1"/>
  <c r="BK3" i="11"/>
  <c r="BW3" i="11" s="1"/>
  <c r="BX3" i="11" s="1"/>
  <c r="BK8" i="11"/>
  <c r="BW8" i="11" s="1"/>
  <c r="BX8" i="11" s="1"/>
  <c r="BK6" i="11"/>
  <c r="BW6" i="11" s="1"/>
  <c r="BX6" i="11" s="1"/>
  <c r="BJ15" i="11"/>
  <c r="BJ67" i="11"/>
  <c r="BT67" i="11" s="1"/>
  <c r="BU67" i="11" s="1"/>
  <c r="BK12" i="11"/>
  <c r="BW12" i="11" s="1"/>
  <c r="BX12" i="11" s="1"/>
  <c r="BI10" i="11"/>
  <c r="BQ10" i="11" s="1"/>
  <c r="BR10" i="11" s="1"/>
  <c r="BK39" i="11"/>
  <c r="BW39" i="11" s="1"/>
  <c r="BX39" i="11" s="1"/>
  <c r="BI25" i="11"/>
  <c r="BK34" i="11"/>
  <c r="BW34" i="11" s="1"/>
  <c r="BX34" i="11" s="1"/>
  <c r="BJ43" i="11"/>
  <c r="BT43" i="11" s="1"/>
  <c r="BU43" i="11" s="1"/>
  <c r="BI44" i="11"/>
  <c r="BQ44" i="11" s="1"/>
  <c r="BR44" i="11" s="1"/>
  <c r="BI62" i="11"/>
  <c r="BQ62" i="11" s="1"/>
  <c r="BR62" i="11" s="1"/>
  <c r="BK10" i="11"/>
  <c r="BW10" i="11" s="1"/>
  <c r="BX10" i="11" s="1"/>
  <c r="BJ33" i="11"/>
  <c r="BT33" i="11" s="1"/>
  <c r="BU33" i="11" s="1"/>
  <c r="BK18" i="11"/>
  <c r="BI33" i="11"/>
  <c r="BQ33" i="11" s="1"/>
  <c r="BR33" i="11" s="1"/>
  <c r="BI8" i="11"/>
  <c r="BQ8" i="11" s="1"/>
  <c r="BR8" i="11" s="1"/>
  <c r="BK60" i="11"/>
  <c r="BW60" i="11" s="1"/>
  <c r="BX60" i="11" s="1"/>
  <c r="BK4" i="11"/>
  <c r="BW4" i="11" s="1"/>
  <c r="BX4" i="11" s="1"/>
  <c r="BK40" i="11"/>
  <c r="BW40" i="11" s="1"/>
  <c r="BX40" i="11" s="1"/>
  <c r="BJ74" i="11"/>
  <c r="BJ23" i="11"/>
  <c r="BT23" i="11" s="1"/>
  <c r="BU23" i="11" s="1"/>
  <c r="BJ41" i="11"/>
  <c r="BT41" i="11" s="1"/>
  <c r="BU41" i="11" s="1"/>
  <c r="BJ21" i="11"/>
  <c r="BJ34" i="11"/>
  <c r="BT34" i="11" s="1"/>
  <c r="BU34" i="11" s="1"/>
  <c r="BJ71" i="11"/>
  <c r="BT71" i="11" s="1"/>
  <c r="BU71" i="11" s="1"/>
  <c r="BJ16" i="11"/>
  <c r="BJ17" i="11"/>
  <c r="BT17" i="11" s="1"/>
  <c r="BU17" i="11" s="1"/>
  <c r="BJ65" i="11"/>
  <c r="BT65" i="11" s="1"/>
  <c r="BU65" i="11" s="1"/>
  <c r="BJ35" i="11"/>
  <c r="BT35" i="11" s="1"/>
  <c r="BU35" i="11" s="1"/>
  <c r="BJ46" i="11"/>
  <c r="BT46" i="11" s="1"/>
  <c r="BU46" i="11" s="1"/>
  <c r="BJ7" i="11"/>
  <c r="BT7" i="11" s="1"/>
  <c r="BU7" i="11" s="1"/>
  <c r="BJ70" i="11"/>
  <c r="BJ50" i="11"/>
  <c r="BT50" i="11" s="1"/>
  <c r="BU50" i="11" s="1"/>
  <c r="BJ63" i="11"/>
  <c r="BT63" i="11" s="1"/>
  <c r="BU63" i="11" s="1"/>
  <c r="BJ38" i="11"/>
  <c r="BT38" i="11" s="1"/>
  <c r="BU38" i="11" s="1"/>
  <c r="BJ51" i="11"/>
  <c r="BT51" i="11" s="1"/>
  <c r="BU51" i="11" s="1"/>
  <c r="BJ59" i="11"/>
  <c r="BJ66" i="11"/>
  <c r="BT66" i="11" s="1"/>
  <c r="BU66" i="11" s="1"/>
  <c r="BJ12" i="11"/>
  <c r="BT12" i="11" s="1"/>
  <c r="BU12" i="11" s="1"/>
  <c r="BJ68" i="11"/>
  <c r="BT68" i="11" s="1"/>
  <c r="BU68" i="11" s="1"/>
  <c r="BJ73" i="11"/>
  <c r="BT73" i="11" s="1"/>
  <c r="BU73" i="11" s="1"/>
  <c r="BJ64" i="11"/>
  <c r="BT64" i="11" s="1"/>
  <c r="BU64" i="11" s="1"/>
  <c r="BJ26" i="11"/>
  <c r="BJ61" i="11"/>
  <c r="BT61" i="11" s="1"/>
  <c r="BU61" i="11" s="1"/>
  <c r="BJ72" i="11"/>
  <c r="BT72" i="11" s="1"/>
  <c r="BU72" i="11" s="1"/>
  <c r="BJ58" i="11"/>
  <c r="BJ28" i="11"/>
  <c r="BT28" i="11" s="1"/>
  <c r="BU28" i="11" s="1"/>
  <c r="BJ30" i="11"/>
  <c r="BT30" i="11" s="1"/>
  <c r="BU30" i="11" s="1"/>
  <c r="BJ6" i="11"/>
  <c r="BT6" i="11" s="1"/>
  <c r="BU6" i="11" s="1"/>
  <c r="BJ56" i="11"/>
  <c r="BT56" i="11" s="1"/>
  <c r="BU56" i="11" s="1"/>
  <c r="BJ3" i="11"/>
  <c r="BT3" i="11" s="1"/>
  <c r="BU3" i="11" s="1"/>
  <c r="BJ25" i="11"/>
  <c r="BJ48" i="11"/>
  <c r="BT48" i="11" s="1"/>
  <c r="BU48" i="11" s="1"/>
  <c r="BJ36" i="11"/>
  <c r="BT36" i="11" s="1"/>
  <c r="BU36" i="11" s="1"/>
  <c r="BJ10" i="11"/>
  <c r="BT10" i="11" s="1"/>
  <c r="BU10" i="11" s="1"/>
  <c r="BJ55" i="11"/>
  <c r="BT55" i="11" s="1"/>
  <c r="BU55" i="11" s="1"/>
  <c r="BK43" i="11"/>
  <c r="BW43" i="11" s="1"/>
  <c r="BX43" i="11" s="1"/>
  <c r="BJ8" i="11"/>
  <c r="BT8" i="11" s="1"/>
  <c r="BU8" i="11" s="1"/>
  <c r="BK35" i="11"/>
  <c r="BW35" i="11" s="1"/>
  <c r="BX35" i="11" s="1"/>
  <c r="BJ60" i="11"/>
  <c r="BT60" i="11" s="1"/>
  <c r="BU60" i="11" s="1"/>
  <c r="BI41" i="11"/>
  <c r="BQ41" i="11" s="1"/>
  <c r="BR41" i="11" s="1"/>
  <c r="BJ69" i="11"/>
  <c r="BT69" i="11" s="1"/>
  <c r="BU69" i="11" s="1"/>
  <c r="BJ4" i="11"/>
  <c r="BT4" i="11" s="1"/>
  <c r="BU4" i="11" s="1"/>
  <c r="BI11" i="11"/>
  <c r="BQ11" i="11" s="1"/>
  <c r="BR11" i="11" s="1"/>
  <c r="BJ45" i="11"/>
  <c r="BT45" i="11" s="1"/>
  <c r="BU45" i="11" s="1"/>
  <c r="BI6" i="11"/>
  <c r="BQ6" i="11" s="1"/>
  <c r="BR6" i="11" s="1"/>
  <c r="BM9" i="11"/>
  <c r="CC9" i="11" s="1"/>
  <c r="CD9" i="11" s="1"/>
  <c r="BK14" i="11"/>
  <c r="BW14" i="11" s="1"/>
  <c r="BX14" i="11" s="1"/>
  <c r="BK64" i="11"/>
  <c r="BW64" i="11" s="1"/>
  <c r="BX64" i="11" s="1"/>
  <c r="BK17" i="11"/>
  <c r="BW17" i="11" s="1"/>
  <c r="BX17" i="11" s="1"/>
  <c r="BK26" i="11"/>
  <c r="BK44" i="11"/>
  <c r="BW44" i="11" s="1"/>
  <c r="BX44" i="11" s="1"/>
  <c r="BK32" i="11"/>
  <c r="BW32" i="11" s="1"/>
  <c r="BX32" i="11" s="1"/>
  <c r="BK31" i="11"/>
  <c r="BW31" i="11" s="1"/>
  <c r="BX31" i="11" s="1"/>
  <c r="BJ44" i="11"/>
  <c r="BT44" i="11" s="1"/>
  <c r="BU44" i="11" s="1"/>
  <c r="BK16" i="11"/>
  <c r="BK72" i="11"/>
  <c r="BW72" i="11" s="1"/>
  <c r="BX72" i="11" s="1"/>
  <c r="BK41" i="11"/>
  <c r="BW41" i="11" s="1"/>
  <c r="BX41" i="11" s="1"/>
  <c r="BJ62" i="11"/>
  <c r="BT62" i="11" s="1"/>
  <c r="BU62" i="11" s="1"/>
  <c r="BJ42" i="11"/>
  <c r="BJ37" i="11"/>
  <c r="BT37" i="11" s="1"/>
  <c r="BU37" i="11" s="1"/>
  <c r="BK30" i="11"/>
  <c r="BW30" i="11" s="1"/>
  <c r="BX30" i="11" s="1"/>
  <c r="BJ31" i="11"/>
  <c r="BT31" i="11" s="1"/>
  <c r="BU31" i="11" s="1"/>
  <c r="BJ29" i="11"/>
  <c r="BT29" i="11" s="1"/>
  <c r="BU29" i="11" s="1"/>
  <c r="BI74" i="11"/>
  <c r="BI50" i="11"/>
  <c r="BQ50" i="11" s="1"/>
  <c r="BR50" i="11" s="1"/>
  <c r="BI53" i="11"/>
  <c r="BQ53" i="11" s="1"/>
  <c r="BR53" i="11" s="1"/>
  <c r="BI67" i="11"/>
  <c r="BQ67" i="11" s="1"/>
  <c r="BR67" i="11" s="1"/>
  <c r="BI17" i="11"/>
  <c r="BQ17" i="11" s="1"/>
  <c r="BR17" i="11" s="1"/>
  <c r="BI70" i="11"/>
  <c r="BI4" i="11"/>
  <c r="BQ4" i="11" s="1"/>
  <c r="BR4" i="11" s="1"/>
  <c r="BI51" i="11"/>
  <c r="BQ51" i="11" s="1"/>
  <c r="BR51" i="11" s="1"/>
  <c r="BI14" i="11"/>
  <c r="BQ14" i="11" s="1"/>
  <c r="BR14" i="11" s="1"/>
  <c r="BI65" i="11"/>
  <c r="BQ65" i="11" s="1"/>
  <c r="BR65" i="11" s="1"/>
  <c r="BI43" i="11"/>
  <c r="BQ43" i="11" s="1"/>
  <c r="BR43" i="11" s="1"/>
  <c r="BI23" i="11"/>
  <c r="BQ23" i="11" s="1"/>
  <c r="BR23" i="11" s="1"/>
  <c r="BI59" i="11"/>
  <c r="BI42" i="11"/>
  <c r="BI32" i="11"/>
  <c r="BQ32" i="11" s="1"/>
  <c r="BR32" i="11" s="1"/>
  <c r="BI12" i="11"/>
  <c r="BQ12" i="11" s="1"/>
  <c r="BR12" i="11" s="1"/>
  <c r="BI72" i="11"/>
  <c r="BQ72" i="11" s="1"/>
  <c r="BR72" i="11" s="1"/>
  <c r="BI58" i="11"/>
  <c r="BI64" i="11"/>
  <c r="BQ64" i="11" s="1"/>
  <c r="BR64" i="11" s="1"/>
  <c r="BI73" i="11"/>
  <c r="BQ73" i="11" s="1"/>
  <c r="BR73" i="11" s="1"/>
  <c r="BI16" i="11"/>
  <c r="BI45" i="11"/>
  <c r="BQ45" i="11" s="1"/>
  <c r="BR45" i="11" s="1"/>
  <c r="BI60" i="11"/>
  <c r="BQ60" i="11" s="1"/>
  <c r="BR60" i="11" s="1"/>
  <c r="BI35" i="11"/>
  <c r="BQ35" i="11" s="1"/>
  <c r="BR35" i="11" s="1"/>
  <c r="BI55" i="11"/>
  <c r="BQ55" i="11" s="1"/>
  <c r="BR55" i="11" s="1"/>
  <c r="BI36" i="11"/>
  <c r="BQ36" i="11" s="1"/>
  <c r="BR36" i="11" s="1"/>
  <c r="BI68" i="11"/>
  <c r="BQ68" i="11" s="1"/>
  <c r="BR68" i="11" s="1"/>
  <c r="BI31" i="11"/>
  <c r="BQ31" i="11" s="1"/>
  <c r="BR31" i="11" s="1"/>
  <c r="BI3" i="11"/>
  <c r="BQ3" i="11" s="1"/>
  <c r="BR3" i="11" s="1"/>
  <c r="BI38" i="11"/>
  <c r="BQ38" i="11" s="1"/>
  <c r="BR38" i="11" s="1"/>
  <c r="BI47" i="11"/>
  <c r="BQ47" i="11" s="1"/>
  <c r="BR47" i="11" s="1"/>
  <c r="BI71" i="11"/>
  <c r="BQ71" i="11" s="1"/>
  <c r="BR71" i="11" s="1"/>
  <c r="BI18" i="11"/>
  <c r="BI66" i="11"/>
  <c r="BQ66" i="11" s="1"/>
  <c r="BR66" i="11" s="1"/>
  <c r="BI46" i="11"/>
  <c r="BQ46" i="11" s="1"/>
  <c r="BR46" i="11" s="1"/>
  <c r="BI2" i="11"/>
  <c r="BQ2" i="11" s="1"/>
  <c r="BR2" i="11" s="1"/>
  <c r="BI27" i="11"/>
  <c r="BQ27" i="11" s="1"/>
  <c r="BR27" i="11" s="1"/>
  <c r="BI40" i="11"/>
  <c r="BQ40" i="11" s="1"/>
  <c r="BR40" i="11" s="1"/>
  <c r="BI15" i="11"/>
  <c r="BI26" i="11"/>
  <c r="BJ39" i="11"/>
  <c r="BT39" i="11" s="1"/>
  <c r="BU39" i="11" s="1"/>
  <c r="BJ40" i="11"/>
  <c r="BT40" i="11" s="1"/>
  <c r="BU40" i="11" s="1"/>
  <c r="BJ11" i="11"/>
  <c r="BT11" i="11" s="1"/>
  <c r="BU11" i="11" s="1"/>
  <c r="BI61" i="11"/>
  <c r="BQ61" i="11" s="1"/>
  <c r="BR61" i="11" s="1"/>
  <c r="BI30" i="11"/>
  <c r="BQ30" i="11" s="1"/>
  <c r="BR30" i="11" s="1"/>
  <c r="BK65" i="11"/>
  <c r="BW65" i="11" s="1"/>
  <c r="BX65" i="11" s="1"/>
  <c r="BK50" i="11"/>
  <c r="BW50" i="11" s="1"/>
  <c r="BX50" i="11" s="1"/>
  <c r="BI22" i="11"/>
  <c r="BM74" i="11"/>
  <c r="BM28" i="11"/>
  <c r="CC28" i="11" s="1"/>
  <c r="CD28" i="11" s="1"/>
  <c r="BM39" i="11"/>
  <c r="CC39" i="11" s="1"/>
  <c r="CD39" i="11" s="1"/>
  <c r="BM44" i="11"/>
  <c r="CC44" i="11" s="1"/>
  <c r="CD44" i="11" s="1"/>
  <c r="BM50" i="11"/>
  <c r="CC50" i="11" s="1"/>
  <c r="CD50" i="11" s="1"/>
  <c r="BM53" i="11"/>
  <c r="CC53" i="11" s="1"/>
  <c r="CD53" i="11" s="1"/>
  <c r="BM36" i="11"/>
  <c r="CC36" i="11" s="1"/>
  <c r="CD36" i="11" s="1"/>
  <c r="BM63" i="11"/>
  <c r="CC63" i="11" s="1"/>
  <c r="CD63" i="11" s="1"/>
  <c r="BM4" i="11"/>
  <c r="CC4" i="11" s="1"/>
  <c r="CD4" i="11" s="1"/>
  <c r="BM71" i="11"/>
  <c r="CC71" i="11" s="1"/>
  <c r="CD71" i="11" s="1"/>
  <c r="BM23" i="11"/>
  <c r="CC23" i="11" s="1"/>
  <c r="CD23" i="11" s="1"/>
  <c r="BM68" i="11"/>
  <c r="CC68" i="11" s="1"/>
  <c r="CD68" i="11" s="1"/>
  <c r="BM34" i="11"/>
  <c r="CC34" i="11" s="1"/>
  <c r="CD34" i="11" s="1"/>
  <c r="BM72" i="11"/>
  <c r="CC72" i="11" s="1"/>
  <c r="CD72" i="11" s="1"/>
  <c r="BM16" i="11"/>
  <c r="CC16" i="11" s="1"/>
  <c r="CD16" i="11" s="1"/>
  <c r="BM30" i="11"/>
  <c r="CC30" i="11" s="1"/>
  <c r="CD30" i="11" s="1"/>
  <c r="BM70" i="11"/>
  <c r="CC70" i="11" s="1"/>
  <c r="CD70" i="11" s="1"/>
  <c r="BM59" i="11"/>
  <c r="CC59" i="11" s="1"/>
  <c r="CD59" i="11" s="1"/>
  <c r="BM56" i="11"/>
  <c r="CC56" i="11" s="1"/>
  <c r="CD56" i="11" s="1"/>
  <c r="BM45" i="11"/>
  <c r="CC45" i="11" s="1"/>
  <c r="CD45" i="11" s="1"/>
  <c r="BM20" i="11"/>
  <c r="CC20" i="11" s="1"/>
  <c r="CD20" i="11" s="1"/>
  <c r="BM58" i="11"/>
  <c r="CC58" i="11" s="1"/>
  <c r="CD58" i="11" s="1"/>
  <c r="BM62" i="11"/>
  <c r="CC62" i="11" s="1"/>
  <c r="CD62" i="11" s="1"/>
  <c r="BM29" i="11"/>
  <c r="CC29" i="11" s="1"/>
  <c r="CD29" i="11" s="1"/>
  <c r="BM26" i="11"/>
  <c r="CC26" i="11" s="1"/>
  <c r="CD26" i="11" s="1"/>
  <c r="BM37" i="11"/>
  <c r="CC37" i="11" s="1"/>
  <c r="CD37" i="11" s="1"/>
  <c r="BM40" i="11"/>
  <c r="CC40" i="11" s="1"/>
  <c r="CD40" i="11" s="1"/>
  <c r="BM33" i="11"/>
  <c r="CC33" i="11" s="1"/>
  <c r="CD33" i="11" s="1"/>
  <c r="BM14" i="11"/>
  <c r="CC14" i="11" s="1"/>
  <c r="CD14" i="11" s="1"/>
  <c r="BM43" i="11"/>
  <c r="CC43" i="11" s="1"/>
  <c r="CD43" i="11" s="1"/>
  <c r="BM11" i="11"/>
  <c r="CC11" i="11" s="1"/>
  <c r="CD11" i="11" s="1"/>
  <c r="BM3" i="11"/>
  <c r="CC3" i="11" s="1"/>
  <c r="CD3" i="11" s="1"/>
  <c r="BM22" i="11"/>
  <c r="CC22" i="11" s="1"/>
  <c r="CD22" i="11" s="1"/>
  <c r="BM18" i="11"/>
  <c r="CC18" i="11" s="1"/>
  <c r="CD18" i="11" s="1"/>
  <c r="BM42" i="11"/>
  <c r="CC42" i="11" s="1"/>
  <c r="CD42" i="11" s="1"/>
  <c r="BM32" i="11"/>
  <c r="CC32" i="11" s="1"/>
  <c r="CD32" i="11" s="1"/>
  <c r="BM15" i="11"/>
  <c r="CC15" i="11" s="1"/>
  <c r="CD15" i="11" s="1"/>
  <c r="BM31" i="11"/>
  <c r="CC31" i="11" s="1"/>
  <c r="CD31" i="11" s="1"/>
  <c r="BM6" i="11"/>
  <c r="CC6" i="11" s="1"/>
  <c r="CD6" i="11" s="1"/>
  <c r="BM41" i="11"/>
  <c r="CC41" i="11" s="1"/>
  <c r="CD41" i="11" s="1"/>
  <c r="BM47" i="11"/>
  <c r="CC47" i="11" s="1"/>
  <c r="CD47" i="11" s="1"/>
  <c r="BM7" i="11"/>
  <c r="CC7" i="11" s="1"/>
  <c r="CD7" i="11" s="1"/>
  <c r="BI69" i="11"/>
  <c r="BQ69" i="11" s="1"/>
  <c r="BR69" i="11" s="1"/>
  <c r="BJ20" i="11"/>
  <c r="BT20" i="11" s="1"/>
  <c r="BU20" i="11" s="1"/>
  <c r="BK62" i="11"/>
  <c r="BW62" i="11" s="1"/>
  <c r="BX62" i="11" s="1"/>
  <c r="BN74" i="11"/>
  <c r="BL28" i="11"/>
  <c r="BZ28" i="11" s="1"/>
  <c r="CA28" i="11" s="1"/>
  <c r="BL26" i="11"/>
  <c r="BZ26" i="11" s="1"/>
  <c r="CA26" i="11" s="1"/>
  <c r="BN68" i="11"/>
  <c r="BO35" i="11"/>
  <c r="CI35" i="11" s="1"/>
  <c r="CJ35" i="11" s="1"/>
  <c r="BO10" i="11"/>
  <c r="CI10" i="11" s="1"/>
  <c r="CJ10" i="11" s="1"/>
  <c r="BL46" i="11"/>
  <c r="BZ46" i="11" s="1"/>
  <c r="CA46" i="11" s="1"/>
  <c r="BN12" i="11"/>
  <c r="BN34" i="11"/>
  <c r="BN14" i="11"/>
  <c r="BN2" i="11"/>
  <c r="BN42" i="11"/>
  <c r="BN28" i="11"/>
  <c r="BO74" i="11"/>
  <c r="BN69" i="11"/>
  <c r="BN26" i="11"/>
  <c r="BL32" i="11"/>
  <c r="BZ32" i="11" s="1"/>
  <c r="CA32" i="11" s="1"/>
  <c r="BN47" i="11"/>
  <c r="BN63" i="11"/>
  <c r="BO66" i="11"/>
  <c r="CI66" i="11" s="1"/>
  <c r="CJ66" i="11" s="1"/>
  <c r="BN3" i="11"/>
  <c r="BL70" i="11"/>
  <c r="BZ70" i="11" s="1"/>
  <c r="CA70" i="11" s="1"/>
  <c r="BO38" i="11"/>
  <c r="CI38" i="11" s="1"/>
  <c r="CJ38" i="11" s="1"/>
  <c r="BN33" i="11"/>
  <c r="BN35" i="11"/>
  <c r="BN50" i="11"/>
  <c r="BL74" i="11"/>
  <c r="BN18" i="11"/>
  <c r="BO59" i="11"/>
  <c r="CI59" i="11" s="1"/>
  <c r="CJ59" i="11" s="1"/>
  <c r="BL41" i="11"/>
  <c r="BZ41" i="11" s="1"/>
  <c r="CA41" i="11" s="1"/>
  <c r="BO15" i="11"/>
  <c r="CI15" i="11" s="1"/>
  <c r="CJ15" i="11" s="1"/>
  <c r="BN25" i="11"/>
  <c r="BL18" i="11"/>
  <c r="BZ18" i="11" s="1"/>
  <c r="CA18" i="11" s="1"/>
  <c r="BO2" i="11"/>
  <c r="CI2" i="11" s="1"/>
  <c r="CJ2" i="11" s="1"/>
  <c r="BO67" i="11"/>
  <c r="CI67" i="11" s="1"/>
  <c r="CJ67" i="11" s="1"/>
  <c r="BL40" i="11"/>
  <c r="BZ40" i="11" s="1"/>
  <c r="CA40" i="11" s="1"/>
  <c r="BO53" i="11"/>
  <c r="CI53" i="11" s="1"/>
  <c r="CJ53" i="11" s="1"/>
  <c r="BN66" i="11"/>
  <c r="BN20" i="11"/>
  <c r="BL66" i="11"/>
  <c r="BZ66" i="11" s="1"/>
  <c r="CA66" i="11" s="1"/>
  <c r="BN53" i="11"/>
  <c r="BN60" i="11"/>
  <c r="BL3" i="11"/>
  <c r="BZ3" i="11" s="1"/>
  <c r="CA3" i="11" s="1"/>
  <c r="BO64" i="11"/>
  <c r="CI64" i="11" s="1"/>
  <c r="CJ64" i="11" s="1"/>
  <c r="BN41" i="11"/>
  <c r="BO46" i="11"/>
  <c r="CI46" i="11" s="1"/>
  <c r="CJ46" i="11" s="1"/>
  <c r="BN71" i="11"/>
  <c r="BO51" i="11"/>
  <c r="CI51" i="11" s="1"/>
  <c r="CJ51" i="11" s="1"/>
  <c r="BL43" i="11"/>
  <c r="BZ43" i="11" s="1"/>
  <c r="CA43" i="11" s="1"/>
  <c r="BO42" i="11"/>
  <c r="CI42" i="11" s="1"/>
  <c r="CJ42" i="11" s="1"/>
  <c r="BL64" i="11"/>
  <c r="BZ64" i="11" s="1"/>
  <c r="CA64" i="11" s="1"/>
  <c r="BN64" i="11"/>
  <c r="BN70" i="11"/>
  <c r="BL55" i="11"/>
  <c r="BZ55" i="11" s="1"/>
  <c r="CA55" i="11" s="1"/>
  <c r="BL38" i="11"/>
  <c r="BZ38" i="11" s="1"/>
  <c r="CA38" i="11" s="1"/>
  <c r="BL44" i="11"/>
  <c r="BZ44" i="11" s="1"/>
  <c r="CA44" i="11" s="1"/>
  <c r="BO30" i="11"/>
  <c r="CI30" i="11" s="1"/>
  <c r="CJ30" i="11" s="1"/>
  <c r="BL15" i="11"/>
  <c r="BZ15" i="11" s="1"/>
  <c r="CA15" i="11" s="1"/>
  <c r="BN4" i="11"/>
  <c r="BL20" i="11"/>
  <c r="BZ20" i="11" s="1"/>
  <c r="CA20" i="11" s="1"/>
  <c r="BL4" i="11"/>
  <c r="BZ4" i="11" s="1"/>
  <c r="CA4" i="11" s="1"/>
  <c r="BL2" i="11"/>
  <c r="BZ2" i="11" s="1"/>
  <c r="CA2" i="11" s="1"/>
  <c r="BO60" i="11"/>
  <c r="CI60" i="11" s="1"/>
  <c r="CJ60" i="11" s="1"/>
  <c r="BN46" i="11"/>
  <c r="AF72" i="11"/>
  <c r="AF71" i="11"/>
  <c r="AF14" i="11"/>
  <c r="AF60" i="11"/>
  <c r="AF6" i="11"/>
  <c r="AF47" i="11"/>
  <c r="AF68" i="11"/>
  <c r="AF37" i="11"/>
  <c r="AF2" i="11"/>
  <c r="AF43" i="11"/>
  <c r="AF7" i="11"/>
  <c r="AF55" i="11"/>
  <c r="AF38" i="11"/>
  <c r="AF36" i="11"/>
  <c r="AF63" i="11"/>
  <c r="AF27" i="11"/>
  <c r="AF53" i="11"/>
  <c r="AF67" i="11"/>
  <c r="AF45" i="11"/>
  <c r="AF17" i="11"/>
  <c r="AF56" i="11"/>
  <c r="AF31" i="11"/>
  <c r="AF46" i="11"/>
  <c r="AF3" i="11"/>
  <c r="AF62" i="11"/>
  <c r="AF64" i="11"/>
  <c r="AF20" i="11"/>
  <c r="AF10" i="11"/>
  <c r="AF29" i="11"/>
  <c r="AF44" i="11"/>
  <c r="AF61" i="11"/>
  <c r="AF23" i="11"/>
  <c r="AF73" i="11"/>
  <c r="AF30" i="11"/>
  <c r="AF39" i="11"/>
  <c r="AF50" i="11"/>
  <c r="AF51" i="11"/>
  <c r="AF69" i="11"/>
  <c r="AF28" i="11"/>
  <c r="AF65" i="11"/>
  <c r="AF40" i="11"/>
  <c r="AF48" i="11"/>
  <c r="AF8" i="11"/>
  <c r="AF34" i="11"/>
  <c r="AF35" i="11"/>
  <c r="AF12" i="11"/>
  <c r="AF33" i="11"/>
  <c r="AF22" i="11"/>
  <c r="AF11" i="11"/>
  <c r="AF66" i="11"/>
  <c r="AF32" i="11"/>
  <c r="AN52" i="11" l="1"/>
  <c r="AO52" i="11" s="1"/>
  <c r="AH52" i="11"/>
  <c r="AZ57" i="11"/>
  <c r="BA57" i="11" s="1"/>
  <c r="B30" i="8"/>
  <c r="H30" i="8" s="1"/>
  <c r="AH57" i="11"/>
  <c r="AR57" i="11" s="1"/>
  <c r="AX57" i="11" s="1"/>
  <c r="B70" i="8"/>
  <c r="H70" i="8" s="1"/>
  <c r="B56" i="8"/>
  <c r="F56" i="8" s="1"/>
  <c r="B5" i="8"/>
  <c r="H5" i="8" s="1"/>
  <c r="B42" i="8"/>
  <c r="H42" i="8" s="1"/>
  <c r="B46" i="8"/>
  <c r="H46" i="8" s="1"/>
  <c r="B13" i="8"/>
  <c r="F13" i="8" s="1"/>
  <c r="B44" i="8"/>
  <c r="H44" i="8" s="1"/>
  <c r="B10" i="8"/>
  <c r="H10" i="8" s="1"/>
  <c r="B9" i="8"/>
  <c r="H9" i="8" s="1"/>
  <c r="B51" i="8"/>
  <c r="F51" i="8" s="1"/>
  <c r="B25" i="8"/>
  <c r="H25" i="8" s="1"/>
  <c r="B43" i="8"/>
  <c r="H43" i="8" s="1"/>
  <c r="B53" i="8"/>
  <c r="H53" i="8" s="1"/>
  <c r="B72" i="8"/>
  <c r="H72" i="8" s="1"/>
  <c r="B22" i="8"/>
  <c r="H22" i="8" s="1"/>
  <c r="B41" i="8"/>
  <c r="H41" i="8" s="1"/>
  <c r="B48" i="8"/>
  <c r="F48" i="8" s="1"/>
  <c r="B18" i="8"/>
  <c r="F18" i="8" s="1"/>
  <c r="B21" i="8"/>
  <c r="F21" i="8" s="1"/>
  <c r="B4" i="8"/>
  <c r="H4" i="8" s="1"/>
  <c r="B67" i="8"/>
  <c r="F67" i="8" s="1"/>
  <c r="B66" i="8"/>
  <c r="H66" i="8" s="1"/>
  <c r="B31" i="8"/>
  <c r="F31" i="8" s="1"/>
  <c r="B11" i="8"/>
  <c r="H11" i="8" s="1"/>
  <c r="B15" i="8"/>
  <c r="H15" i="8" s="1"/>
  <c r="B45" i="8"/>
  <c r="F45" i="8" s="1"/>
  <c r="B14" i="8"/>
  <c r="F14" i="8" s="1"/>
  <c r="B16" i="8"/>
  <c r="F16" i="8" s="1"/>
  <c r="B64" i="8"/>
  <c r="F64" i="8" s="1"/>
  <c r="B12" i="8"/>
  <c r="H12" i="8" s="1"/>
  <c r="B23" i="8"/>
  <c r="H23" i="8" s="1"/>
  <c r="B19" i="8"/>
  <c r="H19" i="8" s="1"/>
  <c r="B68" i="8"/>
  <c r="H68" i="8" s="1"/>
  <c r="B3" i="8"/>
  <c r="F3" i="8" s="1"/>
  <c r="B35" i="8"/>
  <c r="F35" i="8" s="1"/>
  <c r="B52" i="8"/>
  <c r="H52" i="8" s="1"/>
  <c r="B49" i="8"/>
  <c r="H49" i="8" s="1"/>
  <c r="B40" i="8"/>
  <c r="F40" i="8" s="1"/>
  <c r="B17" i="8"/>
  <c r="H17" i="8" s="1"/>
  <c r="B27" i="8"/>
  <c r="H27" i="8" s="1"/>
  <c r="B60" i="8"/>
  <c r="H60" i="8" s="1"/>
  <c r="B62" i="8"/>
  <c r="F62" i="8" s="1"/>
  <c r="B38" i="8"/>
  <c r="F38" i="8" s="1"/>
  <c r="B33" i="8"/>
  <c r="H33" i="8" s="1"/>
  <c r="B28" i="8"/>
  <c r="F28" i="8" s="1"/>
  <c r="B55" i="8"/>
  <c r="F55" i="8" s="1"/>
  <c r="B39" i="8"/>
  <c r="F39" i="8" s="1"/>
  <c r="B65" i="8"/>
  <c r="H65" i="8" s="1"/>
  <c r="B37" i="8"/>
  <c r="H37" i="8" s="1"/>
  <c r="B71" i="8"/>
  <c r="H71" i="8" s="1"/>
  <c r="B32" i="8"/>
  <c r="H32" i="8" s="1"/>
  <c r="B29" i="8"/>
  <c r="H29" i="8" s="1"/>
  <c r="B6" i="8"/>
  <c r="H6" i="8" s="1"/>
  <c r="B34" i="8"/>
  <c r="H34" i="8" s="1"/>
  <c r="B8" i="8"/>
  <c r="H8" i="8" s="1"/>
  <c r="B47" i="8"/>
  <c r="H47" i="8" s="1"/>
  <c r="B50" i="8"/>
  <c r="F50" i="8" s="1"/>
  <c r="B36" i="8"/>
  <c r="H36" i="8" s="1"/>
  <c r="B59" i="8"/>
  <c r="F59" i="8" s="1"/>
  <c r="B7" i="8"/>
  <c r="F7" i="8" s="1"/>
  <c r="B26" i="8"/>
  <c r="F26" i="8" s="1"/>
  <c r="B61" i="8"/>
  <c r="H61" i="8" s="1"/>
  <c r="B20" i="8"/>
  <c r="H20" i="8" s="1"/>
  <c r="B24" i="8"/>
  <c r="H24" i="8" s="1"/>
  <c r="B54" i="8"/>
  <c r="H54" i="8" s="1"/>
  <c r="B63" i="8"/>
  <c r="H63" i="8" s="1"/>
  <c r="B57" i="8"/>
  <c r="H57" i="8" s="1"/>
  <c r="AH19" i="11"/>
  <c r="AI19" i="11" s="1"/>
  <c r="B58" i="8"/>
  <c r="H58" i="8" s="1"/>
  <c r="AN19" i="11"/>
  <c r="AO19" i="11" s="1"/>
  <c r="AH5" i="11"/>
  <c r="AI5" i="11" s="1"/>
  <c r="B69" i="8"/>
  <c r="F69" i="8" s="1"/>
  <c r="CF54" i="11"/>
  <c r="CG54" i="11" s="1"/>
  <c r="AZ54" i="11"/>
  <c r="BA54" i="11" s="1"/>
  <c r="AN54" i="11"/>
  <c r="AO54" i="11" s="1"/>
  <c r="AH54" i="11"/>
  <c r="AZ19" i="11"/>
  <c r="BA19" i="11" s="1"/>
  <c r="AN5" i="11"/>
  <c r="AO5" i="11" s="1"/>
  <c r="AZ5" i="11"/>
  <c r="BA5" i="11" s="1"/>
  <c r="CF13" i="11"/>
  <c r="CG13" i="11" s="1"/>
  <c r="AN24" i="11"/>
  <c r="AO24" i="11" s="1"/>
  <c r="AH24" i="11"/>
  <c r="CF24" i="11"/>
  <c r="CG24" i="11" s="1"/>
  <c r="AZ24" i="11"/>
  <c r="BA24" i="11" s="1"/>
  <c r="CF46" i="11"/>
  <c r="CG46" i="11" s="1"/>
  <c r="AZ46" i="11"/>
  <c r="BA46" i="11" s="1"/>
  <c r="CF53" i="11"/>
  <c r="CG53" i="11" s="1"/>
  <c r="AZ53" i="11"/>
  <c r="BA53" i="11" s="1"/>
  <c r="CF2" i="11"/>
  <c r="CG2" i="11" s="1"/>
  <c r="AZ2" i="11"/>
  <c r="BA2" i="11" s="1"/>
  <c r="CF71" i="11"/>
  <c r="CG71" i="11" s="1"/>
  <c r="AZ71" i="11"/>
  <c r="BA71" i="11" s="1"/>
  <c r="CF35" i="11"/>
  <c r="CG35" i="11" s="1"/>
  <c r="AZ35" i="11"/>
  <c r="BA35" i="11" s="1"/>
  <c r="CF14" i="11"/>
  <c r="CG14" i="11" s="1"/>
  <c r="AZ14" i="11"/>
  <c r="BA14" i="11" s="1"/>
  <c r="CF28" i="11"/>
  <c r="CG28" i="11" s="1"/>
  <c r="AZ28" i="11"/>
  <c r="BA28" i="11" s="1"/>
  <c r="CF10" i="11"/>
  <c r="CG10" i="11" s="1"/>
  <c r="AZ10" i="11"/>
  <c r="BA10" i="11" s="1"/>
  <c r="CF23" i="11"/>
  <c r="CG23" i="11" s="1"/>
  <c r="AZ23" i="11"/>
  <c r="BA23" i="11" s="1"/>
  <c r="CF58" i="11"/>
  <c r="CG58" i="11" s="1"/>
  <c r="AZ58" i="11"/>
  <c r="BA58" i="11" s="1"/>
  <c r="CF43" i="11"/>
  <c r="CG43" i="11" s="1"/>
  <c r="AZ43" i="11"/>
  <c r="BA43" i="11" s="1"/>
  <c r="CF73" i="11"/>
  <c r="CG73" i="11" s="1"/>
  <c r="AZ73" i="11"/>
  <c r="BA73" i="11" s="1"/>
  <c r="CF44" i="11"/>
  <c r="CG44" i="11" s="1"/>
  <c r="AZ44" i="11"/>
  <c r="BA44" i="11" s="1"/>
  <c r="CF65" i="11"/>
  <c r="CG65" i="11" s="1"/>
  <c r="AZ65" i="11"/>
  <c r="BA65" i="11" s="1"/>
  <c r="CF21" i="11"/>
  <c r="CG21" i="11" s="1"/>
  <c r="AZ21" i="11"/>
  <c r="BA21" i="11" s="1"/>
  <c r="CF59" i="11"/>
  <c r="CG59" i="11" s="1"/>
  <c r="AZ59" i="11"/>
  <c r="BA59" i="11" s="1"/>
  <c r="CF49" i="11"/>
  <c r="CG49" i="11" s="1"/>
  <c r="AZ49" i="11"/>
  <c r="BA49" i="11" s="1"/>
  <c r="CF60" i="11"/>
  <c r="CG60" i="11" s="1"/>
  <c r="AZ60" i="11"/>
  <c r="BA60" i="11" s="1"/>
  <c r="CF63" i="11"/>
  <c r="CG63" i="11" s="1"/>
  <c r="AZ63" i="11"/>
  <c r="BA63" i="11" s="1"/>
  <c r="CF42" i="11"/>
  <c r="CG42" i="11" s="1"/>
  <c r="AZ42" i="11"/>
  <c r="BA42" i="11" s="1"/>
  <c r="CF9" i="11"/>
  <c r="CG9" i="11" s="1"/>
  <c r="AZ9" i="11"/>
  <c r="BA9" i="11" s="1"/>
  <c r="CF7" i="11"/>
  <c r="CG7" i="11" s="1"/>
  <c r="AZ7" i="11"/>
  <c r="BA7" i="11" s="1"/>
  <c r="CF37" i="11"/>
  <c r="CG37" i="11" s="1"/>
  <c r="AZ37" i="11"/>
  <c r="BA37" i="11" s="1"/>
  <c r="CF72" i="11"/>
  <c r="CG72" i="11" s="1"/>
  <c r="AZ72" i="11"/>
  <c r="BA72" i="11" s="1"/>
  <c r="CF47" i="11"/>
  <c r="CG47" i="11" s="1"/>
  <c r="AZ47" i="11"/>
  <c r="BA47" i="11" s="1"/>
  <c r="CF36" i="11"/>
  <c r="CG36" i="11" s="1"/>
  <c r="AZ36" i="11"/>
  <c r="BA36" i="11" s="1"/>
  <c r="CF68" i="11"/>
  <c r="CG68" i="11" s="1"/>
  <c r="AZ68" i="11"/>
  <c r="BA68" i="11" s="1"/>
  <c r="CF56" i="11"/>
  <c r="CG56" i="11" s="1"/>
  <c r="AZ56" i="11"/>
  <c r="BA56" i="11" s="1"/>
  <c r="CF70" i="11"/>
  <c r="CG70" i="11" s="1"/>
  <c r="AZ70" i="11"/>
  <c r="BA70" i="11" s="1"/>
  <c r="CF41" i="11"/>
  <c r="CG41" i="11" s="1"/>
  <c r="AZ41" i="11"/>
  <c r="BA41" i="11" s="1"/>
  <c r="CF66" i="11"/>
  <c r="CG66" i="11" s="1"/>
  <c r="AZ66" i="11"/>
  <c r="BA66" i="11" s="1"/>
  <c r="CF69" i="11"/>
  <c r="CG69" i="11" s="1"/>
  <c r="AZ69" i="11"/>
  <c r="BA69" i="11" s="1"/>
  <c r="CF34" i="11"/>
  <c r="CG34" i="11" s="1"/>
  <c r="AZ34" i="11"/>
  <c r="BA34" i="11" s="1"/>
  <c r="CF17" i="11"/>
  <c r="CG17" i="11" s="1"/>
  <c r="AZ17" i="11"/>
  <c r="BA17" i="11" s="1"/>
  <c r="CF6" i="11"/>
  <c r="CG6" i="11" s="1"/>
  <c r="AZ6" i="11"/>
  <c r="BA6" i="11" s="1"/>
  <c r="CF32" i="11"/>
  <c r="CG32" i="11" s="1"/>
  <c r="AZ32" i="11"/>
  <c r="BA32" i="11" s="1"/>
  <c r="CF51" i="11"/>
  <c r="CG51" i="11" s="1"/>
  <c r="AZ51" i="11"/>
  <c r="BA51" i="11" s="1"/>
  <c r="CF50" i="11"/>
  <c r="CG50" i="11" s="1"/>
  <c r="AZ50" i="11"/>
  <c r="BA50" i="11" s="1"/>
  <c r="CF27" i="11"/>
  <c r="CG27" i="11" s="1"/>
  <c r="AZ27" i="11"/>
  <c r="BA27" i="11" s="1"/>
  <c r="CF25" i="11"/>
  <c r="CG25" i="11" s="1"/>
  <c r="AZ25" i="11"/>
  <c r="BA25" i="11" s="1"/>
  <c r="CF38" i="11"/>
  <c r="CG38" i="11" s="1"/>
  <c r="AZ38" i="11"/>
  <c r="BA38" i="11" s="1"/>
  <c r="CF11" i="11"/>
  <c r="CG11" i="11" s="1"/>
  <c r="AZ11" i="11"/>
  <c r="BA11" i="11" s="1"/>
  <c r="CF33" i="11"/>
  <c r="CG33" i="11" s="1"/>
  <c r="AZ33" i="11"/>
  <c r="BA33" i="11" s="1"/>
  <c r="CF67" i="11"/>
  <c r="CG67" i="11" s="1"/>
  <c r="AZ67" i="11"/>
  <c r="BA67" i="11" s="1"/>
  <c r="CF64" i="11"/>
  <c r="CG64" i="11" s="1"/>
  <c r="AZ64" i="11"/>
  <c r="BA64" i="11" s="1"/>
  <c r="CF12" i="11"/>
  <c r="CG12" i="11" s="1"/>
  <c r="AZ12" i="11"/>
  <c r="BA12" i="11" s="1"/>
  <c r="CF30" i="11"/>
  <c r="CG30" i="11" s="1"/>
  <c r="AZ30" i="11"/>
  <c r="BA30" i="11" s="1"/>
  <c r="CF16" i="11"/>
  <c r="CG16" i="11" s="1"/>
  <c r="AZ16" i="11"/>
  <c r="BA16" i="11" s="1"/>
  <c r="CF31" i="11"/>
  <c r="CG31" i="11" s="1"/>
  <c r="AZ31" i="11"/>
  <c r="BA31" i="11" s="1"/>
  <c r="CF61" i="11"/>
  <c r="CG61" i="11" s="1"/>
  <c r="AZ61" i="11"/>
  <c r="BA61" i="11" s="1"/>
  <c r="CF15" i="11"/>
  <c r="CG15" i="11" s="1"/>
  <c r="AZ15" i="11"/>
  <c r="BA15" i="11" s="1"/>
  <c r="CF45" i="11"/>
  <c r="CG45" i="11" s="1"/>
  <c r="AZ45" i="11"/>
  <c r="BA45" i="11" s="1"/>
  <c r="CF40" i="11"/>
  <c r="CG40" i="11" s="1"/>
  <c r="AZ40" i="11"/>
  <c r="BA40" i="11" s="1"/>
  <c r="CF62" i="11"/>
  <c r="CG62" i="11" s="1"/>
  <c r="AZ62" i="11"/>
  <c r="BA62" i="11" s="1"/>
  <c r="CF20" i="11"/>
  <c r="CG20" i="11" s="1"/>
  <c r="AZ20" i="11"/>
  <c r="BA20" i="11" s="1"/>
  <c r="CF26" i="11"/>
  <c r="CG26" i="11" s="1"/>
  <c r="AZ26" i="11"/>
  <c r="BA26" i="11" s="1"/>
  <c r="CF39" i="11"/>
  <c r="CG39" i="11" s="1"/>
  <c r="AZ39" i="11"/>
  <c r="BA39" i="11" s="1"/>
  <c r="CF8" i="11"/>
  <c r="CG8" i="11" s="1"/>
  <c r="AZ8" i="11"/>
  <c r="BA8" i="11" s="1"/>
  <c r="CF22" i="11"/>
  <c r="CG22" i="11" s="1"/>
  <c r="AZ22" i="11"/>
  <c r="BA22" i="11" s="1"/>
  <c r="CF4" i="11"/>
  <c r="CG4" i="11" s="1"/>
  <c r="AZ4" i="11"/>
  <c r="BA4" i="11" s="1"/>
  <c r="CF18" i="11"/>
  <c r="CG18" i="11" s="1"/>
  <c r="AZ18" i="11"/>
  <c r="BA18" i="11" s="1"/>
  <c r="CF3" i="11"/>
  <c r="CG3" i="11" s="1"/>
  <c r="AZ3" i="11"/>
  <c r="BA3" i="11" s="1"/>
  <c r="CF48" i="11"/>
  <c r="CG48" i="11" s="1"/>
  <c r="AZ48" i="11"/>
  <c r="BA48" i="11" s="1"/>
  <c r="CF29" i="11"/>
  <c r="CG29" i="11" s="1"/>
  <c r="AZ29" i="11"/>
  <c r="BA29" i="11" s="1"/>
  <c r="CF55" i="11"/>
  <c r="CG55" i="11" s="1"/>
  <c r="AZ55" i="11"/>
  <c r="BA55" i="11" s="1"/>
  <c r="AH13" i="11"/>
  <c r="AI13" i="11" s="1"/>
  <c r="AH49" i="11"/>
  <c r="AN13" i="11"/>
  <c r="AO13" i="11" s="1"/>
  <c r="AN2" i="11"/>
  <c r="AN49" i="11"/>
  <c r="AO49" i="11" s="1"/>
  <c r="BT42" i="11"/>
  <c r="BU42" i="11" s="1"/>
  <c r="BT25" i="11"/>
  <c r="BU25" i="11" s="1"/>
  <c r="BT21" i="11"/>
  <c r="BU21" i="11" s="1"/>
  <c r="BT18" i="11"/>
  <c r="BU18" i="11" s="1"/>
  <c r="BQ70" i="11"/>
  <c r="BR70" i="11" s="1"/>
  <c r="BW25" i="11"/>
  <c r="BX25" i="11" s="1"/>
  <c r="BQ18" i="11"/>
  <c r="BR18" i="11" s="1"/>
  <c r="BT59" i="11"/>
  <c r="BU59" i="11" s="1"/>
  <c r="BQ9" i="11"/>
  <c r="BR9" i="11" s="1"/>
  <c r="BQ15" i="11"/>
  <c r="BR15" i="11" s="1"/>
  <c r="BQ42" i="11"/>
  <c r="BR42" i="11" s="1"/>
  <c r="BQ59" i="11"/>
  <c r="BR59" i="11" s="1"/>
  <c r="BT58" i="11"/>
  <c r="BU58" i="11" s="1"/>
  <c r="BW9" i="11"/>
  <c r="BX9" i="11" s="1"/>
  <c r="BQ58" i="11"/>
  <c r="BR58" i="11" s="1"/>
  <c r="BT26" i="11"/>
  <c r="BU26" i="11" s="1"/>
  <c r="BQ25" i="11"/>
  <c r="BR25" i="11" s="1"/>
  <c r="BW18" i="11"/>
  <c r="BX18" i="11" s="1"/>
  <c r="BW21" i="11"/>
  <c r="BX21" i="11" s="1"/>
  <c r="BW15" i="11"/>
  <c r="BX15" i="11" s="1"/>
  <c r="BW16" i="11"/>
  <c r="BX16" i="11" s="1"/>
  <c r="BW26" i="11"/>
  <c r="BX26" i="11" s="1"/>
  <c r="BT16" i="11"/>
  <c r="BU16" i="11" s="1"/>
  <c r="BQ16" i="11"/>
  <c r="BR16" i="11" s="1"/>
  <c r="BT70" i="11"/>
  <c r="BU70" i="11" s="1"/>
  <c r="BQ21" i="11"/>
  <c r="BR21" i="11" s="1"/>
  <c r="BQ22" i="11"/>
  <c r="BR22" i="11" s="1"/>
  <c r="BQ26" i="11"/>
  <c r="BR26" i="11" s="1"/>
  <c r="BT15" i="11"/>
  <c r="BU15" i="11" s="1"/>
  <c r="AH72" i="11"/>
  <c r="AI72" i="11" s="1"/>
  <c r="AN14" i="11"/>
  <c r="AO14" i="11" s="1"/>
  <c r="AN72" i="11"/>
  <c r="AO72" i="11" s="1"/>
  <c r="AN71" i="11"/>
  <c r="AO71" i="11" s="1"/>
  <c r="AH71" i="11"/>
  <c r="AH14" i="11"/>
  <c r="AI14" i="11" s="1"/>
  <c r="AN60" i="11"/>
  <c r="AO60" i="11" s="1"/>
  <c r="AH60" i="11"/>
  <c r="AH40" i="11"/>
  <c r="AN44" i="11"/>
  <c r="AN7" i="11"/>
  <c r="AH32" i="11"/>
  <c r="AH28" i="11"/>
  <c r="AN20" i="11"/>
  <c r="AN11" i="11"/>
  <c r="AN22" i="11"/>
  <c r="AN8" i="11"/>
  <c r="AN73" i="11"/>
  <c r="AH17" i="11"/>
  <c r="AN33" i="11"/>
  <c r="AN4" i="11"/>
  <c r="AN69" i="11"/>
  <c r="AH23" i="11"/>
  <c r="AN64" i="11"/>
  <c r="AN45" i="11"/>
  <c r="AN37" i="11"/>
  <c r="AN16" i="11"/>
  <c r="AH58" i="11"/>
  <c r="AN51" i="11"/>
  <c r="AH61" i="11"/>
  <c r="AN62" i="11"/>
  <c r="AN67" i="11"/>
  <c r="AH36" i="11"/>
  <c r="AH9" i="11"/>
  <c r="AH15" i="11"/>
  <c r="AN25" i="11"/>
  <c r="AH50" i="11"/>
  <c r="AN3" i="11"/>
  <c r="AH53" i="11"/>
  <c r="AH38" i="11"/>
  <c r="AN68" i="11"/>
  <c r="AN66" i="11"/>
  <c r="AN12" i="11"/>
  <c r="AN48" i="11"/>
  <c r="AN39" i="11"/>
  <c r="AN46" i="11"/>
  <c r="AH55" i="11"/>
  <c r="AH47" i="11"/>
  <c r="AN35" i="11"/>
  <c r="AH21" i="11"/>
  <c r="AH27" i="11"/>
  <c r="AH70" i="11"/>
  <c r="AH34" i="11"/>
  <c r="AH26" i="11"/>
  <c r="AI26" i="11" s="1"/>
  <c r="AH29" i="11"/>
  <c r="AH31" i="11"/>
  <c r="AN63" i="11"/>
  <c r="AN43" i="11"/>
  <c r="AN41" i="11"/>
  <c r="AN42" i="11"/>
  <c r="AH65" i="11"/>
  <c r="AH30" i="11"/>
  <c r="AH10" i="11"/>
  <c r="AH56" i="11"/>
  <c r="AH59" i="11"/>
  <c r="AH18" i="11"/>
  <c r="AN18" i="11"/>
  <c r="AO18" i="11" s="1"/>
  <c r="AN6" i="11"/>
  <c r="AH6" i="11"/>
  <c r="AI6" i="11" s="1"/>
  <c r="AH68" i="11"/>
  <c r="AN47" i="11"/>
  <c r="AN9" i="11"/>
  <c r="AN27" i="11"/>
  <c r="AH37" i="11"/>
  <c r="AN59" i="11"/>
  <c r="AH2" i="11"/>
  <c r="AN36" i="11"/>
  <c r="AN55" i="11"/>
  <c r="AH43" i="11"/>
  <c r="AN38" i="11"/>
  <c r="AH7" i="11"/>
  <c r="AH63" i="11"/>
  <c r="AN53" i="11"/>
  <c r="AN50" i="11"/>
  <c r="AH48" i="11"/>
  <c r="AH3" i="11"/>
  <c r="AH67" i="11"/>
  <c r="AN61" i="11"/>
  <c r="AH39" i="11"/>
  <c r="AH12" i="11"/>
  <c r="AN17" i="11"/>
  <c r="AH46" i="11"/>
  <c r="AH11" i="11"/>
  <c r="AH35" i="11"/>
  <c r="AN21" i="11"/>
  <c r="AN40" i="11"/>
  <c r="AH44" i="11"/>
  <c r="AH25" i="11"/>
  <c r="AH45" i="11"/>
  <c r="AN34" i="11"/>
  <c r="AN56" i="11"/>
  <c r="AN70" i="11"/>
  <c r="AN31" i="11"/>
  <c r="AN26" i="11"/>
  <c r="AO26" i="11" s="1"/>
  <c r="AN28" i="11"/>
  <c r="AN10" i="11"/>
  <c r="AH20" i="11"/>
  <c r="AH62" i="11"/>
  <c r="AH73" i="11"/>
  <c r="AH4" i="11"/>
  <c r="AN23" i="11"/>
  <c r="AH64" i="11"/>
  <c r="AH8" i="11"/>
  <c r="AN65" i="11"/>
  <c r="AN30" i="11"/>
  <c r="AH41" i="11"/>
  <c r="AH69" i="11"/>
  <c r="AH42" i="11"/>
  <c r="AN29" i="11"/>
  <c r="AN58" i="11"/>
  <c r="AH51" i="11"/>
  <c r="AH33" i="11"/>
  <c r="AH22" i="11"/>
  <c r="AH66" i="11"/>
  <c r="AN32" i="11"/>
  <c r="AH16" i="11"/>
  <c r="AN15" i="11"/>
  <c r="AF74" i="11"/>
  <c r="B2" i="8"/>
  <c r="AI52" i="11" l="1"/>
  <c r="AP52" i="11" s="1"/>
  <c r="AS52" i="11" s="1"/>
  <c r="AR52" i="11"/>
  <c r="AX52" i="11" s="1"/>
  <c r="AI57" i="11"/>
  <c r="AP57" i="11" s="1"/>
  <c r="AS57" i="11" s="1"/>
  <c r="H56" i="8"/>
  <c r="F5" i="8"/>
  <c r="F53" i="8"/>
  <c r="F19" i="8"/>
  <c r="AR19" i="11"/>
  <c r="AX19" i="11" s="1"/>
  <c r="AP19" i="11"/>
  <c r="AS19" i="11" s="1"/>
  <c r="AI54" i="11"/>
  <c r="AP54" i="11" s="1"/>
  <c r="AS54" i="11" s="1"/>
  <c r="AR54" i="11"/>
  <c r="AX54" i="11" s="1"/>
  <c r="AR5" i="11"/>
  <c r="AX5" i="11" s="1"/>
  <c r="AP5" i="11"/>
  <c r="AS5" i="11" s="1"/>
  <c r="AR50" i="11"/>
  <c r="AR49" i="11"/>
  <c r="F41" i="8"/>
  <c r="H21" i="8"/>
  <c r="H26" i="8"/>
  <c r="H31" i="8"/>
  <c r="F27" i="8"/>
  <c r="F44" i="8"/>
  <c r="F37" i="8"/>
  <c r="F25" i="8"/>
  <c r="H16" i="8"/>
  <c r="H35" i="8"/>
  <c r="F60" i="8"/>
  <c r="F47" i="8"/>
  <c r="F36" i="8"/>
  <c r="H13" i="8"/>
  <c r="F9" i="8"/>
  <c r="F15" i="8"/>
  <c r="F42" i="8"/>
  <c r="F6" i="8"/>
  <c r="H14" i="8"/>
  <c r="H38" i="8"/>
  <c r="F70" i="8"/>
  <c r="H3" i="8"/>
  <c r="F57" i="8"/>
  <c r="H50" i="8"/>
  <c r="F11" i="8"/>
  <c r="H62" i="8"/>
  <c r="F29" i="8"/>
  <c r="H45" i="8"/>
  <c r="F10" i="8"/>
  <c r="F8" i="8"/>
  <c r="H69" i="8"/>
  <c r="F20" i="8"/>
  <c r="H18" i="8"/>
  <c r="F54" i="8"/>
  <c r="F65" i="8"/>
  <c r="F23" i="8"/>
  <c r="H59" i="8"/>
  <c r="F17" i="8"/>
  <c r="F24" i="8"/>
  <c r="H7" i="8"/>
  <c r="F58" i="8"/>
  <c r="F34" i="8"/>
  <c r="H40" i="8"/>
  <c r="F22" i="8"/>
  <c r="H48" i="8"/>
  <c r="F71" i="8"/>
  <c r="H28" i="8"/>
  <c r="F52" i="8"/>
  <c r="F66" i="8"/>
  <c r="H64" i="8"/>
  <c r="H51" i="8"/>
  <c r="F32" i="8"/>
  <c r="F61" i="8"/>
  <c r="F63" i="8"/>
  <c r="F43" i="8"/>
  <c r="F72" i="8"/>
  <c r="F49" i="8"/>
  <c r="F33" i="8"/>
  <c r="F30" i="8"/>
  <c r="F46" i="8"/>
  <c r="F12" i="8"/>
  <c r="F4" i="8"/>
  <c r="H39" i="8"/>
  <c r="H67" i="8"/>
  <c r="H55" i="8"/>
  <c r="B73" i="8"/>
  <c r="F68" i="8"/>
  <c r="AI24" i="11"/>
  <c r="AP24" i="11" s="1"/>
  <c r="AS24" i="11" s="1"/>
  <c r="AR24" i="11"/>
  <c r="AX24" i="11" s="1"/>
  <c r="AZ74" i="11"/>
  <c r="AR13" i="11"/>
  <c r="AX13" i="11" s="1"/>
  <c r="AP13" i="11"/>
  <c r="AS13" i="11" s="1"/>
  <c r="AI49" i="11"/>
  <c r="AP49" i="11" s="1"/>
  <c r="AS49" i="11" s="1"/>
  <c r="AR15" i="11"/>
  <c r="AR42" i="11"/>
  <c r="H2" i="8"/>
  <c r="AR16" i="11"/>
  <c r="AI18" i="11"/>
  <c r="AP18" i="11" s="1"/>
  <c r="AS18" i="11" s="1"/>
  <c r="AR18" i="11"/>
  <c r="AR21" i="11"/>
  <c r="AR58" i="11"/>
  <c r="AP14" i="11"/>
  <c r="AS14" i="11" s="1"/>
  <c r="AR72" i="11"/>
  <c r="AP72" i="11"/>
  <c r="AS72" i="11" s="1"/>
  <c r="AR60" i="11"/>
  <c r="AR71" i="11"/>
  <c r="AI71" i="11"/>
  <c r="AP71" i="11" s="1"/>
  <c r="AS71" i="11" s="1"/>
  <c r="AR14" i="11"/>
  <c r="AI60" i="11"/>
  <c r="AP60" i="11" s="1"/>
  <c r="AS60" i="11" s="1"/>
  <c r="AR6" i="11"/>
  <c r="AO6" i="11"/>
  <c r="AP6" i="11" s="1"/>
  <c r="AS6" i="11" s="1"/>
  <c r="AR26" i="11"/>
  <c r="AP26" i="11"/>
  <c r="AS26" i="11" s="1"/>
  <c r="F2" i="8"/>
  <c r="F73" i="8" l="1"/>
  <c r="AX49" i="11"/>
  <c r="AX60" i="11"/>
  <c r="AX14" i="11"/>
  <c r="AX71" i="11"/>
  <c r="AX6" i="11"/>
  <c r="AX72" i="11"/>
  <c r="AO70" i="11"/>
  <c r="AO42" i="11"/>
  <c r="AO62" i="11"/>
  <c r="AO53" i="11"/>
  <c r="AI70" i="11" l="1"/>
  <c r="AP70" i="11" s="1"/>
  <c r="AS70" i="11" s="1"/>
  <c r="AR70" i="11"/>
  <c r="AI53" i="11"/>
  <c r="AP53" i="11" s="1"/>
  <c r="AS53" i="11" s="1"/>
  <c r="AI42" i="11"/>
  <c r="AP42" i="11" s="1"/>
  <c r="AS42" i="11" s="1"/>
  <c r="AI62" i="11"/>
  <c r="AP62" i="11" s="1"/>
  <c r="AS62" i="11" s="1"/>
  <c r="AO43" i="11"/>
  <c r="AO38" i="11"/>
  <c r="AO29" i="11"/>
  <c r="AO45" i="11"/>
  <c r="AO32" i="11"/>
  <c r="AO46" i="11"/>
  <c r="AO55" i="11"/>
  <c r="AO36" i="11"/>
  <c r="AO58" i="11"/>
  <c r="AO68" i="11"/>
  <c r="AO12" i="11"/>
  <c r="AO20" i="11"/>
  <c r="AO37" i="11"/>
  <c r="AO33" i="11"/>
  <c r="AO31" i="11"/>
  <c r="AO9" i="11"/>
  <c r="AO51" i="11"/>
  <c r="AO15" i="11"/>
  <c r="AO35" i="11"/>
  <c r="AO73" i="11"/>
  <c r="AO21" i="11"/>
  <c r="AO4" i="11"/>
  <c r="AO59" i="11"/>
  <c r="AO50" i="11"/>
  <c r="AO7" i="11"/>
  <c r="AO30" i="11"/>
  <c r="AO65" i="11"/>
  <c r="AO3" i="11"/>
  <c r="AO17" i="11"/>
  <c r="AO56" i="11"/>
  <c r="AO41" i="11"/>
  <c r="AO66" i="11"/>
  <c r="AO25" i="11"/>
  <c r="AO11" i="11"/>
  <c r="AO63" i="11"/>
  <c r="AO34" i="11"/>
  <c r="AO22" i="11"/>
  <c r="AO16" i="11"/>
  <c r="AO44" i="11"/>
  <c r="AO48" i="11"/>
  <c r="AO39" i="11"/>
  <c r="AO28" i="11"/>
  <c r="AO47" i="11"/>
  <c r="AO27" i="11"/>
  <c r="AO8" i="11"/>
  <c r="AO10" i="11"/>
  <c r="AO40" i="11"/>
  <c r="AO67" i="11"/>
  <c r="AO61" i="11"/>
  <c r="AO23" i="11"/>
  <c r="AO64" i="11"/>
  <c r="AO69" i="11"/>
  <c r="AR53" i="11" l="1"/>
  <c r="AR62" i="11"/>
  <c r="AR27" i="11"/>
  <c r="AI27" i="11"/>
  <c r="AP27" i="11" s="1"/>
  <c r="AS27" i="11" s="1"/>
  <c r="AI17" i="11"/>
  <c r="AP17" i="11" s="1"/>
  <c r="AS17" i="11" s="1"/>
  <c r="AR17" i="11"/>
  <c r="AH74" i="11"/>
  <c r="AI2" i="11"/>
  <c r="AR2" i="11"/>
  <c r="AR9" i="11"/>
  <c r="AI9" i="11"/>
  <c r="AP9" i="11" s="1"/>
  <c r="AS9" i="11" s="1"/>
  <c r="AR32" i="11"/>
  <c r="AI32" i="11"/>
  <c r="AP32" i="11" s="1"/>
  <c r="AS32" i="11" s="1"/>
  <c r="AI61" i="11"/>
  <c r="AP61" i="11" s="1"/>
  <c r="AS61" i="11" s="1"/>
  <c r="AR61" i="11"/>
  <c r="AI4" i="11"/>
  <c r="AP4" i="11" s="1"/>
  <c r="AS4" i="11" s="1"/>
  <c r="AR4" i="11"/>
  <c r="AI15" i="11"/>
  <c r="AP15" i="11" s="1"/>
  <c r="AS15" i="11" s="1"/>
  <c r="AI31" i="11"/>
  <c r="AP31" i="11" s="1"/>
  <c r="AS31" i="11" s="1"/>
  <c r="AR31" i="11"/>
  <c r="AR46" i="11"/>
  <c r="AI46" i="11"/>
  <c r="AP46" i="11" s="1"/>
  <c r="AS46" i="11" s="1"/>
  <c r="AR44" i="11"/>
  <c r="AI44" i="11"/>
  <c r="AP44" i="11" s="1"/>
  <c r="AS44" i="11" s="1"/>
  <c r="AR73" i="11"/>
  <c r="AI73" i="11"/>
  <c r="AP73" i="11" s="1"/>
  <c r="AS73" i="11" s="1"/>
  <c r="AI58" i="11"/>
  <c r="AP58" i="11" s="1"/>
  <c r="AS58" i="11" s="1"/>
  <c r="AR25" i="11"/>
  <c r="AI25" i="11"/>
  <c r="AP25" i="11" s="1"/>
  <c r="AS25" i="11" s="1"/>
  <c r="AR7" i="11"/>
  <c r="AI7" i="11"/>
  <c r="AP7" i="11" s="1"/>
  <c r="AS7" i="11" s="1"/>
  <c r="AR35" i="11"/>
  <c r="AI35" i="11"/>
  <c r="AP35" i="11" s="1"/>
  <c r="AS35" i="11" s="1"/>
  <c r="AI12" i="11"/>
  <c r="AP12" i="11" s="1"/>
  <c r="AS12" i="11" s="1"/>
  <c r="AR12" i="11"/>
  <c r="AI36" i="11"/>
  <c r="AP36" i="11" s="1"/>
  <c r="AS36" i="11" s="1"/>
  <c r="AR36" i="11"/>
  <c r="AI16" i="11"/>
  <c r="AP16" i="11" s="1"/>
  <c r="AS16" i="11" s="1"/>
  <c r="AI65" i="11"/>
  <c r="AP65" i="11" s="1"/>
  <c r="AS65" i="11" s="1"/>
  <c r="AR65" i="11"/>
  <c r="AR29" i="11"/>
  <c r="AI29" i="11"/>
  <c r="AP29" i="11" s="1"/>
  <c r="AS29" i="11" s="1"/>
  <c r="AR23" i="11"/>
  <c r="AI23" i="11"/>
  <c r="AP23" i="11" s="1"/>
  <c r="AS23" i="11" s="1"/>
  <c r="AI40" i="11"/>
  <c r="AP40" i="11" s="1"/>
  <c r="AS40" i="11" s="1"/>
  <c r="AR40" i="11"/>
  <c r="AR34" i="11"/>
  <c r="AI34" i="11"/>
  <c r="AP34" i="11" s="1"/>
  <c r="AS34" i="11" s="1"/>
  <c r="AR56" i="11"/>
  <c r="AI56" i="11"/>
  <c r="AP56" i="11" s="1"/>
  <c r="AS56" i="11" s="1"/>
  <c r="AN74" i="11"/>
  <c r="AO2" i="11"/>
  <c r="AI20" i="11"/>
  <c r="AP20" i="11" s="1"/>
  <c r="AS20" i="11" s="1"/>
  <c r="AR20" i="11"/>
  <c r="AI38" i="11"/>
  <c r="AP38" i="11" s="1"/>
  <c r="AS38" i="11" s="1"/>
  <c r="AR38" i="11"/>
  <c r="AI28" i="11"/>
  <c r="AP28" i="11" s="1"/>
  <c r="AS28" i="11" s="1"/>
  <c r="AR28" i="11"/>
  <c r="AR66" i="11"/>
  <c r="AI66" i="11"/>
  <c r="AP66" i="11" s="1"/>
  <c r="AS66" i="11" s="1"/>
  <c r="AI45" i="11"/>
  <c r="AP45" i="11" s="1"/>
  <c r="AS45" i="11" s="1"/>
  <c r="AR45" i="11"/>
  <c r="AI3" i="11"/>
  <c r="AP3" i="11" s="1"/>
  <c r="AS3" i="11" s="1"/>
  <c r="AR3" i="11"/>
  <c r="AR69" i="11"/>
  <c r="AI69" i="11"/>
  <c r="AP69" i="11" s="1"/>
  <c r="AS69" i="11" s="1"/>
  <c r="AR47" i="11"/>
  <c r="AI47" i="11"/>
  <c r="AP47" i="11" s="1"/>
  <c r="AS47" i="11" s="1"/>
  <c r="AR63" i="11"/>
  <c r="AI63" i="11"/>
  <c r="AP63" i="11" s="1"/>
  <c r="AS63" i="11" s="1"/>
  <c r="AR10" i="11"/>
  <c r="AI10" i="11"/>
  <c r="AP10" i="11" s="1"/>
  <c r="AS10" i="11" s="1"/>
  <c r="AI39" i="11"/>
  <c r="AP39" i="11" s="1"/>
  <c r="AS39" i="11" s="1"/>
  <c r="AR39" i="11"/>
  <c r="AI22" i="11"/>
  <c r="AP22" i="11" s="1"/>
  <c r="AS22" i="11" s="1"/>
  <c r="AR22" i="11"/>
  <c r="AR41" i="11"/>
  <c r="AI41" i="11"/>
  <c r="AP41" i="11" s="1"/>
  <c r="AS41" i="11" s="1"/>
  <c r="AI67" i="11"/>
  <c r="AP67" i="11" s="1"/>
  <c r="AS67" i="11" s="1"/>
  <c r="AR67" i="11"/>
  <c r="AR8" i="11"/>
  <c r="AI8" i="11"/>
  <c r="AP8" i="11" s="1"/>
  <c r="AS8" i="11" s="1"/>
  <c r="AI11" i="11"/>
  <c r="AP11" i="11" s="1"/>
  <c r="AS11" i="11" s="1"/>
  <c r="AR11" i="11"/>
  <c r="AI50" i="11"/>
  <c r="AP50" i="11" s="1"/>
  <c r="AS50" i="11" s="1"/>
  <c r="AI21" i="11"/>
  <c r="AP21" i="11" s="1"/>
  <c r="AS21" i="11" s="1"/>
  <c r="AX21" i="11"/>
  <c r="AI51" i="11"/>
  <c r="AP51" i="11" s="1"/>
  <c r="AS51" i="11" s="1"/>
  <c r="AR51" i="11"/>
  <c r="AR33" i="11"/>
  <c r="AI33" i="11"/>
  <c r="AP33" i="11" s="1"/>
  <c r="AS33" i="11" s="1"/>
  <c r="AR68" i="11"/>
  <c r="AI68" i="11"/>
  <c r="AP68" i="11" s="1"/>
  <c r="AS68" i="11" s="1"/>
  <c r="AR55" i="11"/>
  <c r="AI55" i="11"/>
  <c r="AP55" i="11" s="1"/>
  <c r="AS55" i="11" s="1"/>
  <c r="AI43" i="11"/>
  <c r="AP43" i="11" s="1"/>
  <c r="AS43" i="11" s="1"/>
  <c r="AR43" i="11"/>
  <c r="AR64" i="11"/>
  <c r="AI64" i="11"/>
  <c r="AP64" i="11" s="1"/>
  <c r="AS64" i="11" s="1"/>
  <c r="AI48" i="11"/>
  <c r="AP48" i="11" s="1"/>
  <c r="AS48" i="11" s="1"/>
  <c r="AR48" i="11"/>
  <c r="AI30" i="11"/>
  <c r="AP30" i="11" s="1"/>
  <c r="AS30" i="11" s="1"/>
  <c r="AR30" i="11"/>
  <c r="AR59" i="11"/>
  <c r="AI59" i="11"/>
  <c r="AP59" i="11" s="1"/>
  <c r="AS59" i="11" s="1"/>
  <c r="AI37" i="11"/>
  <c r="AP37" i="11" s="1"/>
  <c r="AS37" i="11" s="1"/>
  <c r="AR37" i="11"/>
  <c r="AX48" i="11" l="1"/>
  <c r="AX27" i="11"/>
  <c r="AX22" i="11"/>
  <c r="AX45" i="11"/>
  <c r="AX44" i="11"/>
  <c r="AX51" i="11"/>
  <c r="AX39" i="11"/>
  <c r="AX36" i="11"/>
  <c r="AX61" i="11"/>
  <c r="AX47" i="11"/>
  <c r="AX66" i="11"/>
  <c r="AX23" i="11"/>
  <c r="AX46" i="11"/>
  <c r="AX17" i="11"/>
  <c r="AX62" i="11"/>
  <c r="AX67" i="11"/>
  <c r="AX28" i="11"/>
  <c r="AX12" i="11"/>
  <c r="AX31" i="11"/>
  <c r="AX53" i="11"/>
  <c r="AX55" i="11"/>
  <c r="AX69" i="11"/>
  <c r="AX56" i="11"/>
  <c r="AX29" i="11"/>
  <c r="AX32" i="11"/>
  <c r="AX38" i="11"/>
  <c r="AX35" i="11"/>
  <c r="AX20" i="11"/>
  <c r="AX2" i="11"/>
  <c r="AX64" i="11"/>
  <c r="AX3" i="11"/>
  <c r="AX65" i="11"/>
  <c r="AX41" i="11"/>
  <c r="AX37" i="11"/>
  <c r="AX11" i="11"/>
  <c r="AX40" i="11"/>
  <c r="AX63" i="11"/>
  <c r="AX8" i="11"/>
  <c r="AX50" i="11"/>
  <c r="AX68" i="11"/>
  <c r="AX10" i="11"/>
  <c r="AX34" i="11"/>
  <c r="AX4" i="11"/>
  <c r="AX33" i="11"/>
  <c r="AX7" i="11"/>
  <c r="AX43" i="11"/>
  <c r="AX30" i="11"/>
  <c r="AR74" i="11"/>
  <c r="AI74" i="11"/>
  <c r="AO74" i="11"/>
  <c r="AP2" i="11"/>
  <c r="AS2" i="11" s="1"/>
  <c r="AP74" i="11" l="1"/>
  <c r="AS74" i="11" l="1"/>
  <c r="AT52" i="11" s="1"/>
  <c r="AU52" i="11" s="1"/>
  <c r="AV52" i="11" l="1"/>
  <c r="AW52" i="11" s="1"/>
  <c r="AT54" i="11"/>
  <c r="AU54" i="11" s="1"/>
  <c r="AV54" i="11" s="1"/>
  <c r="AW54" i="11" s="1"/>
  <c r="AT57" i="11"/>
  <c r="AU57" i="11" s="1"/>
  <c r="AT19" i="11"/>
  <c r="AU19" i="11" s="1"/>
  <c r="AV19" i="11" s="1"/>
  <c r="AW19" i="11" s="1"/>
  <c r="AT5" i="11"/>
  <c r="AU5" i="11" s="1"/>
  <c r="AV5" i="11" s="1"/>
  <c r="AW5" i="11" s="1"/>
  <c r="AT10" i="11"/>
  <c r="AU10" i="11" s="1"/>
  <c r="AV10" i="11" s="1"/>
  <c r="AW10" i="11" s="1"/>
  <c r="AT2" i="11"/>
  <c r="AU2" i="11" s="1"/>
  <c r="AV2" i="11" s="1"/>
  <c r="AT13" i="11"/>
  <c r="AU13" i="11" s="1"/>
  <c r="AT72" i="11"/>
  <c r="AU72" i="11" s="1"/>
  <c r="AV72" i="11" s="1"/>
  <c r="AT30" i="11"/>
  <c r="AU30" i="11" s="1"/>
  <c r="AT69" i="11"/>
  <c r="AU69" i="11" s="1"/>
  <c r="AT37" i="11"/>
  <c r="AU37" i="11" s="1"/>
  <c r="AT47" i="11"/>
  <c r="AU47" i="11" s="1"/>
  <c r="AT51" i="11"/>
  <c r="AU51" i="11" s="1"/>
  <c r="AT46" i="11"/>
  <c r="AU46" i="11" s="1"/>
  <c r="AT63" i="11"/>
  <c r="AU63" i="11" s="1"/>
  <c r="AT48" i="11"/>
  <c r="AU48" i="11" s="1"/>
  <c r="AT25" i="11"/>
  <c r="AU25" i="11" s="1"/>
  <c r="AT18" i="11"/>
  <c r="AU18" i="11" s="1"/>
  <c r="AT27" i="11"/>
  <c r="AU27" i="11" s="1"/>
  <c r="AT11" i="11"/>
  <c r="AU11" i="11" s="1"/>
  <c r="AT22" i="11"/>
  <c r="AU22" i="11" s="1"/>
  <c r="AT60" i="11"/>
  <c r="AU60" i="11" s="1"/>
  <c r="AT33" i="11"/>
  <c r="AU33" i="11" s="1"/>
  <c r="AT44" i="11"/>
  <c r="AU44" i="11" s="1"/>
  <c r="AT9" i="11"/>
  <c r="AU9" i="11" s="1"/>
  <c r="AT41" i="11"/>
  <c r="AU41" i="11" s="1"/>
  <c r="AT12" i="11"/>
  <c r="AU12" i="11" s="1"/>
  <c r="AT55" i="11"/>
  <c r="AU55" i="11" s="1"/>
  <c r="AT56" i="11"/>
  <c r="AU56" i="11" s="1"/>
  <c r="AT8" i="11"/>
  <c r="AU8" i="11" s="1"/>
  <c r="AT59" i="11"/>
  <c r="AU59" i="11" s="1"/>
  <c r="AT4" i="11"/>
  <c r="AU4" i="11" s="1"/>
  <c r="AT16" i="11"/>
  <c r="AU16" i="11" s="1"/>
  <c r="AT39" i="11"/>
  <c r="AU39" i="11" s="1"/>
  <c r="AT29" i="11"/>
  <c r="AU29" i="11" s="1"/>
  <c r="AT58" i="11"/>
  <c r="AU58" i="11" s="1"/>
  <c r="AT17" i="11"/>
  <c r="AU17" i="11" s="1"/>
  <c r="AT73" i="11"/>
  <c r="AU73" i="11" s="1"/>
  <c r="AT28" i="11"/>
  <c r="AU28" i="11" s="1"/>
  <c r="AT21" i="11"/>
  <c r="AU21" i="11" s="1"/>
  <c r="AT70" i="11"/>
  <c r="AU70" i="11" s="1"/>
  <c r="AT24" i="11"/>
  <c r="AU24" i="11" s="1"/>
  <c r="AT32" i="11"/>
  <c r="AU32" i="11" s="1"/>
  <c r="AT53" i="11"/>
  <c r="AU53" i="11" s="1"/>
  <c r="AT71" i="11"/>
  <c r="AU71" i="11" s="1"/>
  <c r="AT6" i="11"/>
  <c r="AU6" i="11" s="1"/>
  <c r="AT62" i="11"/>
  <c r="AU62" i="11" s="1"/>
  <c r="AT38" i="11"/>
  <c r="AU38" i="11" s="1"/>
  <c r="AT66" i="11"/>
  <c r="AU66" i="11" s="1"/>
  <c r="AT49" i="11"/>
  <c r="AU49" i="11" s="1"/>
  <c r="AT42" i="11"/>
  <c r="AU42" i="11" s="1"/>
  <c r="AT14" i="11"/>
  <c r="AU14" i="11" s="1"/>
  <c r="AT45" i="11"/>
  <c r="AU45" i="11" s="1"/>
  <c r="AT26" i="11"/>
  <c r="AU26" i="11" s="1"/>
  <c r="AT35" i="11"/>
  <c r="AU35" i="11" s="1"/>
  <c r="AT65" i="11"/>
  <c r="AU65" i="11" s="1"/>
  <c r="AT34" i="11"/>
  <c r="AU34" i="11" s="1"/>
  <c r="AT7" i="11"/>
  <c r="AU7" i="11" s="1"/>
  <c r="AT67" i="11"/>
  <c r="AU67" i="11" s="1"/>
  <c r="AT31" i="11"/>
  <c r="AU31" i="11" s="1"/>
  <c r="AT3" i="11"/>
  <c r="AU3" i="11" s="1"/>
  <c r="AT64" i="11"/>
  <c r="AU64" i="11" s="1"/>
  <c r="AT40" i="11"/>
  <c r="AU40" i="11" s="1"/>
  <c r="AT68" i="11"/>
  <c r="AU68" i="11" s="1"/>
  <c r="AT61" i="11"/>
  <c r="AU61" i="11" s="1"/>
  <c r="AT20" i="11"/>
  <c r="AU20" i="11" s="1"/>
  <c r="AT50" i="11"/>
  <c r="AU50" i="11" s="1"/>
  <c r="AT36" i="11"/>
  <c r="AU36" i="11" s="1"/>
  <c r="AT43" i="11"/>
  <c r="AU43" i="11" s="1"/>
  <c r="AT23" i="11"/>
  <c r="AU23" i="11" s="1"/>
  <c r="AT15" i="11"/>
  <c r="AU15" i="11" s="1"/>
  <c r="AV57" i="11" l="1"/>
  <c r="AW57" i="11" s="1"/>
  <c r="AV32" i="11"/>
  <c r="AW32" i="11" s="1"/>
  <c r="AV27" i="11"/>
  <c r="AW27" i="11" s="1"/>
  <c r="AV7" i="11"/>
  <c r="AW7" i="11" s="1"/>
  <c r="AV41" i="11"/>
  <c r="AW41" i="11" s="1"/>
  <c r="AV61" i="11"/>
  <c r="AW61" i="11" s="1"/>
  <c r="AV16" i="11"/>
  <c r="AW16" i="11" s="1"/>
  <c r="AV68" i="11"/>
  <c r="AW68" i="11" s="1"/>
  <c r="AV4" i="11"/>
  <c r="AW4" i="11" s="1"/>
  <c r="AV35" i="11"/>
  <c r="AW35" i="11" s="1"/>
  <c r="AV59" i="11"/>
  <c r="AW59" i="11" s="1"/>
  <c r="AV33" i="11"/>
  <c r="AW33" i="11" s="1"/>
  <c r="AV63" i="11"/>
  <c r="AW63" i="11" s="1"/>
  <c r="AV13" i="11"/>
  <c r="AW13" i="11" s="1"/>
  <c r="AV42" i="11"/>
  <c r="AW42" i="11" s="1"/>
  <c r="AV37" i="11"/>
  <c r="AW37" i="11" s="1"/>
  <c r="AV24" i="11"/>
  <c r="AW24" i="11" s="1"/>
  <c r="AV39" i="11"/>
  <c r="AW39" i="11" s="1"/>
  <c r="AV34" i="11"/>
  <c r="AW34" i="11" s="1"/>
  <c r="AV9" i="11"/>
  <c r="AW9" i="11" s="1"/>
  <c r="AV65" i="11"/>
  <c r="AW65" i="11" s="1"/>
  <c r="AV44" i="11"/>
  <c r="AW44" i="11" s="1"/>
  <c r="AV15" i="11"/>
  <c r="AW15" i="11" s="1"/>
  <c r="AV23" i="11"/>
  <c r="AW23" i="11" s="1"/>
  <c r="AV6" i="11"/>
  <c r="AW6" i="11" s="1"/>
  <c r="AV60" i="11"/>
  <c r="AW60" i="11" s="1"/>
  <c r="AV46" i="11"/>
  <c r="AW46" i="11" s="1"/>
  <c r="AW2" i="11"/>
  <c r="AV67" i="11"/>
  <c r="AW67" i="11" s="1"/>
  <c r="AV12" i="11"/>
  <c r="AW12" i="11" s="1"/>
  <c r="AV49" i="11"/>
  <c r="AW49" i="11" s="1"/>
  <c r="AV69" i="11"/>
  <c r="AW69" i="11" s="1"/>
  <c r="AV66" i="11"/>
  <c r="AW66" i="11" s="1"/>
  <c r="AV25" i="11"/>
  <c r="AW25" i="11" s="1"/>
  <c r="AV38" i="11"/>
  <c r="AW38" i="11" s="1"/>
  <c r="AV48" i="11"/>
  <c r="AW48" i="11" s="1"/>
  <c r="AV40" i="11"/>
  <c r="AW40" i="11" s="1"/>
  <c r="AV28" i="11"/>
  <c r="AW28" i="11" s="1"/>
  <c r="AV26" i="11"/>
  <c r="AW26" i="11" s="1"/>
  <c r="AV8" i="11"/>
  <c r="AW8" i="11" s="1"/>
  <c r="AV45" i="11"/>
  <c r="AW45" i="11" s="1"/>
  <c r="AV22" i="11"/>
  <c r="AW22" i="11" s="1"/>
  <c r="AV50" i="11"/>
  <c r="AW50" i="11" s="1"/>
  <c r="AV29" i="11"/>
  <c r="AW29" i="11" s="1"/>
  <c r="AV20" i="11"/>
  <c r="AW20" i="11" s="1"/>
  <c r="AV18" i="11"/>
  <c r="AW18" i="11" s="1"/>
  <c r="AV70" i="11"/>
  <c r="AW70" i="11" s="1"/>
  <c r="AV30" i="11"/>
  <c r="AW30" i="11" s="1"/>
  <c r="AV21" i="11"/>
  <c r="AW21" i="11" s="1"/>
  <c r="AW72" i="11"/>
  <c r="AV62" i="11"/>
  <c r="AW62" i="11" s="1"/>
  <c r="AV64" i="11"/>
  <c r="AW64" i="11" s="1"/>
  <c r="AV73" i="11"/>
  <c r="AV43" i="11"/>
  <c r="AW43" i="11" s="1"/>
  <c r="AV3" i="11"/>
  <c r="AW3" i="11" s="1"/>
  <c r="AV71" i="11"/>
  <c r="AW71" i="11" s="1"/>
  <c r="AV17" i="11"/>
  <c r="AW17" i="11" s="1"/>
  <c r="AV56" i="11"/>
  <c r="AW56" i="11" s="1"/>
  <c r="AV51" i="11"/>
  <c r="AW51" i="11" s="1"/>
  <c r="AV36" i="11"/>
  <c r="AW36" i="11" s="1"/>
  <c r="AV31" i="11"/>
  <c r="AW31" i="11" s="1"/>
  <c r="AV14" i="11"/>
  <c r="AW14" i="11" s="1"/>
  <c r="AV53" i="11"/>
  <c r="AW53" i="11" s="1"/>
  <c r="AV58" i="11"/>
  <c r="AW58" i="11" s="1"/>
  <c r="AV55" i="11"/>
  <c r="AW55" i="11" s="1"/>
  <c r="AV11" i="11"/>
  <c r="AW11" i="11" s="1"/>
  <c r="AV47" i="11"/>
  <c r="AW47" i="11" s="1"/>
  <c r="AU74" i="11"/>
  <c r="AT74" i="11"/>
</calcChain>
</file>

<file path=xl/sharedStrings.xml><?xml version="1.0" encoding="utf-8"?>
<sst xmlns="http://schemas.openxmlformats.org/spreadsheetml/2006/main" count="230" uniqueCount="221">
  <si>
    <t>stock</t>
  </si>
  <si>
    <t>Fid</t>
  </si>
  <si>
    <t>mtch</t>
  </si>
  <si>
    <t>okta</t>
  </si>
  <si>
    <t>RSI</t>
  </si>
  <si>
    <t>ttd</t>
  </si>
  <si>
    <t>gh</t>
  </si>
  <si>
    <t>ttwo</t>
  </si>
  <si>
    <t>trex</t>
  </si>
  <si>
    <t>anet</t>
  </si>
  <si>
    <t>fid (ALL)</t>
  </si>
  <si>
    <t>team</t>
  </si>
  <si>
    <t>mdb</t>
  </si>
  <si>
    <t>roku</t>
  </si>
  <si>
    <t>nvcr</t>
  </si>
  <si>
    <t>ddog</t>
  </si>
  <si>
    <t>etsy</t>
  </si>
  <si>
    <t>pins</t>
  </si>
  <si>
    <t>fidRoll</t>
  </si>
  <si>
    <t>fidRoth</t>
  </si>
  <si>
    <t>fidSI</t>
  </si>
  <si>
    <t>meli</t>
  </si>
  <si>
    <t>Acct</t>
  </si>
  <si>
    <t>Etrade</t>
  </si>
  <si>
    <t>Total</t>
  </si>
  <si>
    <t>FidDiff</t>
  </si>
  <si>
    <t>PercentIn(3p)</t>
  </si>
  <si>
    <t>SUM</t>
  </si>
  <si>
    <t>Diff</t>
  </si>
  <si>
    <t>docu</t>
  </si>
  <si>
    <t>pton</t>
  </si>
  <si>
    <t>TotalDiff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</si>
  <si>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</si>
  <si>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</si>
  <si>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</si>
  <si>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</si>
  <si>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</si>
  <si>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</si>
  <si>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</si>
  <si>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</si>
  <si>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jd</t>
  </si>
  <si>
    <t>se</t>
  </si>
  <si>
    <t>bynd</t>
  </si>
  <si>
    <t>Roth</t>
  </si>
  <si>
    <t>PctInvested</t>
  </si>
  <si>
    <t>Rollover</t>
  </si>
  <si>
    <t>TotalIn</t>
  </si>
  <si>
    <t>qdel</t>
  </si>
  <si>
    <t>tdoc</t>
  </si>
  <si>
    <t>gmed</t>
  </si>
  <si>
    <t>mnst</t>
  </si>
  <si>
    <t>rdfn</t>
  </si>
  <si>
    <t>znga</t>
  </si>
  <si>
    <t>LoHiAdj</t>
  </si>
  <si>
    <t>axon</t>
  </si>
  <si>
    <t>abmd</t>
  </si>
  <si>
    <t>rgen</t>
  </si>
  <si>
    <t>DIRECTION</t>
  </si>
  <si>
    <t>zen</t>
  </si>
  <si>
    <t>veev</t>
  </si>
  <si>
    <t>shop</t>
  </si>
  <si>
    <t>edit</t>
  </si>
  <si>
    <t>isrg</t>
  </si>
  <si>
    <t>panw</t>
  </si>
  <si>
    <t>lulu</t>
  </si>
  <si>
    <t>twlo</t>
  </si>
  <si>
    <t>twtr</t>
  </si>
  <si>
    <t>cour</t>
  </si>
  <si>
    <t>down</t>
  </si>
  <si>
    <t>fuv</t>
  </si>
  <si>
    <t>abnb</t>
  </si>
  <si>
    <t>intg</t>
  </si>
  <si>
    <t>upst</t>
  </si>
  <si>
    <t>duol</t>
  </si>
  <si>
    <t>amzn</t>
  </si>
  <si>
    <t>apph</t>
  </si>
  <si>
    <t>direction</t>
  </si>
  <si>
    <t>dev_quantile</t>
  </si>
  <si>
    <t>fair_value_mult</t>
  </si>
  <si>
    <t>drop</t>
  </si>
  <si>
    <t>climb</t>
  </si>
  <si>
    <t>geomean</t>
  </si>
  <si>
    <t>score</t>
  </si>
  <si>
    <t>splk</t>
  </si>
  <si>
    <t>aapl</t>
  </si>
  <si>
    <t>bros</t>
  </si>
  <si>
    <t>goog</t>
  </si>
  <si>
    <t>msft</t>
  </si>
  <si>
    <t>statusAdj</t>
  </si>
  <si>
    <t>nvda</t>
  </si>
  <si>
    <t>sharpe</t>
  </si>
  <si>
    <t>portion</t>
  </si>
  <si>
    <t>portionNorm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</si>
  <si>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</si>
  <si>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</si>
  <si>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</si>
  <si>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</si>
  <si>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</si>
  <si>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</si>
  <si>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</si>
  <si>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</si>
  <si>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</si>
  <si>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</si>
  <si>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</si>
  <si>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</si>
  <si>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lspd</t>
  </si>
  <si>
    <t>sq</t>
  </si>
  <si>
    <t>open</t>
  </si>
  <si>
    <t>crwd</t>
  </si>
  <si>
    <t>nyt</t>
  </si>
  <si>
    <t>wk</t>
  </si>
  <si>
    <t>adjSharpe</t>
  </si>
  <si>
    <t>sharpeMin</t>
  </si>
  <si>
    <t>sharpeMax</t>
  </si>
  <si>
    <t>sharpeFinal</t>
  </si>
  <si>
    <t>status</t>
  </si>
  <si>
    <t>fvrr</t>
  </si>
  <si>
    <t>Personal</t>
  </si>
  <si>
    <t>CurrentTotal</t>
  </si>
  <si>
    <t>RothTotal</t>
  </si>
  <si>
    <t>PersonalTotal</t>
  </si>
  <si>
    <t>dkng</t>
  </si>
  <si>
    <t>type</t>
  </si>
  <si>
    <t>TargetAmt</t>
  </si>
  <si>
    <t>Buy Greens first, then as needed (No buying Red)</t>
  </si>
  <si>
    <t>Sell Reds first, then as needed (No selling Green)</t>
  </si>
  <si>
    <t>amd</t>
  </si>
  <si>
    <t>PctTarget</t>
  </si>
  <si>
    <t>buy_pt_up</t>
  </si>
  <si>
    <t>sell_pt_up</t>
  </si>
  <si>
    <t>buy_pt_down</t>
  </si>
  <si>
    <t>sell_pt_down</t>
  </si>
  <si>
    <t>coin</t>
  </si>
  <si>
    <t>task</t>
  </si>
  <si>
    <t>pctTarget</t>
  </si>
  <si>
    <t>xpev</t>
  </si>
  <si>
    <t>sharpExp</t>
  </si>
  <si>
    <t>statusBase</t>
  </si>
  <si>
    <t>downFrac</t>
  </si>
  <si>
    <t>s1p</t>
  </si>
  <si>
    <t>s2p</t>
  </si>
  <si>
    <t>s3p</t>
  </si>
  <si>
    <t>s4p</t>
  </si>
  <si>
    <t>s5p</t>
  </si>
  <si>
    <t>s6p</t>
  </si>
  <si>
    <t>s7p</t>
  </si>
  <si>
    <t>s1n</t>
  </si>
  <si>
    <t>s2n</t>
  </si>
  <si>
    <t>s3n</t>
  </si>
  <si>
    <t>s4n</t>
  </si>
  <si>
    <t>s5n</t>
  </si>
  <si>
    <t>s6n</t>
  </si>
  <si>
    <t>s7n</t>
  </si>
  <si>
    <t>in1</t>
  </si>
  <si>
    <t>ideal1</t>
  </si>
  <si>
    <t>d1</t>
  </si>
  <si>
    <t>in2</t>
  </si>
  <si>
    <t>ideal2</t>
  </si>
  <si>
    <t>d2</t>
  </si>
  <si>
    <t>in3</t>
  </si>
  <si>
    <t>ideal3</t>
  </si>
  <si>
    <t>d3</t>
  </si>
  <si>
    <t>in4</t>
  </si>
  <si>
    <t>ideal4</t>
  </si>
  <si>
    <t>d4</t>
  </si>
  <si>
    <t>in5</t>
  </si>
  <si>
    <t>ideal5</t>
  </si>
  <si>
    <t>d5</t>
  </si>
  <si>
    <t>in6</t>
  </si>
  <si>
    <t>ideal6</t>
  </si>
  <si>
    <t>d6</t>
  </si>
  <si>
    <t>in7</t>
  </si>
  <si>
    <t>ideal7</t>
  </si>
  <si>
    <t>d7</t>
  </si>
  <si>
    <t>GrandTotal</t>
  </si>
  <si>
    <t>yestDir</t>
  </si>
  <si>
    <t>chwy</t>
  </si>
  <si>
    <t>rblx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</si>
  <si>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</si>
  <si>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</si>
  <si>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</si>
  <si>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</si>
  <si>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</si>
  <si>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</si>
  <si>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</si>
  <si>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</si>
  <si>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</si>
  <si>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</si>
  <si>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</si>
  <si>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https://drive.google.com/drive/folders/11wGnpuH3ZcG_6yy3OCOXjwJdiobPGCqX</t>
  </si>
  <si>
    <t>TargetInvested</t>
  </si>
  <si>
    <t>ActualInvested</t>
  </si>
  <si>
    <t>Put In</t>
  </si>
  <si>
    <t>flgt</t>
  </si>
  <si>
    <t>dolAmt</t>
  </si>
  <si>
    <t>fracBuySell</t>
  </si>
  <si>
    <t>price</t>
  </si>
  <si>
    <t>sellPt</t>
  </si>
  <si>
    <t>buyBase</t>
  </si>
  <si>
    <t>sellBase</t>
  </si>
  <si>
    <t>buyPt</t>
  </si>
  <si>
    <t>buySellPt</t>
  </si>
  <si>
    <t>nShares</t>
  </si>
  <si>
    <t>Weights</t>
  </si>
  <si>
    <t>shares</t>
  </si>
  <si>
    <t>market</t>
  </si>
  <si>
    <t>appx $ amt</t>
  </si>
  <si>
    <t>Amt In</t>
  </si>
  <si>
    <t>adyey</t>
  </si>
  <si>
    <t>docs</t>
  </si>
  <si>
    <t>rvlv</t>
  </si>
  <si>
    <t>snow</t>
  </si>
  <si>
    <t>Buy Daily</t>
  </si>
  <si>
    <t>Sell Daily</t>
  </si>
  <si>
    <t>Sell Full</t>
  </si>
  <si>
    <t xml:space="preserve">Buy Full </t>
  </si>
  <si>
    <t>Buy Half+</t>
  </si>
  <si>
    <t>Sell Half+</t>
  </si>
  <si>
    <t>amtInOut</t>
  </si>
  <si>
    <t>Simple</t>
  </si>
  <si>
    <t>rivn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</si>
</sst>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00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7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1" fontId="3" fillId="4" borderId="1" xfId="0" applyNumberFormat="1" applyFont="1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0" fillId="0" borderId="0" xfId="0" applyNumberFormat="1" applyFill="1"/>
    <xf numFmtId="1" fontId="4" fillId="12" borderId="0" xfId="0" applyNumberFormat="1" applyFont="1" applyFill="1" applyBorder="1"/>
    <xf numFmtId="0" fontId="5" fillId="0" borderId="0" xfId="0" applyFont="1" applyFill="1"/>
    <xf numFmtId="0" fontId="5" fillId="0" borderId="0" xfId="0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" fontId="0" fillId="13" borderId="0" xfId="0" applyNumberFormat="1" applyFill="1" applyBorder="1"/>
    <xf numFmtId="1" fontId="0" fillId="13" borderId="0" xfId="0" applyNumberFormat="1" applyFill="1"/>
    <xf numFmtId="166" fontId="0" fillId="0" borderId="0" xfId="0" applyNumberFormat="1"/>
    <xf numFmtId="1" fontId="0" fillId="0" borderId="3" xfId="0" applyNumberFormat="1" applyBorder="1"/>
    <xf numFmtId="1" fontId="0" fillId="0" borderId="4" xfId="0" applyNumberFormat="1" applyBorder="1"/>
    <xf numFmtId="2" fontId="0" fillId="0" borderId="0" xfId="0" applyNumberFormat="1"/>
    <xf numFmtId="1" fontId="5" fillId="0" borderId="0" xfId="0" applyNumberFormat="1" applyFont="1" applyFill="1"/>
    <xf numFmtId="1" fontId="5" fillId="11" borderId="0" xfId="0" applyNumberFormat="1" applyFont="1" applyFill="1" applyBorder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1" fillId="0" borderId="0" xfId="4575"/>
    <xf numFmtId="0" fontId="5" fillId="8" borderId="0" xfId="0" applyFont="1" applyFill="1" applyBorder="1"/>
    <xf numFmtId="0" fontId="5" fillId="5" borderId="0" xfId="0" applyFont="1" applyFill="1" applyBorder="1"/>
    <xf numFmtId="1" fontId="5" fillId="0" borderId="0" xfId="0" applyNumberFormat="1" applyFont="1" applyBorder="1"/>
    <xf numFmtId="165" fontId="5" fillId="0" borderId="0" xfId="0" applyNumberFormat="1" applyFont="1" applyFill="1" applyBorder="1"/>
    <xf numFmtId="165" fontId="0" fillId="0" borderId="0" xfId="0" applyNumberFormat="1"/>
    <xf numFmtId="166" fontId="0" fillId="0" borderId="0" xfId="0" applyNumberFormat="1" applyFill="1"/>
    <xf numFmtId="1" fontId="3" fillId="0" borderId="0" xfId="0" applyNumberFormat="1" applyFont="1" applyFill="1"/>
    <xf numFmtId="165" fontId="0" fillId="0" borderId="0" xfId="0" applyNumberFormat="1" applyFill="1"/>
    <xf numFmtId="0" fontId="6" fillId="0" borderId="0" xfId="0" applyFont="1"/>
    <xf numFmtId="0" fontId="7" fillId="6" borderId="0" xfId="0" applyFont="1" applyFill="1" applyBorder="1"/>
    <xf numFmtId="0" fontId="7" fillId="2" borderId="0" xfId="0" applyFont="1" applyFill="1" applyBorder="1"/>
    <xf numFmtId="0" fontId="7" fillId="7" borderId="0" xfId="0" applyFont="1" applyFill="1" applyBorder="1"/>
    <xf numFmtId="0" fontId="7" fillId="8" borderId="0" xfId="0" applyFont="1" applyFill="1" applyBorder="1"/>
    <xf numFmtId="0" fontId="7" fillId="9" borderId="0" xfId="0" applyFont="1" applyFill="1" applyBorder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8" fillId="5" borderId="0" xfId="0" applyFont="1" applyFill="1" applyBorder="1"/>
    <xf numFmtId="0" fontId="0" fillId="0" borderId="5" xfId="0" applyFill="1" applyBorder="1"/>
    <xf numFmtId="1" fontId="0" fillId="0" borderId="5" xfId="0" applyNumberFormat="1" applyBorder="1"/>
    <xf numFmtId="0" fontId="0" fillId="0" borderId="5" xfId="0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0" fontId="6" fillId="0" borderId="0" xfId="0" applyFont="1" applyFill="1"/>
    <xf numFmtId="1" fontId="5" fillId="0" borderId="0" xfId="0" applyNumberFormat="1" applyFont="1" applyFill="1" applyBorder="1"/>
    <xf numFmtId="167" fontId="0" fillId="0" borderId="1" xfId="0" applyNumberFormat="1" applyFill="1" applyBorder="1"/>
    <xf numFmtId="166" fontId="0" fillId="0" borderId="1" xfId="0" applyNumberFormat="1" applyFill="1" applyBorder="1"/>
    <xf numFmtId="1" fontId="0" fillId="8" borderId="0" xfId="0" applyNumberFormat="1" applyFill="1"/>
    <xf numFmtId="0" fontId="6" fillId="5" borderId="0" xfId="0" applyFont="1" applyFill="1"/>
    <xf numFmtId="0" fontId="6" fillId="3" borderId="0" xfId="0" applyFont="1" applyFill="1"/>
    <xf numFmtId="2" fontId="0" fillId="14" borderId="0" xfId="0" applyNumberForma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0" fontId="3" fillId="12" borderId="3" xfId="0" applyFont="1" applyFill="1" applyBorder="1"/>
    <xf numFmtId="0" fontId="0" fillId="2" borderId="0" xfId="0" applyFill="1" applyBorder="1"/>
    <xf numFmtId="165" fontId="0" fillId="0" borderId="0" xfId="0" applyNumberFormat="1" applyFont="1" applyFill="1" applyBorder="1"/>
    <xf numFmtId="1" fontId="0" fillId="2" borderId="0" xfId="0" applyNumberFormat="1" applyFill="1"/>
    <xf numFmtId="166" fontId="0" fillId="2" borderId="0" xfId="0" applyNumberFormat="1" applyFill="1" applyBorder="1"/>
    <xf numFmtId="1" fontId="9" fillId="2" borderId="6" xfId="0" applyNumberFormat="1" applyFont="1" applyFill="1" applyBorder="1"/>
  </cellXfs>
  <cellStyles count="45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/>
    <cellStyle name="Normal" xfId="0" builtinId="0"/>
  </cellStyles>
  <dxfs count="4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1wGnpuH3ZcG_6yy3OCOXjwJdiobPGCq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CT94"/>
  <sheetViews>
    <sheetView tabSelected="1" zoomScale="93" zoomScaleNormal="93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D1" sqref="D1"/>
    </sheetView>
  </sheetViews>
  <sheetFormatPr baseColWidth="10" defaultRowHeight="16" x14ac:dyDescent="0.2"/>
  <cols>
    <col min="2" max="2" width="8.6640625" customWidth="1"/>
    <col min="3" max="3" width="8.5" customWidth="1"/>
    <col min="4" max="4" width="8.1640625" customWidth="1"/>
    <col min="5" max="5" width="8.83203125" hidden="1" customWidth="1"/>
    <col min="6" max="6" width="8.83203125" customWidth="1"/>
    <col min="7" max="8" width="9.5" customWidth="1"/>
    <col min="9" max="9" width="9.5" style="28" customWidth="1"/>
    <col min="10" max="16" width="9.5" customWidth="1"/>
    <col min="17" max="17" width="10.5" customWidth="1"/>
    <col min="18" max="18" width="10" customWidth="1"/>
    <col min="19" max="24" width="0.1640625" hidden="1" customWidth="1"/>
    <col min="25" max="25" width="9.33203125" style="3" hidden="1" customWidth="1"/>
    <col min="26" max="30" width="0.1640625" style="3" hidden="1" customWidth="1"/>
    <col min="31" max="31" width="9.33203125" customWidth="1"/>
    <col min="32" max="33" width="9.83203125" customWidth="1"/>
    <col min="40" max="50" width="11.33203125" customWidth="1"/>
    <col min="51" max="51" width="11.1640625" customWidth="1"/>
    <col min="52" max="52" width="10.83203125" customWidth="1"/>
    <col min="53" max="53" width="6.33203125" bestFit="1" customWidth="1"/>
    <col min="54" max="55" width="11.6640625" customWidth="1"/>
    <col min="56" max="56" width="11.1640625" customWidth="1"/>
    <col min="57" max="57" width="0.1640625" hidden="1" customWidth="1"/>
    <col min="58" max="58" width="7.1640625" hidden="1" customWidth="1"/>
    <col min="59" max="67" width="0.1640625" hidden="1" customWidth="1"/>
    <col min="68" max="68" width="10.33203125" customWidth="1"/>
    <col min="69" max="69" width="2.5" hidden="1" customWidth="1"/>
    <col min="71" max="71" width="10" customWidth="1"/>
    <col min="72" max="72" width="10.83203125" hidden="1" customWidth="1"/>
    <col min="74" max="74" width="9.83203125" customWidth="1"/>
    <col min="75" max="75" width="10.83203125" hidden="1" customWidth="1"/>
    <col min="77" max="77" width="9.6640625" customWidth="1"/>
    <col min="78" max="78" width="10.83203125" hidden="1" customWidth="1"/>
    <col min="80" max="80" width="10.1640625" customWidth="1"/>
    <col min="81" max="81" width="10.83203125" hidden="1" customWidth="1"/>
    <col min="83" max="83" width="9.33203125" customWidth="1"/>
    <col min="84" max="84" width="10.1640625" hidden="1" customWidth="1"/>
    <col min="85" max="85" width="10.1640625" customWidth="1"/>
    <col min="86" max="86" width="9.83203125" customWidth="1"/>
    <col min="87" max="87" width="10.83203125" hidden="1" customWidth="1"/>
  </cols>
  <sheetData>
    <row r="1" spans="1:98" x14ac:dyDescent="0.2">
      <c r="A1" s="70" t="s">
        <v>0</v>
      </c>
      <c r="B1" s="71" t="s">
        <v>175</v>
      </c>
      <c r="C1" s="71" t="s">
        <v>76</v>
      </c>
      <c r="D1" s="70" t="s">
        <v>4</v>
      </c>
      <c r="E1" s="72" t="s">
        <v>39</v>
      </c>
      <c r="F1" s="70" t="s">
        <v>78</v>
      </c>
      <c r="G1" s="72" t="s">
        <v>77</v>
      </c>
      <c r="H1" s="72" t="s">
        <v>79</v>
      </c>
      <c r="I1" s="73" t="s">
        <v>80</v>
      </c>
      <c r="J1" s="72" t="s">
        <v>81</v>
      </c>
      <c r="K1" s="72" t="s">
        <v>82</v>
      </c>
      <c r="L1" s="72" t="s">
        <v>90</v>
      </c>
      <c r="M1" s="71" t="s">
        <v>104</v>
      </c>
      <c r="N1" s="70" t="s">
        <v>128</v>
      </c>
      <c r="O1" s="70" t="s">
        <v>129</v>
      </c>
      <c r="P1" s="70" t="s">
        <v>130</v>
      </c>
      <c r="Q1" s="70" t="s">
        <v>131</v>
      </c>
      <c r="R1" s="70" t="s">
        <v>196</v>
      </c>
      <c r="S1" s="70" t="s">
        <v>198</v>
      </c>
      <c r="T1" s="70" t="s">
        <v>199</v>
      </c>
      <c r="U1" s="70" t="s">
        <v>200</v>
      </c>
      <c r="V1" s="70" t="s">
        <v>197</v>
      </c>
      <c r="W1" s="71" t="s">
        <v>53</v>
      </c>
      <c r="X1" s="71" t="s">
        <v>178</v>
      </c>
      <c r="Y1" s="71" t="s">
        <v>88</v>
      </c>
      <c r="Z1" s="71" t="s">
        <v>93</v>
      </c>
      <c r="AA1" s="71" t="s">
        <v>112</v>
      </c>
      <c r="AB1" s="71" t="s">
        <v>113</v>
      </c>
      <c r="AC1" s="71" t="s">
        <v>111</v>
      </c>
      <c r="AD1" s="71" t="s">
        <v>114</v>
      </c>
      <c r="AE1" s="70" t="s">
        <v>91</v>
      </c>
      <c r="AF1" s="70" t="s">
        <v>92</v>
      </c>
      <c r="AG1" s="70" t="s">
        <v>33</v>
      </c>
      <c r="AH1" s="72" t="s">
        <v>34</v>
      </c>
      <c r="AI1" s="74" t="s">
        <v>35</v>
      </c>
      <c r="AJ1" s="71" t="s">
        <v>18</v>
      </c>
      <c r="AK1" s="70" t="s">
        <v>19</v>
      </c>
      <c r="AL1" s="70" t="s">
        <v>20</v>
      </c>
      <c r="AM1" s="70" t="s">
        <v>10</v>
      </c>
      <c r="AN1" s="72" t="s">
        <v>36</v>
      </c>
      <c r="AO1" s="70" t="s">
        <v>25</v>
      </c>
      <c r="AP1" s="70" t="s">
        <v>31</v>
      </c>
      <c r="AQ1" s="70" t="s">
        <v>46</v>
      </c>
      <c r="AR1" s="70" t="s">
        <v>94</v>
      </c>
      <c r="AS1" s="70" t="s">
        <v>218</v>
      </c>
      <c r="AT1" s="70" t="s">
        <v>195</v>
      </c>
      <c r="AU1" s="70" t="s">
        <v>194</v>
      </c>
      <c r="AV1" s="70" t="s">
        <v>201</v>
      </c>
      <c r="AW1" s="70" t="s">
        <v>202</v>
      </c>
      <c r="AX1" s="70" t="s">
        <v>127</v>
      </c>
      <c r="AY1" s="70" t="s">
        <v>186</v>
      </c>
      <c r="AZ1" s="72" t="s">
        <v>187</v>
      </c>
      <c r="BA1" s="71" t="s">
        <v>188</v>
      </c>
      <c r="BB1" s="70" t="s">
        <v>139</v>
      </c>
      <c r="BC1" s="70" t="s">
        <v>140</v>
      </c>
      <c r="BD1" s="70" t="s">
        <v>141</v>
      </c>
      <c r="BE1" s="70" t="s">
        <v>142</v>
      </c>
      <c r="BF1" s="70" t="s">
        <v>143</v>
      </c>
      <c r="BG1" s="70" t="s">
        <v>144</v>
      </c>
      <c r="BH1" s="70" t="s">
        <v>145</v>
      </c>
      <c r="BI1" s="70" t="s">
        <v>146</v>
      </c>
      <c r="BJ1" s="70" t="s">
        <v>147</v>
      </c>
      <c r="BK1" s="70" t="s">
        <v>148</v>
      </c>
      <c r="BL1" s="70" t="s">
        <v>149</v>
      </c>
      <c r="BM1" s="70" t="s">
        <v>150</v>
      </c>
      <c r="BN1" s="70" t="s">
        <v>151</v>
      </c>
      <c r="BO1" s="70" t="s">
        <v>152</v>
      </c>
      <c r="BP1" s="70" t="s">
        <v>153</v>
      </c>
      <c r="BQ1" s="70" t="s">
        <v>154</v>
      </c>
      <c r="BR1" s="70" t="s">
        <v>155</v>
      </c>
      <c r="BS1" s="70" t="s">
        <v>156</v>
      </c>
      <c r="BT1" s="70" t="s">
        <v>157</v>
      </c>
      <c r="BU1" s="70" t="s">
        <v>158</v>
      </c>
      <c r="BV1" s="70" t="s">
        <v>159</v>
      </c>
      <c r="BW1" s="70" t="s">
        <v>160</v>
      </c>
      <c r="BX1" s="70" t="s">
        <v>161</v>
      </c>
      <c r="BY1" s="70" t="s">
        <v>162</v>
      </c>
      <c r="BZ1" s="70" t="s">
        <v>163</v>
      </c>
      <c r="CA1" s="70" t="s">
        <v>164</v>
      </c>
      <c r="CB1" s="70" t="s">
        <v>165</v>
      </c>
      <c r="CC1" s="70" t="s">
        <v>166</v>
      </c>
      <c r="CD1" s="70" t="s">
        <v>167</v>
      </c>
      <c r="CE1" s="70" t="s">
        <v>168</v>
      </c>
      <c r="CF1" s="70" t="s">
        <v>169</v>
      </c>
      <c r="CG1" s="70" t="s">
        <v>170</v>
      </c>
      <c r="CH1" s="70" t="s">
        <v>171</v>
      </c>
      <c r="CI1" s="70" t="s">
        <v>172</v>
      </c>
      <c r="CJ1" s="70" t="s">
        <v>173</v>
      </c>
      <c r="CK1" s="8"/>
      <c r="CO1" s="43"/>
      <c r="CP1" s="43"/>
      <c r="CQ1" s="62"/>
      <c r="CR1" s="43"/>
      <c r="CS1" s="43"/>
      <c r="CT1" s="43"/>
    </row>
    <row r="2" spans="1:98" x14ac:dyDescent="0.2">
      <c r="A2" s="58" t="s">
        <v>84</v>
      </c>
      <c r="B2">
        <v>1</v>
      </c>
      <c r="C2">
        <v>1</v>
      </c>
      <c r="D2">
        <v>0.21829855537720699</v>
      </c>
      <c r="E2">
        <v>0.78170144462279201</v>
      </c>
      <c r="F2">
        <v>0.459523809523809</v>
      </c>
      <c r="G2">
        <v>0.459523809523809</v>
      </c>
      <c r="H2">
        <v>9.2429577464788706E-2</v>
      </c>
      <c r="I2">
        <v>4.4014084507042202E-2</v>
      </c>
      <c r="J2">
        <v>6.3782468073016796E-2</v>
      </c>
      <c r="K2">
        <v>0.17120035838088499</v>
      </c>
      <c r="L2">
        <v>1.02859758491556</v>
      </c>
      <c r="M2" s="31">
        <v>0</v>
      </c>
      <c r="N2">
        <v>1.00613914166117</v>
      </c>
      <c r="O2">
        <v>0.99564145345659305</v>
      </c>
      <c r="P2">
        <v>1.00959855665651</v>
      </c>
      <c r="Q2">
        <v>0.99272852438824899</v>
      </c>
      <c r="R2">
        <v>145.38000488281199</v>
      </c>
      <c r="S2" s="43">
        <f>IF(C2,O2,Q2)</f>
        <v>0.99564145345659305</v>
      </c>
      <c r="T2" s="43">
        <f>IF(D2 = 0,N2,P2)</f>
        <v>1.00959855665651</v>
      </c>
      <c r="U2" s="68">
        <f>R2*S2^(1-M2)</f>
        <v>144.74635936504953</v>
      </c>
      <c r="V2" s="67">
        <f>R2*T2^(M2+1)</f>
        <v>146.77544309640336</v>
      </c>
      <c r="W2" s="76">
        <f>0.5 * (D2-MAX($D$3:$D$73))/(MIN($D$3:$D$73)-MAX($D$3:$D$73)) + 0.75</f>
        <v>1.1811166138543214</v>
      </c>
      <c r="X2" s="76">
        <f>AVERAGE(D2, F2, G2, H2, I2, J2, K2)</f>
        <v>0.21553895183579397</v>
      </c>
      <c r="Y2" s="32">
        <f>1.2^M2</f>
        <v>1</v>
      </c>
      <c r="Z2" s="32">
        <f>IF(C2&gt;0, 1, 0.3)</f>
        <v>1</v>
      </c>
      <c r="AA2" s="32">
        <f>PERCENTILE($L$2:$L$73, 0.05)</f>
        <v>-0.27069260264419237</v>
      </c>
      <c r="AB2" s="32">
        <f>PERCENTILE($L$2:$L$73, 0.95)</f>
        <v>1.0413923914257375</v>
      </c>
      <c r="AC2" s="32">
        <f>MIN(MAX(L2,AA2), AB2)</f>
        <v>1.02859758491556</v>
      </c>
      <c r="AD2" s="32">
        <f>AC2-$AC$74+1</f>
        <v>2.2992901875597522</v>
      </c>
      <c r="AE2" s="21">
        <f>(AD2^4) *Y2*Z2</f>
        <v>27.94957083654975</v>
      </c>
      <c r="AF2" s="15">
        <f>AE2/$AE$74</f>
        <v>3.5468094248723533E-2</v>
      </c>
      <c r="AG2" s="2">
        <v>0</v>
      </c>
      <c r="AH2" s="16">
        <f>$D$80*AF2</f>
        <v>2153.4630763583737</v>
      </c>
      <c r="AI2" s="26">
        <f>AH2-AG2</f>
        <v>2153.4630763583737</v>
      </c>
      <c r="AJ2" s="2">
        <v>2326</v>
      </c>
      <c r="AK2" s="2">
        <v>145</v>
      </c>
      <c r="AL2" s="2">
        <v>0</v>
      </c>
      <c r="AM2" s="14">
        <f>SUM(AJ2:AL2)</f>
        <v>2471</v>
      </c>
      <c r="AN2" s="16">
        <f>AF2*$D$79</f>
        <v>3551.1365323706978</v>
      </c>
      <c r="AO2" s="6">
        <f>AN2-AM2</f>
        <v>1080.1365323706978</v>
      </c>
      <c r="AP2" s="6">
        <f>AO2+AI2</f>
        <v>3233.5996087290714</v>
      </c>
      <c r="AQ2" s="18">
        <f>AG2+AM2</f>
        <v>2471</v>
      </c>
      <c r="AR2" s="30">
        <f>AH2+AN2</f>
        <v>5704.5996087290714</v>
      </c>
      <c r="AS2" s="77">
        <f>AP2*(AP2&lt;0)</f>
        <v>0</v>
      </c>
      <c r="AT2">
        <f>AS2/$AS$74</f>
        <v>0</v>
      </c>
      <c r="AU2" s="66">
        <f>AT2*$AP$74</f>
        <v>0</v>
      </c>
      <c r="AV2" s="69">
        <f>IF(AU2&gt;0,U2,V2)</f>
        <v>146.77544309640336</v>
      </c>
      <c r="AW2" s="17">
        <f>AU2/AV2</f>
        <v>0</v>
      </c>
      <c r="AX2" s="38">
        <f>AQ2/AR2</f>
        <v>0.43315923456204047</v>
      </c>
      <c r="AY2" s="23">
        <v>0</v>
      </c>
      <c r="AZ2" s="16">
        <f>BN2*$D$81</f>
        <v>105.49557096373064</v>
      </c>
      <c r="BA2" s="63">
        <f>AZ2-AY2</f>
        <v>105.49557096373064</v>
      </c>
      <c r="BB2" s="42">
        <f>($AD2^$BB$76)*($BC$76^$M2)*(IF($C2&gt;0,1,$BD$76))</f>
        <v>2.490616089750771</v>
      </c>
      <c r="BC2" s="42">
        <f>($AD2^$BB$77)*($BC$77^$M2)*(IF($C2&gt;0,1,$BD$77))</f>
        <v>5.9107302420509891</v>
      </c>
      <c r="BD2" s="42">
        <f>($AD2^$BB$78)*($BC$78^$M2)*(IF($C2&gt;0,1,$BD$78))</f>
        <v>57.336421084103833</v>
      </c>
      <c r="BE2" s="42">
        <f>($AD2^$BB$79)*($BC$79^$M2)*(IF($C2&gt;0,1,$BD$79))</f>
        <v>5.9452797621441826</v>
      </c>
      <c r="BF2" s="42">
        <f>($AD2^$BB$80)*($BC$80^$M2)*(IF($C2&gt;0,1,$BD$80))</f>
        <v>1.0769160434462366</v>
      </c>
      <c r="BG2" s="42">
        <f>($AD2^$BB$81)*($BC$81^$M2)*(IF($C2&gt;0,1,$BD$81))</f>
        <v>19.80046166536939</v>
      </c>
      <c r="BH2" s="42">
        <f>($AD2^$BB$82)*($BC$82^$M2)*(IF($C2&gt;0,1,$BD$82))</f>
        <v>4.7207479908319829</v>
      </c>
      <c r="BI2" s="40">
        <f>BB2/BB$74</f>
        <v>1.8990663561450332E-2</v>
      </c>
      <c r="BJ2" s="40">
        <f>BC2/BC$74</f>
        <v>2.3511095909190746E-2</v>
      </c>
      <c r="BK2" s="40">
        <f>BD2/BD$74</f>
        <v>3.4975622201236879E-2</v>
      </c>
      <c r="BL2" s="40">
        <f>BE2/BE$74</f>
        <v>1.9000167111687713E-2</v>
      </c>
      <c r="BM2" s="40">
        <f>BF2/BF$74</f>
        <v>1.4801945664446411E-2</v>
      </c>
      <c r="BN2" s="40">
        <f>BG2/BG$74</f>
        <v>2.9629425913138784E-2</v>
      </c>
      <c r="BO2" s="40">
        <f>BH2/BH$74</f>
        <v>2.1089201780048496E-2</v>
      </c>
      <c r="BP2" s="2">
        <v>744</v>
      </c>
      <c r="BQ2" s="17">
        <f>BP$74*BI2</f>
        <v>1199.1844412513426</v>
      </c>
      <c r="BR2" s="1">
        <f>BQ2-BP2</f>
        <v>455.18444125134261</v>
      </c>
      <c r="BS2" s="2">
        <v>744</v>
      </c>
      <c r="BT2" s="17">
        <f>BS$74*BJ2</f>
        <v>1418.9181492155708</v>
      </c>
      <c r="BU2" s="1">
        <f>BT2-BS2</f>
        <v>674.91814921557079</v>
      </c>
      <c r="BV2" s="2">
        <v>0</v>
      </c>
      <c r="BW2" s="17">
        <f>BV$74*BK2</f>
        <v>2344.5558586377128</v>
      </c>
      <c r="BX2" s="1">
        <f>BW2-BV2</f>
        <v>2344.5558586377128</v>
      </c>
      <c r="BY2" s="2">
        <v>1815</v>
      </c>
      <c r="BZ2" s="17">
        <f>BY$74*BL2</f>
        <v>1231.989835688943</v>
      </c>
      <c r="CA2" s="1">
        <f>BZ2-BY2</f>
        <v>-583.010164311057</v>
      </c>
      <c r="CB2" s="2">
        <v>727</v>
      </c>
      <c r="CC2" s="17">
        <f>CB$74*BM2</f>
        <v>978.43821231123673</v>
      </c>
      <c r="CD2" s="1">
        <f>CC2-CB2</f>
        <v>251.43821231123673</v>
      </c>
      <c r="CE2" s="2">
        <v>436</v>
      </c>
      <c r="CF2" s="17">
        <f>CE$74*BN2</f>
        <v>2135.3630961339991</v>
      </c>
      <c r="CG2" s="1">
        <f>CF2-CE2</f>
        <v>1699.3630961339991</v>
      </c>
      <c r="CH2" s="2">
        <v>1599</v>
      </c>
      <c r="CI2" s="17">
        <f>CH$74*BO2</f>
        <v>1404.7095521654703</v>
      </c>
      <c r="CJ2" s="1">
        <f>CI2-CH2</f>
        <v>-194.29044783452969</v>
      </c>
      <c r="CK2" s="9"/>
      <c r="CO2" s="40"/>
      <c r="CQ2" s="17"/>
      <c r="CR2" s="1"/>
    </row>
    <row r="3" spans="1:98" x14ac:dyDescent="0.2">
      <c r="A3" s="36" t="s">
        <v>55</v>
      </c>
      <c r="B3">
        <v>1</v>
      </c>
      <c r="C3">
        <v>1</v>
      </c>
      <c r="D3">
        <v>0.420545746388443</v>
      </c>
      <c r="E3">
        <v>0.579454253611557</v>
      </c>
      <c r="F3">
        <v>0.58888888888888802</v>
      </c>
      <c r="G3">
        <v>0.58888888888888802</v>
      </c>
      <c r="H3">
        <v>0.21654929577464699</v>
      </c>
      <c r="I3">
        <v>0.31954225352112597</v>
      </c>
      <c r="J3">
        <v>0.26305256123110399</v>
      </c>
      <c r="K3">
        <v>0.39358446425483001</v>
      </c>
      <c r="L3">
        <v>0.504722892056512</v>
      </c>
      <c r="M3" s="31">
        <v>0</v>
      </c>
      <c r="N3">
        <v>1.0039372997011899</v>
      </c>
      <c r="O3">
        <v>0.99737307918949303</v>
      </c>
      <c r="P3">
        <v>1.0047566910988801</v>
      </c>
      <c r="Q3">
        <v>0.99675315146844701</v>
      </c>
      <c r="R3">
        <v>262.25</v>
      </c>
      <c r="S3" s="43">
        <f>IF(C3,O3,Q3)</f>
        <v>0.99737307918949303</v>
      </c>
      <c r="T3" s="43">
        <f>IF(D3 = 0,N3,P3)</f>
        <v>1.0047566910988801</v>
      </c>
      <c r="U3" s="68">
        <f>R3*S3^(1-M3)</f>
        <v>261.56109001744454</v>
      </c>
      <c r="V3" s="67">
        <f>R3*T3^(M3+1)</f>
        <v>263.49744224068132</v>
      </c>
      <c r="W3" s="76">
        <f>0.5 * (D3-MAX($D$3:$D$73))/(MIN($D$3:$D$73)-MAX($D$3:$D$73)) + 0.75</f>
        <v>1.04758881917193</v>
      </c>
      <c r="X3" s="76">
        <f>AVERAGE(D3, F3, G3, H3, I3, J3, K3)</f>
        <v>0.39872172842113229</v>
      </c>
      <c r="Y3" s="32">
        <f>1.2^M3</f>
        <v>1</v>
      </c>
      <c r="Z3" s="32">
        <f>IF(C3&gt;0, 1, 0.3)</f>
        <v>1</v>
      </c>
      <c r="AA3" s="32">
        <f>PERCENTILE($L$2:$L$73, 0.05)</f>
        <v>-0.27069260264419237</v>
      </c>
      <c r="AB3" s="32">
        <f>PERCENTILE($L$2:$L$73, 0.95)</f>
        <v>1.0413923914257375</v>
      </c>
      <c r="AC3" s="32">
        <f>MIN(MAX(L3,AA3), AB3)</f>
        <v>0.504722892056512</v>
      </c>
      <c r="AD3" s="32">
        <f>AC3-$AC$74+1</f>
        <v>1.7754154947007044</v>
      </c>
      <c r="AE3" s="21">
        <f>(AD3^4) *Y3*Z3</f>
        <v>9.935735537338175</v>
      </c>
      <c r="AF3" s="15">
        <f>AE3/$AE$74</f>
        <v>1.2608479984525035E-2</v>
      </c>
      <c r="AG3" s="2">
        <v>524</v>
      </c>
      <c r="AH3" s="16">
        <f>$D$80*AF3</f>
        <v>765.5301665004298</v>
      </c>
      <c r="AI3" s="26">
        <f>AH3-AG3</f>
        <v>241.5301665004298</v>
      </c>
      <c r="AJ3" s="2">
        <v>787</v>
      </c>
      <c r="AK3" s="2">
        <v>262</v>
      </c>
      <c r="AL3" s="2">
        <v>0</v>
      </c>
      <c r="AM3" s="14">
        <f>SUM(AJ3:AL3)</f>
        <v>1049</v>
      </c>
      <c r="AN3" s="16">
        <f>AF3*$D$79</f>
        <v>1262.3862330106156</v>
      </c>
      <c r="AO3" s="9">
        <f>AN3-AM3</f>
        <v>213.38623301061557</v>
      </c>
      <c r="AP3" s="9">
        <f>AO3+AI3</f>
        <v>454.91639951104537</v>
      </c>
      <c r="AQ3" s="18">
        <f>AG3+AM3</f>
        <v>1573</v>
      </c>
      <c r="AR3" s="30">
        <f>AH3+AN3</f>
        <v>2027.9163995110453</v>
      </c>
      <c r="AS3" s="77">
        <f>AP3*(AP3&lt;0)</f>
        <v>0</v>
      </c>
      <c r="AT3">
        <f>AS3/$AS$74</f>
        <v>0</v>
      </c>
      <c r="AU3" s="66">
        <f>AT3*$AP$74</f>
        <v>0</v>
      </c>
      <c r="AV3" s="69">
        <f>IF(AU3&gt;0,U3,V3)</f>
        <v>263.49744224068132</v>
      </c>
      <c r="AW3" s="17">
        <f>AU3/AV3</f>
        <v>0</v>
      </c>
      <c r="AX3" s="38">
        <f>AQ3/AR3</f>
        <v>0.77567300130284911</v>
      </c>
      <c r="AY3" s="23">
        <v>0</v>
      </c>
      <c r="AZ3" s="16">
        <f>BN3*$D$81</f>
        <v>41.739643118727507</v>
      </c>
      <c r="BA3" s="63">
        <f>AZ3-AY3</f>
        <v>41.739643118727507</v>
      </c>
      <c r="BB3" s="42">
        <f>($AD3^$BB$76)*($BC$76^$M3)*(IF($C3&gt;0,1,$BD$76))</f>
        <v>1.875999880441493</v>
      </c>
      <c r="BC3" s="42">
        <f>($AD3^$BB$77)*($BC$77^$M3)*(IF($C3&gt;0,1,$BD$77))</f>
        <v>3.4041305912686384</v>
      </c>
      <c r="BD3" s="42">
        <f>($AD3^$BB$78)*($BC$78^$M3)*(IF($C3&gt;0,1,$BD$78))</f>
        <v>16.305943315274924</v>
      </c>
      <c r="BE3" s="42">
        <f>($AD3^$BB$79)*($BC$79^$M3)*(IF($C3&gt;0,1,$BD$79))</f>
        <v>3.4178367283766273</v>
      </c>
      <c r="BF3" s="42">
        <f>($AD3^$BB$80)*($BC$80^$M3)*(IF($C3&gt;0,1,$BD$80))</f>
        <v>1.0524166262348817</v>
      </c>
      <c r="BG3" s="42">
        <f>($AD3^$BB$81)*($BC$81^$M3)*(IF($C3&gt;0,1,$BD$81))</f>
        <v>7.8341128063347947</v>
      </c>
      <c r="BH3" s="42">
        <f>($AD3^$BB$82)*($BC$82^$M3)*(IF($C3&gt;0,1,$BD$82))</f>
        <v>2.9153802732306868</v>
      </c>
      <c r="BI3" s="40">
        <f>BB3/BB$74</f>
        <v>1.4304285079259437E-2</v>
      </c>
      <c r="BJ3" s="40">
        <f>BC3/BC$74</f>
        <v>1.3540601167911791E-2</v>
      </c>
      <c r="BK3" s="40">
        <f>BD3/BD$74</f>
        <v>9.9467406972137424E-3</v>
      </c>
      <c r="BL3" s="40">
        <f>BE3/BE$74</f>
        <v>1.0922861765583141E-2</v>
      </c>
      <c r="BM3" s="40">
        <f>BF3/BF$74</f>
        <v>1.4465207211546594E-2</v>
      </c>
      <c r="BN3" s="40">
        <f>BG3/BG$74</f>
        <v>1.17229723686919E-2</v>
      </c>
      <c r="BO3" s="40">
        <f>BH3/BH$74</f>
        <v>1.302400445165452E-2</v>
      </c>
      <c r="BP3" s="2">
        <v>527</v>
      </c>
      <c r="BQ3" s="17">
        <f>BP$74*BI3</f>
        <v>903.25838561491639</v>
      </c>
      <c r="BR3" s="1">
        <f>BQ3-BP3</f>
        <v>376.25838561491639</v>
      </c>
      <c r="BS3" s="2">
        <v>1021</v>
      </c>
      <c r="BT3" s="17">
        <f>BS$74*BJ3</f>
        <v>817.18882108464447</v>
      </c>
      <c r="BU3" s="1">
        <f>BT3-BS3</f>
        <v>-203.81117891535553</v>
      </c>
      <c r="BV3" s="2">
        <v>0</v>
      </c>
      <c r="BW3" s="17">
        <f>BV$74*BK3</f>
        <v>666.76981589702598</v>
      </c>
      <c r="BX3" s="1">
        <f>BW3-BV3</f>
        <v>666.76981589702598</v>
      </c>
      <c r="BY3" s="2">
        <v>809</v>
      </c>
      <c r="BZ3" s="17">
        <f>BY$74*BL3</f>
        <v>708.24927974217644</v>
      </c>
      <c r="CA3" s="1">
        <f>BZ3-BY3</f>
        <v>-100.75072025782356</v>
      </c>
      <c r="CB3" s="2">
        <v>1049</v>
      </c>
      <c r="CC3" s="17">
        <f>CB$74*BM3</f>
        <v>956.17912709765289</v>
      </c>
      <c r="CD3" s="1">
        <f>CC3-CB3</f>
        <v>-92.820872902347105</v>
      </c>
      <c r="CE3" s="2">
        <v>787</v>
      </c>
      <c r="CF3" s="17">
        <f>CE$74*BN3</f>
        <v>844.86289563925652</v>
      </c>
      <c r="CG3" s="1">
        <f>CF3-CE3</f>
        <v>57.862895639256521</v>
      </c>
      <c r="CH3" s="2">
        <v>0</v>
      </c>
      <c r="CI3" s="17">
        <f>CH$74*BO3</f>
        <v>867.50288851580422</v>
      </c>
      <c r="CJ3" s="1">
        <f>CI3-CH3</f>
        <v>867.50288851580422</v>
      </c>
      <c r="CK3" s="9"/>
      <c r="CO3" s="40"/>
      <c r="CQ3" s="17"/>
      <c r="CR3" s="1"/>
    </row>
    <row r="4" spans="1:98" x14ac:dyDescent="0.2">
      <c r="A4" s="36" t="s">
        <v>70</v>
      </c>
      <c r="B4">
        <v>1</v>
      </c>
      <c r="C4">
        <v>1</v>
      </c>
      <c r="D4">
        <v>0.314763231197771</v>
      </c>
      <c r="E4">
        <v>0.68523676880222795</v>
      </c>
      <c r="F4">
        <v>0.38337801608578997</v>
      </c>
      <c r="G4">
        <v>0.38337801608578997</v>
      </c>
      <c r="H4">
        <v>9.23694779116465E-2</v>
      </c>
      <c r="I4">
        <v>0.30120481927710802</v>
      </c>
      <c r="J4">
        <v>0.16679967596220999</v>
      </c>
      <c r="K4">
        <v>0.25287809089390201</v>
      </c>
      <c r="L4">
        <v>0.11216404905859299</v>
      </c>
      <c r="M4" s="31">
        <v>0</v>
      </c>
      <c r="N4">
        <v>1.00574500937467</v>
      </c>
      <c r="O4">
        <v>0.99465972014272297</v>
      </c>
      <c r="P4">
        <v>1.0122408232353099</v>
      </c>
      <c r="Q4">
        <v>0.98369011725646904</v>
      </c>
      <c r="R4">
        <v>119.83000183105401</v>
      </c>
      <c r="S4" s="43">
        <f>IF(C4,O4,Q4)</f>
        <v>0.99465972014272297</v>
      </c>
      <c r="T4" s="43">
        <f>IF(D4 = 0,N4,P4)</f>
        <v>1.0122408232353099</v>
      </c>
      <c r="U4" s="68">
        <f>R4*S4^(1-M4)</f>
        <v>119.19007608597816</v>
      </c>
      <c r="V4" s="67">
        <f>R4*T4^(M4+1)</f>
        <v>121.2968197017548</v>
      </c>
      <c r="W4" s="76">
        <f>0.5 * (D4-MAX($D$3:$D$73))/(MIN($D$3:$D$73)-MAX($D$3:$D$73)) + 0.75</f>
        <v>1.1174286320204667</v>
      </c>
      <c r="X4" s="76">
        <f>AVERAGE(D4, F4, G4, H4, I4, J4, K4)</f>
        <v>0.27068161820203102</v>
      </c>
      <c r="Y4" s="32">
        <f>1.2^M4</f>
        <v>1</v>
      </c>
      <c r="Z4" s="32">
        <f>IF(C4&gt;0, 1, 0.3)</f>
        <v>1</v>
      </c>
      <c r="AA4" s="32">
        <f>PERCENTILE($L$2:$L$73, 0.05)</f>
        <v>-0.27069260264419237</v>
      </c>
      <c r="AB4" s="32">
        <f>PERCENTILE($L$2:$L$73, 0.95)</f>
        <v>1.0413923914257375</v>
      </c>
      <c r="AC4" s="32">
        <f>MIN(MAX(L4,AA4), AB4)</f>
        <v>0.11216404905859299</v>
      </c>
      <c r="AD4" s="32">
        <f>AC4-$AC$74+1</f>
        <v>1.3828566517027854</v>
      </c>
      <c r="AE4" s="21">
        <f>(AD4^4) *Y4*Z4</f>
        <v>3.6568626788300924</v>
      </c>
      <c r="AF4" s="15">
        <f>AE4/$AE$74</f>
        <v>4.6405703653157231E-3</v>
      </c>
      <c r="AG4" s="2">
        <v>599</v>
      </c>
      <c r="AH4" s="16">
        <f>$D$80*AF4</f>
        <v>281.7545500153268</v>
      </c>
      <c r="AI4" s="26">
        <f>AH4-AG4</f>
        <v>-317.2454499846732</v>
      </c>
      <c r="AJ4" s="2">
        <v>359</v>
      </c>
      <c r="AK4" s="2">
        <v>0</v>
      </c>
      <c r="AL4" s="2">
        <v>0</v>
      </c>
      <c r="AM4" s="14">
        <f>SUM(AJ4:AL4)</f>
        <v>359</v>
      </c>
      <c r="AN4" s="16">
        <f>AF4*$D$79</f>
        <v>464.6231861161408</v>
      </c>
      <c r="AO4" s="9">
        <f>AN4-AM4</f>
        <v>105.6231861161408</v>
      </c>
      <c r="AP4" s="9">
        <f>AO4+AI4</f>
        <v>-211.6222638685324</v>
      </c>
      <c r="AQ4" s="18">
        <f>AG4+AM4</f>
        <v>958</v>
      </c>
      <c r="AR4" s="30">
        <f>AH4+AN4</f>
        <v>746.3777361314676</v>
      </c>
      <c r="AS4" s="77">
        <f>AP4*(AP4&lt;0)</f>
        <v>-211.6222638685324</v>
      </c>
      <c r="AT4">
        <f>AS4/$AS$74</f>
        <v>8.9197617352015958E-3</v>
      </c>
      <c r="AU4" s="66">
        <f>AT4*$AP$74</f>
        <v>-5.0262857377858507</v>
      </c>
      <c r="AV4" s="69">
        <f>IF(AU4&gt;0,U4,V4)</f>
        <v>121.2968197017548</v>
      </c>
      <c r="AW4" s="17">
        <f>AU4/AV4</f>
        <v>-4.143790208304312E-2</v>
      </c>
      <c r="AX4" s="38">
        <f>AQ4/AR4</f>
        <v>1.2835323906704219</v>
      </c>
      <c r="AY4" s="23">
        <v>0</v>
      </c>
      <c r="AZ4" s="16">
        <f>BN4*$D$81</f>
        <v>17.03671339030489</v>
      </c>
      <c r="BA4" s="63">
        <f>AZ4-AY4</f>
        <v>17.03671339030489</v>
      </c>
      <c r="BB4" s="42">
        <f>($AD4^$BB$76)*($BC$76^$M4)*(IF($C4&gt;0,1,$BD$76))</f>
        <v>1.4265656768668751</v>
      </c>
      <c r="BC4" s="42">
        <f>($AD4^$BB$77)*($BC$77^$M4)*(IF($C4&gt;0,1,$BD$77))</f>
        <v>1.9971857833432207</v>
      </c>
      <c r="BD4" s="42">
        <f>($AD4^$BB$78)*($BC$78^$M4)*(IF($C4&gt;0,1,$BD$78))</f>
        <v>4.8372590285733343</v>
      </c>
      <c r="BE4" s="42">
        <f>($AD4^$BB$79)*($BC$79^$M4)*(IF($C4&gt;0,1,$BD$79))</f>
        <v>2.0017226625547386</v>
      </c>
      <c r="BF4" s="42">
        <f>($AD4^$BB$80)*($BC$80^$M4)*(IF($C4&gt;0,1,$BD$80))</f>
        <v>1.0292696513186261</v>
      </c>
      <c r="BG4" s="42">
        <f>($AD4^$BB$81)*($BC$81^$M4)*(IF($C4&gt;0,1,$BD$81))</f>
        <v>3.1976204053589412</v>
      </c>
      <c r="BH4" s="42">
        <f>($AD4^$BB$82)*($BC$82^$M4)*(IF($C4&gt;0,1,$BD$82))</f>
        <v>1.8298211029408964</v>
      </c>
      <c r="BI4" s="40">
        <f>BB4/BB$74</f>
        <v>1.087740054726879E-2</v>
      </c>
      <c r="BJ4" s="40">
        <f>BC4/BC$74</f>
        <v>7.9442005602951091E-3</v>
      </c>
      <c r="BK4" s="40">
        <f>BD4/BD$74</f>
        <v>2.9507622044412686E-3</v>
      </c>
      <c r="BL4" s="40">
        <f>BE4/BE$74</f>
        <v>6.3971867803367709E-3</v>
      </c>
      <c r="BM4" s="40">
        <f>BF4/BF$74</f>
        <v>1.414705774475037E-2</v>
      </c>
      <c r="BN4" s="40">
        <f>BG4/BG$74</f>
        <v>4.784921609410164E-3</v>
      </c>
      <c r="BO4" s="40">
        <f>BH4/BH$74</f>
        <v>8.1744389948912449E-3</v>
      </c>
      <c r="BP4" s="2">
        <v>483</v>
      </c>
      <c r="BQ4" s="17">
        <f>BP$74*BI4</f>
        <v>686.86433495783501</v>
      </c>
      <c r="BR4" s="1">
        <f>BQ4-BP4</f>
        <v>203.86433495783501</v>
      </c>
      <c r="BS4" s="2">
        <v>233</v>
      </c>
      <c r="BT4" s="17">
        <f>BS$74*BJ4</f>
        <v>479.44044801437013</v>
      </c>
      <c r="BU4" s="1">
        <f>BT4-BS4</f>
        <v>246.44044801437013</v>
      </c>
      <c r="BV4" s="2">
        <v>0</v>
      </c>
      <c r="BW4" s="17">
        <f>BV$74*BK4</f>
        <v>197.80139361251599</v>
      </c>
      <c r="BX4" s="1">
        <f>BW4-BV4</f>
        <v>197.80139361251599</v>
      </c>
      <c r="BY4" s="2">
        <v>485</v>
      </c>
      <c r="BZ4" s="17">
        <f>BY$74*BL4</f>
        <v>414.79998802381658</v>
      </c>
      <c r="CA4" s="1">
        <f>BZ4-BY4</f>
        <v>-70.200011976183418</v>
      </c>
      <c r="CB4" s="2">
        <v>719</v>
      </c>
      <c r="CC4" s="17">
        <f>CB$74*BM4</f>
        <v>935.14881104348899</v>
      </c>
      <c r="CD4" s="1">
        <f>CC4-CB4</f>
        <v>216.14881104348899</v>
      </c>
      <c r="CE4" s="2">
        <v>599</v>
      </c>
      <c r="CF4" s="17">
        <f>CE$74*BN4</f>
        <v>344.84451546858111</v>
      </c>
      <c r="CG4" s="1">
        <f>CF4-CE4</f>
        <v>-254.15548453141889</v>
      </c>
      <c r="CH4" s="2">
        <v>1198</v>
      </c>
      <c r="CI4" s="17">
        <f>CH$74*BO4</f>
        <v>544.48303257171608</v>
      </c>
      <c r="CJ4" s="1">
        <f>CI4-CH4</f>
        <v>-653.51696742828392</v>
      </c>
      <c r="CK4" s="9"/>
      <c r="CO4" s="40"/>
      <c r="CQ4" s="17"/>
      <c r="CR4" s="1"/>
    </row>
    <row r="5" spans="1:98" x14ac:dyDescent="0.2">
      <c r="A5" s="36" t="s">
        <v>208</v>
      </c>
      <c r="B5">
        <v>1</v>
      </c>
      <c r="C5">
        <v>1</v>
      </c>
      <c r="D5">
        <v>0.29135053110773901</v>
      </c>
      <c r="E5">
        <v>0.70864946889226099</v>
      </c>
      <c r="F5">
        <v>0.33729569093610701</v>
      </c>
      <c r="G5">
        <v>0.33729569093610701</v>
      </c>
      <c r="H5">
        <v>5.00910746812386E-2</v>
      </c>
      <c r="I5">
        <v>0.13205828779599199</v>
      </c>
      <c r="J5">
        <v>8.1332290981292105E-2</v>
      </c>
      <c r="K5">
        <v>0.16562919815645799</v>
      </c>
      <c r="L5">
        <v>0.93207085844753401</v>
      </c>
      <c r="M5" s="31">
        <v>0</v>
      </c>
      <c r="N5">
        <v>1.0229791078806501</v>
      </c>
      <c r="O5">
        <v>0.98106123703541703</v>
      </c>
      <c r="P5">
        <v>1.02914583950765</v>
      </c>
      <c r="Q5">
        <v>0.96800231903516099</v>
      </c>
      <c r="R5">
        <v>15.4799995422363</v>
      </c>
      <c r="S5" s="43">
        <f>IF(C5,O5,Q5)</f>
        <v>0.98106123703541703</v>
      </c>
      <c r="T5" s="43">
        <f>IF(D5 = 0,N5,P5)</f>
        <v>1.02914583950765</v>
      </c>
      <c r="U5" s="68">
        <f>R5*S5^(1-M5)</f>
        <v>15.186827500214033</v>
      </c>
      <c r="V5" s="67">
        <f>R5*T5^(M5+1)</f>
        <v>15.931177124472814</v>
      </c>
      <c r="W5" s="76">
        <f>0.5 * (D5-MAX($D$3:$D$73))/(MIN($D$3:$D$73)-MAX($D$3:$D$73)) + 0.75</f>
        <v>1.1328861827283454</v>
      </c>
      <c r="X5" s="76">
        <f>AVERAGE(D5, F5, G5, H5, I5, J5, K5)</f>
        <v>0.19929325208499052</v>
      </c>
      <c r="Y5" s="32">
        <f>1.2^M5</f>
        <v>1</v>
      </c>
      <c r="Z5" s="32">
        <f>IF(C5&gt;0, 1, 0.3)</f>
        <v>1</v>
      </c>
      <c r="AA5" s="32">
        <f>PERCENTILE($L$2:$L$73, 0.05)</f>
        <v>-0.27069260264419237</v>
      </c>
      <c r="AB5" s="32">
        <f>PERCENTILE($L$2:$L$73, 0.95)</f>
        <v>1.0413923914257375</v>
      </c>
      <c r="AC5" s="32">
        <f>MIN(MAX(L5,AA5), AB5)</f>
        <v>0.93207085844753401</v>
      </c>
      <c r="AD5" s="32">
        <f>AC5-$AC$74+1</f>
        <v>2.2027634610917266</v>
      </c>
      <c r="AE5" s="21">
        <f>(AD5^4) *Y5*Z5</f>
        <v>23.543523290857966</v>
      </c>
      <c r="AF5" s="15">
        <f>AE5/$AE$74</f>
        <v>2.987680590555538E-2</v>
      </c>
      <c r="AG5" s="2">
        <v>3135</v>
      </c>
      <c r="AH5" s="16">
        <f>$D$80*AF5</f>
        <v>1813.9852089587478</v>
      </c>
      <c r="AI5" s="26">
        <f>AH5-AG5</f>
        <v>-1321.0147910412522</v>
      </c>
      <c r="AJ5" s="2">
        <v>16</v>
      </c>
      <c r="AK5" s="2">
        <v>1924</v>
      </c>
      <c r="AL5" s="2">
        <v>0</v>
      </c>
      <c r="AM5" s="14">
        <f>SUM(AJ5:AL5)</f>
        <v>1940</v>
      </c>
      <c r="AN5" s="16">
        <f>AF5*$D$79</f>
        <v>2991.325560876016</v>
      </c>
      <c r="AO5" s="9">
        <f>AN5-AM5</f>
        <v>1051.325560876016</v>
      </c>
      <c r="AP5" s="9">
        <f>AO5+AI5</f>
        <v>-269.68923016523627</v>
      </c>
      <c r="AQ5" s="18">
        <f>AG5+AM5</f>
        <v>5075</v>
      </c>
      <c r="AR5" s="30">
        <f>AH5+AN5</f>
        <v>4805.310769834764</v>
      </c>
      <c r="AS5" s="77">
        <f>AP5*(AP5&lt;0)</f>
        <v>-269.68923016523627</v>
      </c>
      <c r="AT5">
        <f>AS5/$AS$74</f>
        <v>1.136725234693773E-2</v>
      </c>
      <c r="AU5" s="66">
        <f>AT5*$AP$74</f>
        <v>-6.4054466974990945</v>
      </c>
      <c r="AV5" s="69">
        <f>IF(AU5&gt;0,U5,V5)</f>
        <v>15.931177124472814</v>
      </c>
      <c r="AW5" s="17">
        <f>AU5/AV5</f>
        <v>-0.40206989398537996</v>
      </c>
      <c r="AX5" s="38">
        <f>AQ5/AR5</f>
        <v>1.0561231610363693</v>
      </c>
      <c r="AY5" s="23">
        <v>0</v>
      </c>
      <c r="AZ5" s="16">
        <f>BN5*$D$81</f>
        <v>90.456893828200236</v>
      </c>
      <c r="BA5" s="63">
        <f>AZ5-AY5</f>
        <v>90.456893828200236</v>
      </c>
      <c r="BB5" s="42">
        <f>($AD5^$BB$76)*($BC$76^$M5)*(IF($C5&gt;0,1,$BD$76))</f>
        <v>2.3762535507859166</v>
      </c>
      <c r="BC5" s="42">
        <f>($AD5^$BB$77)*($BC$77^$M5)*(IF($C5&gt;0,1,$BD$77))</f>
        <v>5.3937823965035046</v>
      </c>
      <c r="BD5" s="42">
        <f>($AD5^$BB$78)*($BC$78^$M5)*(IF($C5&gt;0,1,$BD$78))</f>
        <v>46.542823081700227</v>
      </c>
      <c r="BE5" s="42">
        <f>($AD5^$BB$79)*($BC$79^$M5)*(IF($C5&gt;0,1,$BD$79))</f>
        <v>5.4236817308253746</v>
      </c>
      <c r="BF5" s="42">
        <f>($AD5^$BB$80)*($BC$80^$M5)*(IF($C5&gt;0,1,$BD$80))</f>
        <v>1.0728132775855277</v>
      </c>
      <c r="BG5" s="42">
        <f>($AD5^$BB$81)*($BC$81^$M5)*(IF($C5&gt;0,1,$BD$81))</f>
        <v>16.977852645865518</v>
      </c>
      <c r="BH5" s="42">
        <f>($AD5^$BB$82)*($BC$82^$M5)*(IF($C5&gt;0,1,$BD$82))</f>
        <v>4.3580488931179477</v>
      </c>
      <c r="BI5" s="40">
        <f>BB5/BB$74</f>
        <v>1.8118662248019432E-2</v>
      </c>
      <c r="BJ5" s="40">
        <f>BC5/BC$74</f>
        <v>2.1454833843592053E-2</v>
      </c>
      <c r="BK5" s="40">
        <f>BD5/BD$74</f>
        <v>2.8391451114409896E-2</v>
      </c>
      <c r="BL5" s="40">
        <f>BE5/BE$74</f>
        <v>1.733322288758438E-2</v>
      </c>
      <c r="BM5" s="40">
        <f>BF5/BF$74</f>
        <v>1.4745554158614796E-2</v>
      </c>
      <c r="BN5" s="40">
        <f>BG5/BG$74</f>
        <v>2.5405671627074914E-2</v>
      </c>
      <c r="BO5" s="40">
        <f>BH5/BH$74</f>
        <v>1.946890040577735E-2</v>
      </c>
      <c r="BP5" s="2">
        <v>1966</v>
      </c>
      <c r="BQ5" s="17">
        <f>BP$74*BI5</f>
        <v>1144.121046313435</v>
      </c>
      <c r="BR5" s="1">
        <f>BQ5-BP5</f>
        <v>-821.87895368656496</v>
      </c>
      <c r="BS5" s="2">
        <v>2037</v>
      </c>
      <c r="BT5" s="17">
        <f>BS$74*BJ5</f>
        <v>1294.8206772946239</v>
      </c>
      <c r="BU5" s="1">
        <f>BT5-BS5</f>
        <v>-742.17932270537608</v>
      </c>
      <c r="BV5" s="2">
        <v>0</v>
      </c>
      <c r="BW5" s="17">
        <f>BV$74*BK5</f>
        <v>1903.1925340033531</v>
      </c>
      <c r="BX5" s="1">
        <f>BW5-BV5</f>
        <v>1903.1925340033531</v>
      </c>
      <c r="BY5" s="2">
        <v>2113</v>
      </c>
      <c r="BZ5" s="17">
        <f>BY$74*BL5</f>
        <v>1123.9035052538588</v>
      </c>
      <c r="CA5" s="1">
        <f>BZ5-BY5</f>
        <v>-989.09649474614116</v>
      </c>
      <c r="CB5" s="2">
        <v>1117</v>
      </c>
      <c r="CC5" s="17">
        <f>CB$74*BM5</f>
        <v>974.71062099275525</v>
      </c>
      <c r="CD5" s="1">
        <f>CC5-CB5</f>
        <v>-142.28937900724475</v>
      </c>
      <c r="CE5" s="2">
        <v>3011</v>
      </c>
      <c r="CF5" s="17">
        <f>CE$74*BN5</f>
        <v>1830.961348491662</v>
      </c>
      <c r="CG5" s="1">
        <f>CF5-CE5</f>
        <v>-1180.038651508338</v>
      </c>
      <c r="CH5" s="2">
        <v>1381</v>
      </c>
      <c r="CI5" s="17">
        <f>CH$74*BO5</f>
        <v>1296.7845182280178</v>
      </c>
      <c r="CJ5" s="1">
        <f>CI5-CH5</f>
        <v>-84.21548177198224</v>
      </c>
      <c r="CK5" s="9"/>
      <c r="CO5" s="40"/>
      <c r="CQ5" s="17"/>
      <c r="CR5" s="1"/>
    </row>
    <row r="6" spans="1:98" x14ac:dyDescent="0.2">
      <c r="A6" s="36" t="s">
        <v>126</v>
      </c>
      <c r="B6">
        <v>1</v>
      </c>
      <c r="C6">
        <v>1</v>
      </c>
      <c r="D6">
        <v>0.68539325842696597</v>
      </c>
      <c r="E6">
        <v>0.31460674157303298</v>
      </c>
      <c r="F6">
        <v>0.90238095238095195</v>
      </c>
      <c r="G6">
        <v>0.90238095238095195</v>
      </c>
      <c r="H6">
        <v>0.12676056338028099</v>
      </c>
      <c r="I6">
        <v>0.30897887323943601</v>
      </c>
      <c r="J6">
        <v>0.19790486614642799</v>
      </c>
      <c r="K6">
        <v>0.42259387311464702</v>
      </c>
      <c r="L6">
        <v>1.0585155871092899</v>
      </c>
      <c r="M6" s="31">
        <v>0</v>
      </c>
      <c r="N6">
        <v>1.0119931075519299</v>
      </c>
      <c r="O6">
        <v>0.99234680998463798</v>
      </c>
      <c r="P6">
        <v>1.0110109011386701</v>
      </c>
      <c r="Q6">
        <v>0.99152916530749302</v>
      </c>
      <c r="R6">
        <v>106.300003051757</v>
      </c>
      <c r="S6" s="43">
        <f>IF(C6,O6,Q6)</f>
        <v>0.99234680998463798</v>
      </c>
      <c r="T6" s="43">
        <f>IF(D6 = 0,N6,P6)</f>
        <v>1.0110109011386701</v>
      </c>
      <c r="U6" s="68">
        <f>R6*S6^(1-M6)</f>
        <v>105.48646892976835</v>
      </c>
      <c r="V6" s="67">
        <f>R6*T6^(M6+1)</f>
        <v>107.47046187640022</v>
      </c>
      <c r="W6" s="76">
        <f>0.5 * (D6-MAX($D$3:$D$73))/(MIN($D$3:$D$73)-MAX($D$3:$D$73)) + 0.75</f>
        <v>0.87273099280213196</v>
      </c>
      <c r="X6" s="76">
        <f>AVERAGE(D6, F6, G6, H6, I6, J6, K6)</f>
        <v>0.50662761986709459</v>
      </c>
      <c r="Y6" s="32">
        <f>1.2^M6</f>
        <v>1</v>
      </c>
      <c r="Z6" s="32">
        <f>IF(C6&gt;0, 1, 0.3)</f>
        <v>1</v>
      </c>
      <c r="AA6" s="32">
        <f>PERCENTILE($L$2:$L$73, 0.05)</f>
        <v>-0.27069260264419237</v>
      </c>
      <c r="AB6" s="32">
        <f>PERCENTILE($L$2:$L$73, 0.95)</f>
        <v>1.0413923914257375</v>
      </c>
      <c r="AC6" s="32">
        <f>MIN(MAX(L6,AA6), AB6)</f>
        <v>1.0413923914257375</v>
      </c>
      <c r="AD6" s="32">
        <f>AC6-$AC$74+1</f>
        <v>2.31208499406993</v>
      </c>
      <c r="AE6" s="21">
        <f>(AD6^4) *Y6*Z6</f>
        <v>28.576904284895981</v>
      </c>
      <c r="AF6" s="15">
        <f>AE6/$AE$74</f>
        <v>3.6264182389090398E-2</v>
      </c>
      <c r="AG6" s="2">
        <v>1807</v>
      </c>
      <c r="AH6" s="16">
        <f>$D$80*AF6</f>
        <v>2201.797965844818</v>
      </c>
      <c r="AI6" s="26">
        <f>AH6-AG6</f>
        <v>394.79796584481801</v>
      </c>
      <c r="AJ6" s="2">
        <v>1169</v>
      </c>
      <c r="AK6" s="2">
        <v>1594</v>
      </c>
      <c r="AL6" s="2">
        <v>319</v>
      </c>
      <c r="AM6" s="10">
        <f>SUM(AJ6:AL6)</f>
        <v>3082</v>
      </c>
      <c r="AN6" s="16">
        <f>AF6*$D$79</f>
        <v>3630.8424691605087</v>
      </c>
      <c r="AO6" s="9">
        <f>AN6-AM6</f>
        <v>548.8424691605087</v>
      </c>
      <c r="AP6" s="9">
        <f>AO6+AI6</f>
        <v>943.64043500532671</v>
      </c>
      <c r="AQ6" s="18">
        <f>AG6+AM6</f>
        <v>4889</v>
      </c>
      <c r="AR6" s="30">
        <f>AH6+AN6</f>
        <v>5832.6404350053272</v>
      </c>
      <c r="AS6" s="77">
        <f>AP6*(AP6&lt;0)</f>
        <v>0</v>
      </c>
      <c r="AT6">
        <f>AS6/$AS$74</f>
        <v>0</v>
      </c>
      <c r="AU6" s="66">
        <f>AT6*$AP$74</f>
        <v>0</v>
      </c>
      <c r="AV6" s="69">
        <f>IF(AU6&gt;0,U6,V6)</f>
        <v>107.47046187640022</v>
      </c>
      <c r="AW6" s="17">
        <f>AU6/AV6</f>
        <v>0</v>
      </c>
      <c r="AX6" s="38">
        <f>AQ6/AR6</f>
        <v>0.83821385091013834</v>
      </c>
      <c r="AY6" s="23">
        <v>0</v>
      </c>
      <c r="AZ6" s="16">
        <f>BN6*$D$81</f>
        <v>107.61591922869908</v>
      </c>
      <c r="BA6" s="63">
        <f>AZ6-AY6</f>
        <v>107.61591922869908</v>
      </c>
      <c r="BB6" s="42">
        <f>($AD6^$BB$76)*($BC$76^$M6)*(IF($C6&gt;0,1,$BD$76))</f>
        <v>2.5058101230127194</v>
      </c>
      <c r="BC6" s="42">
        <f>($AD6^$BB$77)*($BC$77^$M6)*(IF($C6&gt;0,1,$BD$77))</f>
        <v>5.9811417988297553</v>
      </c>
      <c r="BD6" s="42">
        <f>($AD6^$BB$78)*($BC$78^$M6)*(IF($C6&gt;0,1,$BD$78))</f>
        <v>58.904768745146853</v>
      </c>
      <c r="BE6" s="42">
        <f>($AD6^$BB$79)*($BC$79^$M6)*(IF($C6&gt;0,1,$BD$79))</f>
        <v>6.0163365885773441</v>
      </c>
      <c r="BF6" s="42">
        <f>($AD6^$BB$80)*($BC$80^$M6)*(IF($C6&gt;0,1,$BD$80))</f>
        <v>1.0774480457075837</v>
      </c>
      <c r="BG6" s="42">
        <f>($AD6^$BB$81)*($BC$81^$M6)*(IF($C6&gt;0,1,$BD$81))</f>
        <v>20.198429790042361</v>
      </c>
      <c r="BH6" s="42">
        <f>($AD6^$BB$82)*($BC$82^$M6)*(IF($C6&gt;0,1,$BD$82))</f>
        <v>4.769831902347768</v>
      </c>
      <c r="BI6" s="40">
        <f>BB6/BB$74</f>
        <v>1.910651633177754E-2</v>
      </c>
      <c r="BJ6" s="40">
        <f>BC6/BC$74</f>
        <v>2.3791171770674583E-2</v>
      </c>
      <c r="BK6" s="40">
        <f>BD6/BD$74</f>
        <v>3.5932325361909774E-2</v>
      </c>
      <c r="BL6" s="40">
        <f>BE6/BE$74</f>
        <v>1.9227253410511326E-2</v>
      </c>
      <c r="BM6" s="40">
        <f>BF6/BF$74</f>
        <v>1.4809257904442969E-2</v>
      </c>
      <c r="BN6" s="40">
        <f>BG6/BG$74</f>
        <v>3.0224945717932616E-2</v>
      </c>
      <c r="BO6" s="40">
        <f>BH6/BH$74</f>
        <v>2.1308476461967707E-2</v>
      </c>
      <c r="BP6" s="2">
        <v>2241</v>
      </c>
      <c r="BQ6" s="17">
        <f>BP$74*BI6</f>
        <v>1206.5000802864245</v>
      </c>
      <c r="BR6" s="1">
        <f>BQ6-BP6</f>
        <v>-1034.4999197135755</v>
      </c>
      <c r="BS6" s="2">
        <v>2935</v>
      </c>
      <c r="BT6" s="17">
        <f>BS$74*BJ6</f>
        <v>1435.8210075319816</v>
      </c>
      <c r="BU6" s="1">
        <f>BT6-BS6</f>
        <v>-1499.1789924680184</v>
      </c>
      <c r="BV6" s="2">
        <v>7968</v>
      </c>
      <c r="BW6" s="17">
        <f>BV$74*BK6</f>
        <v>2408.6874983102598</v>
      </c>
      <c r="BX6" s="1">
        <f>BW6-BV6</f>
        <v>-5559.3125016897402</v>
      </c>
      <c r="BY6" s="2">
        <v>1737</v>
      </c>
      <c r="BZ6" s="17">
        <f>BY$74*BL6</f>
        <v>1246.7143383909649</v>
      </c>
      <c r="CA6" s="1">
        <f>BZ6-BY6</f>
        <v>-490.28566160903506</v>
      </c>
      <c r="CB6" s="2">
        <v>1276</v>
      </c>
      <c r="CC6" s="17">
        <f>CB$74*BM6</f>
        <v>978.92156599948919</v>
      </c>
      <c r="CD6" s="1">
        <f>CC6-CB6</f>
        <v>-297.07843400051081</v>
      </c>
      <c r="CE6" s="2">
        <v>2339</v>
      </c>
      <c r="CF6" s="17">
        <f>CE$74*BN6</f>
        <v>2178.2816129456855</v>
      </c>
      <c r="CG6" s="1">
        <f>CF6-CE6</f>
        <v>-160.71838705431446</v>
      </c>
      <c r="CH6" s="2">
        <v>1594</v>
      </c>
      <c r="CI6" s="17">
        <f>CH$74*BO6</f>
        <v>1419.3150001787451</v>
      </c>
      <c r="CJ6" s="1">
        <f>CI6-CH6</f>
        <v>-174.68499982125491</v>
      </c>
      <c r="CK6" s="9"/>
      <c r="CO6" s="40"/>
      <c r="CQ6" s="17"/>
      <c r="CR6" s="1"/>
    </row>
    <row r="7" spans="1:98" x14ac:dyDescent="0.2">
      <c r="A7" s="36" t="s">
        <v>74</v>
      </c>
      <c r="B7">
        <v>1</v>
      </c>
      <c r="C7">
        <v>1</v>
      </c>
      <c r="D7">
        <v>0.45826645264847499</v>
      </c>
      <c r="E7">
        <v>0.54173354735152401</v>
      </c>
      <c r="F7">
        <v>0.88809523809523805</v>
      </c>
      <c r="G7">
        <v>0.88809523809523805</v>
      </c>
      <c r="H7">
        <v>2.28873239436619E-2</v>
      </c>
      <c r="I7">
        <v>0.46478873239436602</v>
      </c>
      <c r="J7">
        <v>0.103139567013216</v>
      </c>
      <c r="K7">
        <v>0.30265121563219</v>
      </c>
      <c r="L7">
        <v>0.70666995972761104</v>
      </c>
      <c r="M7" s="31">
        <v>0</v>
      </c>
      <c r="N7">
        <v>1.00524379305884</v>
      </c>
      <c r="O7">
        <v>0.99651294453899297</v>
      </c>
      <c r="P7">
        <v>1.00859859267459</v>
      </c>
      <c r="Q7">
        <v>0.99372263538928596</v>
      </c>
      <c r="R7">
        <v>2447</v>
      </c>
      <c r="S7" s="43">
        <f>IF(C7,O7,Q7)</f>
        <v>0.99651294453899297</v>
      </c>
      <c r="T7" s="43">
        <f>IF(D7 = 0,N7,P7)</f>
        <v>1.00859859267459</v>
      </c>
      <c r="U7" s="68">
        <f>R7*S7^(1-M7)</f>
        <v>2438.4671752869158</v>
      </c>
      <c r="V7" s="67">
        <f>R7*T7^(M7+1)</f>
        <v>2468.0407562747218</v>
      </c>
      <c r="W7" s="76">
        <f>0.5 * (D7-MAX($D$3:$D$73))/(MIN($D$3:$D$73)-MAX($D$3:$D$73)) + 0.75</f>
        <v>1.0226848257192618</v>
      </c>
      <c r="X7" s="76">
        <f>AVERAGE(D7, F7, G7, H7, I7, J7, K7)</f>
        <v>0.44684625254605503</v>
      </c>
      <c r="Y7" s="32">
        <f>1.2^M7</f>
        <v>1</v>
      </c>
      <c r="Z7" s="32">
        <f>IF(C7&gt;0, 1, 0.3)</f>
        <v>1</v>
      </c>
      <c r="AA7" s="32">
        <f>PERCENTILE($L$2:$L$73, 0.05)</f>
        <v>-0.27069260264419237</v>
      </c>
      <c r="AB7" s="32">
        <f>PERCENTILE($L$2:$L$73, 0.95)</f>
        <v>1.0413923914257375</v>
      </c>
      <c r="AC7" s="32">
        <f>MIN(MAX(L7,AA7), AB7)</f>
        <v>0.70666995972761104</v>
      </c>
      <c r="AD7" s="32">
        <f>AC7-$AC$74+1</f>
        <v>1.9773625623718034</v>
      </c>
      <c r="AE7" s="21">
        <f>(AD7^4) *Y7*Z7</f>
        <v>15.287808339395209</v>
      </c>
      <c r="AF7" s="15">
        <f>AE7/$AE$74</f>
        <v>1.9400277385619662E-2</v>
      </c>
      <c r="AG7" s="2">
        <v>2447</v>
      </c>
      <c r="AH7" s="16">
        <f>$D$80*AF7</f>
        <v>1177.8975416065905</v>
      </c>
      <c r="AI7" s="26">
        <f>AH7-AG7</f>
        <v>-1269.1024583934095</v>
      </c>
      <c r="AJ7" s="2">
        <v>0</v>
      </c>
      <c r="AK7" s="2">
        <v>2447</v>
      </c>
      <c r="AL7" s="2">
        <v>0</v>
      </c>
      <c r="AM7" s="14">
        <f>SUM(AJ7:AL7)</f>
        <v>2447</v>
      </c>
      <c r="AN7" s="16">
        <f>AF7*$D$79</f>
        <v>1942.3945724030118</v>
      </c>
      <c r="AO7" s="9">
        <f>AN7-AM7</f>
        <v>-504.60542759698819</v>
      </c>
      <c r="AP7" s="9">
        <f>AO7+AI7</f>
        <v>-1773.7078859903977</v>
      </c>
      <c r="AQ7" s="18">
        <f>AG7+AM7</f>
        <v>4894</v>
      </c>
      <c r="AR7" s="30">
        <f>AH7+AN7</f>
        <v>3120.2921140096023</v>
      </c>
      <c r="AS7" s="77">
        <f>AP7*(AP7&lt;0)</f>
        <v>-1773.7078859903977</v>
      </c>
      <c r="AT7">
        <f>AS7/$AS$74</f>
        <v>7.4760809385873928E-2</v>
      </c>
      <c r="AU7" s="66">
        <f>AT7*$AP$74</f>
        <v>-42.127716088937873</v>
      </c>
      <c r="AV7" s="69">
        <f>IF(AU7&gt;0,U7,V7)</f>
        <v>2468.0407562747218</v>
      </c>
      <c r="AW7" s="17">
        <f>AU7/AV7</f>
        <v>-1.7069295141027469E-2</v>
      </c>
      <c r="AX7" s="38">
        <f>AQ7/AR7</f>
        <v>1.5684428961079442</v>
      </c>
      <c r="AY7" s="23">
        <v>0</v>
      </c>
      <c r="AZ7" s="16">
        <f>BN7*$D$81</f>
        <v>61.422064366999585</v>
      </c>
      <c r="BA7" s="63">
        <f>AZ7-AY7</f>
        <v>61.422064366999585</v>
      </c>
      <c r="BB7" s="42">
        <f>($AD7^$BB$76)*($BC$76^$M7)*(IF($C7&gt;0,1,$BD$76))</f>
        <v>2.1111086871384863</v>
      </c>
      <c r="BC7" s="42">
        <f>($AD7^$BB$77)*($BC$77^$M7)*(IF($C7&gt;0,1,$BD$77))</f>
        <v>4.2839873513405307</v>
      </c>
      <c r="BD7" s="42">
        <f>($AD7^$BB$78)*($BC$78^$M7)*(IF($C7&gt;0,1,$BD$78))</f>
        <v>27.533898851076533</v>
      </c>
      <c r="BE7" s="42">
        <f>($AD7^$BB$79)*($BC$79^$M7)*(IF($C7&gt;0,1,$BD$79))</f>
        <v>4.3044808895828277</v>
      </c>
      <c r="BF7" s="42">
        <f>($AD7^$BB$80)*($BC$80^$M7)*(IF($C7&gt;0,1,$BD$80))</f>
        <v>1.0625556412299837</v>
      </c>
      <c r="BG7" s="42">
        <f>($AD7^$BB$81)*($BC$81^$M7)*(IF($C7&gt;0,1,$BD$81))</f>
        <v>11.528306068173713</v>
      </c>
      <c r="BH7" s="42">
        <f>($AD7^$BB$82)*($BC$82^$M7)*(IF($C7&gt;0,1,$BD$82))</f>
        <v>3.5637306883180782</v>
      </c>
      <c r="BI7" s="40">
        <f>BB7/BB$74</f>
        <v>1.6096962909732879E-2</v>
      </c>
      <c r="BJ7" s="40">
        <f>BC7/BC$74</f>
        <v>1.7040405054279312E-2</v>
      </c>
      <c r="BK7" s="40">
        <f>BD7/BD$74</f>
        <v>1.6795872950104887E-2</v>
      </c>
      <c r="BL7" s="40">
        <f>BE7/BE$74</f>
        <v>1.375643527355954E-2</v>
      </c>
      <c r="BM7" s="40">
        <f>BF7/BF$74</f>
        <v>1.4604565474395242E-2</v>
      </c>
      <c r="BN7" s="40">
        <f>BG7/BG$74</f>
        <v>1.7250965978654567E-2</v>
      </c>
      <c r="BO7" s="40">
        <f>BH7/BH$74</f>
        <v>1.5920408316997571E-2</v>
      </c>
      <c r="BP7" s="2">
        <v>0</v>
      </c>
      <c r="BQ7" s="17">
        <f>BP$74*BI7</f>
        <v>1016.4588198979924</v>
      </c>
      <c r="BR7" s="1">
        <f>BQ7-BP7</f>
        <v>1016.4588198979924</v>
      </c>
      <c r="BS7" s="2">
        <v>0</v>
      </c>
      <c r="BT7" s="17">
        <f>BS$74*BJ7</f>
        <v>1028.4054854308108</v>
      </c>
      <c r="BU7" s="1">
        <f>BT7-BS7</f>
        <v>1028.4054854308108</v>
      </c>
      <c r="BV7" s="2">
        <v>0</v>
      </c>
      <c r="BW7" s="17">
        <f>BV$74*BK7</f>
        <v>1125.894547337331</v>
      </c>
      <c r="BX7" s="1">
        <f>BW7-BV7</f>
        <v>1125.894547337331</v>
      </c>
      <c r="BY7" s="2">
        <v>0</v>
      </c>
      <c r="BZ7" s="17">
        <f>BY$74*BL7</f>
        <v>891.98101957287417</v>
      </c>
      <c r="CA7" s="1">
        <f>BZ7-BY7</f>
        <v>891.98101957287417</v>
      </c>
      <c r="CB7" s="2">
        <v>0</v>
      </c>
      <c r="CC7" s="17">
        <f>CB$74*BM7</f>
        <v>965.39098698847431</v>
      </c>
      <c r="CD7" s="1">
        <f>CC7-CB7</f>
        <v>965.39098698847431</v>
      </c>
      <c r="CE7" s="2">
        <v>0</v>
      </c>
      <c r="CF7" s="17">
        <f>CE$74*BN7</f>
        <v>1243.2598671156561</v>
      </c>
      <c r="CG7" s="1">
        <f>CF7-CE7</f>
        <v>1243.2598671156561</v>
      </c>
      <c r="CH7" s="2">
        <v>0</v>
      </c>
      <c r="CI7" s="17">
        <f>CH$74*BO7</f>
        <v>1060.4265571785743</v>
      </c>
      <c r="CJ7" s="1">
        <f>CI7-CH7</f>
        <v>1060.4265571785743</v>
      </c>
      <c r="CK7" s="9"/>
      <c r="CO7" s="40"/>
      <c r="CQ7" s="17"/>
      <c r="CR7" s="1"/>
    </row>
    <row r="8" spans="1:98" x14ac:dyDescent="0.2">
      <c r="A8" s="36" t="s">
        <v>9</v>
      </c>
      <c r="B8">
        <v>1</v>
      </c>
      <c r="C8">
        <v>1</v>
      </c>
      <c r="D8">
        <v>0.25682182985553698</v>
      </c>
      <c r="E8">
        <v>0.74317817014446197</v>
      </c>
      <c r="F8">
        <v>0.26746031746031701</v>
      </c>
      <c r="G8">
        <v>0.26746031746031701</v>
      </c>
      <c r="H8">
        <v>8.4507042253521097E-2</v>
      </c>
      <c r="I8">
        <v>5.9859154929577399E-2</v>
      </c>
      <c r="J8">
        <v>7.1123274213817395E-2</v>
      </c>
      <c r="K8">
        <v>0.137922635923349</v>
      </c>
      <c r="L8">
        <v>0.66733598353002099</v>
      </c>
      <c r="M8" s="31">
        <v>0</v>
      </c>
      <c r="N8">
        <v>1.00641700840329</v>
      </c>
      <c r="O8">
        <v>0.99469379822729598</v>
      </c>
      <c r="P8">
        <v>1.0081293101728701</v>
      </c>
      <c r="Q8">
        <v>0.99357719249038001</v>
      </c>
      <c r="R8">
        <v>103.120002746582</v>
      </c>
      <c r="S8" s="43">
        <f>IF(C8,O8,Q8)</f>
        <v>0.99469379822729598</v>
      </c>
      <c r="T8" s="43">
        <f>IF(D8 = 0,N8,P8)</f>
        <v>1.0081293101728701</v>
      </c>
      <c r="U8" s="68">
        <f>R8*S8^(1-M8)</f>
        <v>102.57282720520685</v>
      </c>
      <c r="V8" s="67">
        <f>R8*T8^(M8+1)</f>
        <v>103.95829723393618</v>
      </c>
      <c r="W8" s="76">
        <f>0.5 * (D8-MAX($D$3:$D$73))/(MIN($D$3:$D$73)-MAX($D$3:$D$73)) + 0.75</f>
        <v>1.1556827482005332</v>
      </c>
      <c r="X8" s="76">
        <f>AVERAGE(D8, F8, G8, H8, I8, J8, K8)</f>
        <v>0.16359351029949085</v>
      </c>
      <c r="Y8" s="32">
        <f>1.2^M8</f>
        <v>1</v>
      </c>
      <c r="Z8" s="32">
        <f>IF(C8&gt;0, 1, 0.3)</f>
        <v>1</v>
      </c>
      <c r="AA8" s="32">
        <f>PERCENTILE($L$2:$L$73, 0.05)</f>
        <v>-0.27069260264419237</v>
      </c>
      <c r="AB8" s="32">
        <f>PERCENTILE($L$2:$L$73, 0.95)</f>
        <v>1.0413923914257375</v>
      </c>
      <c r="AC8" s="32">
        <f>MIN(MAX(L8,AA8), AB8)</f>
        <v>0.66733598353002099</v>
      </c>
      <c r="AD8" s="32">
        <f>AC8-$AC$74+1</f>
        <v>1.9380285861742133</v>
      </c>
      <c r="AE8" s="21">
        <f>(AD8^4) *Y8*Z8</f>
        <v>14.107196465866057</v>
      </c>
      <c r="AF8" s="15">
        <f>AE8/$AE$74</f>
        <v>1.7902077164715546E-2</v>
      </c>
      <c r="AG8" s="2">
        <v>103</v>
      </c>
      <c r="AH8" s="16">
        <f>$D$80*AF8</f>
        <v>1086.9335660942868</v>
      </c>
      <c r="AI8" s="26">
        <f>AH8-AG8</f>
        <v>983.93356609428679</v>
      </c>
      <c r="AJ8" s="2">
        <v>0</v>
      </c>
      <c r="AK8" s="2">
        <v>1032</v>
      </c>
      <c r="AL8" s="2">
        <v>0</v>
      </c>
      <c r="AM8" s="10">
        <f>SUM(AJ8:AL8)</f>
        <v>1032</v>
      </c>
      <c r="AN8" s="16">
        <f>AF8*$D$79</f>
        <v>1792.3917698856499</v>
      </c>
      <c r="AO8" s="9">
        <f>AN8-AM8</f>
        <v>760.39176988564986</v>
      </c>
      <c r="AP8" s="37">
        <f>AO8+AI8</f>
        <v>1744.3253359799367</v>
      </c>
      <c r="AQ8" s="18">
        <f>AG8+AM8</f>
        <v>1135</v>
      </c>
      <c r="AR8" s="30">
        <f>AH8+AN8</f>
        <v>2879.3253359799364</v>
      </c>
      <c r="AS8" s="77">
        <f>AP8*(AP8&lt;0)</f>
        <v>0</v>
      </c>
      <c r="AT8">
        <f>AS8/$AS$74</f>
        <v>0</v>
      </c>
      <c r="AU8" s="66">
        <f>AT8*$AP$74</f>
        <v>0</v>
      </c>
      <c r="AV8" s="69">
        <f>IF(AU8&gt;0,U8,V8)</f>
        <v>103.95829723393618</v>
      </c>
      <c r="AW8" s="17">
        <f>AU8/AV8</f>
        <v>0</v>
      </c>
      <c r="AX8" s="38">
        <f>AQ8/AR8</f>
        <v>0.39418956441534569</v>
      </c>
      <c r="AY8" s="23">
        <v>0</v>
      </c>
      <c r="AZ8" s="16">
        <f>BN8*$D$81</f>
        <v>57.152141919375858</v>
      </c>
      <c r="BA8" s="63">
        <f>AZ8-AY8</f>
        <v>57.152141919375858</v>
      </c>
      <c r="BB8" s="42">
        <f>($AD8^$BB$76)*($BC$76^$M8)*(IF($C8&gt;0,1,$BD$76))</f>
        <v>2.065126957233471</v>
      </c>
      <c r="BC8" s="42">
        <f>($AD8^$BB$77)*($BC$77^$M8)*(IF($C8&gt;0,1,$BD$77))</f>
        <v>4.1041820939384159</v>
      </c>
      <c r="BD8" s="42">
        <f>($AD8^$BB$78)*($BC$78^$M8)*(IF($C8&gt;0,1,$BD$78))</f>
        <v>24.970805323421867</v>
      </c>
      <c r="BE8" s="42">
        <f>($AD8^$BB$79)*($BC$79^$M8)*(IF($C8&gt;0,1,$BD$79))</f>
        <v>4.1232355202105628</v>
      </c>
      <c r="BF8" s="42">
        <f>($AD8^$BB$80)*($BC$80^$M8)*(IF($C8&gt;0,1,$BD$80))</f>
        <v>1.0606572280719924</v>
      </c>
      <c r="BG8" s="42">
        <f>($AD8^$BB$81)*($BC$81^$M8)*(IF($C8&gt;0,1,$BD$81))</f>
        <v>10.72688440690472</v>
      </c>
      <c r="BH8" s="42">
        <f>($AD8^$BB$82)*($BC$82^$M8)*(IF($C8&gt;0,1,$BD$82))</f>
        <v>3.4327278462405739</v>
      </c>
      <c r="BI8" s="40">
        <f>BB8/BB$74</f>
        <v>1.5746357464681327E-2</v>
      </c>
      <c r="BJ8" s="40">
        <f>BC8/BC$74</f>
        <v>1.6325194161776975E-2</v>
      </c>
      <c r="BK8" s="40">
        <f>BD8/BD$74</f>
        <v>1.5232367778441166E-2</v>
      </c>
      <c r="BL8" s="40">
        <f>BE8/BE$74</f>
        <v>1.3177203943148502E-2</v>
      </c>
      <c r="BM8" s="40">
        <f>BF8/BF$74</f>
        <v>1.4578472253308727E-2</v>
      </c>
      <c r="BN8" s="40">
        <f>BG8/BG$74</f>
        <v>1.6051717994488374E-2</v>
      </c>
      <c r="BO8" s="40">
        <f>BH8/BH$74</f>
        <v>1.5335173651707714E-2</v>
      </c>
      <c r="BP8" s="2">
        <v>612</v>
      </c>
      <c r="BQ8" s="17">
        <f>BP$74*BI8</f>
        <v>994.31948846476712</v>
      </c>
      <c r="BR8" s="1">
        <f>BQ8-BP8</f>
        <v>382.31948846476712</v>
      </c>
      <c r="BS8" s="2">
        <v>407</v>
      </c>
      <c r="BT8" s="17">
        <f>BS$74*BJ8</f>
        <v>985.24179285740217</v>
      </c>
      <c r="BU8" s="1">
        <f>BT8-BS8</f>
        <v>578.24179285740217</v>
      </c>
      <c r="BV8" s="2">
        <v>0</v>
      </c>
      <c r="BW8" s="17">
        <f>BV$74*BK8</f>
        <v>1021.0865416600251</v>
      </c>
      <c r="BX8" s="1">
        <f>BW8-BV8</f>
        <v>1021.0865416600251</v>
      </c>
      <c r="BY8" s="2">
        <v>849</v>
      </c>
      <c r="BZ8" s="17">
        <f>BY$74*BL8</f>
        <v>854.42308087769209</v>
      </c>
      <c r="CA8" s="1">
        <f>BZ8-BY8</f>
        <v>5.4230808776920867</v>
      </c>
      <c r="CB8" s="2">
        <v>619</v>
      </c>
      <c r="CC8" s="17">
        <f>CB$74*BM8</f>
        <v>963.66617288821351</v>
      </c>
      <c r="CD8" s="1">
        <f>CC8-CB8</f>
        <v>344.66617288821351</v>
      </c>
      <c r="CE8" s="2">
        <v>206</v>
      </c>
      <c r="CF8" s="17">
        <f>CE$74*BN8</f>
        <v>1156.8312641447826</v>
      </c>
      <c r="CG8" s="1">
        <f>CF8-CE8</f>
        <v>950.83126414478261</v>
      </c>
      <c r="CH8" s="2">
        <v>1237</v>
      </c>
      <c r="CI8" s="17">
        <f>CH$74*BO8</f>
        <v>1021.4452465929475</v>
      </c>
      <c r="CJ8" s="1">
        <f>CI8-CH8</f>
        <v>-215.55475340705254</v>
      </c>
      <c r="CK8" s="9"/>
      <c r="CO8" s="40"/>
      <c r="CQ8" s="17"/>
      <c r="CR8" s="1"/>
    </row>
    <row r="9" spans="1:98" x14ac:dyDescent="0.2">
      <c r="A9" s="54" t="s">
        <v>75</v>
      </c>
      <c r="B9">
        <v>0</v>
      </c>
      <c r="C9">
        <v>0</v>
      </c>
      <c r="D9">
        <v>0.36288659793814398</v>
      </c>
      <c r="E9">
        <v>0.63711340206185496</v>
      </c>
      <c r="F9">
        <v>0.30661322645290501</v>
      </c>
      <c r="G9">
        <v>0.30661322645290501</v>
      </c>
      <c r="H9">
        <v>0.58799999999999997</v>
      </c>
      <c r="I9">
        <v>0.37466666666666598</v>
      </c>
      <c r="J9">
        <v>0.46936552919872498</v>
      </c>
      <c r="K9">
        <v>0.37935956465258203</v>
      </c>
      <c r="L9">
        <v>-0.223920536773731</v>
      </c>
      <c r="M9" s="31">
        <v>0</v>
      </c>
      <c r="N9">
        <v>1.00508134084154</v>
      </c>
      <c r="O9">
        <v>0.99485340588895499</v>
      </c>
      <c r="P9">
        <v>1.01322380124622</v>
      </c>
      <c r="Q9">
        <v>0.99590048576809198</v>
      </c>
      <c r="R9">
        <v>2.8699998855590798</v>
      </c>
      <c r="S9" s="43">
        <f>IF(C9,O9,Q9)</f>
        <v>0.99590048576809198</v>
      </c>
      <c r="T9" s="43">
        <f>IF(D9 = 0,N9,P9)</f>
        <v>1.01322380124622</v>
      </c>
      <c r="U9" s="68">
        <f>R9*S9^(1-M9)</f>
        <v>2.8582342801826561</v>
      </c>
      <c r="V9" s="67">
        <f>R9*T9^(M9+1)</f>
        <v>2.9079521936223873</v>
      </c>
      <c r="W9" s="76">
        <f>0.5 * (D9-MAX($D$3:$D$73))/(MIN($D$3:$D$73)-MAX($D$3:$D$73)) + 0.75</f>
        <v>1.0856565861324379</v>
      </c>
      <c r="X9" s="76">
        <f>AVERAGE(D9, F9, G9, H9, I9, J9, K9)</f>
        <v>0.39821497305170389</v>
      </c>
      <c r="Y9" s="32">
        <f>1.2^M9</f>
        <v>1</v>
      </c>
      <c r="Z9" s="32">
        <f>IF(C9&gt;0, 1, 0.3)</f>
        <v>0.3</v>
      </c>
      <c r="AA9" s="32">
        <f>PERCENTILE($L$2:$L$73, 0.05)</f>
        <v>-0.27069260264419237</v>
      </c>
      <c r="AB9" s="32">
        <f>PERCENTILE($L$2:$L$73, 0.95)</f>
        <v>1.0413923914257375</v>
      </c>
      <c r="AC9" s="32">
        <f>MIN(MAX(L9,AA9), AB9)</f>
        <v>-0.223920536773731</v>
      </c>
      <c r="AD9" s="32">
        <f>AC9-$AC$74+1</f>
        <v>1.0467720658704613</v>
      </c>
      <c r="AE9" s="21">
        <v>0</v>
      </c>
      <c r="AF9" s="15">
        <f>AE9/$AE$74</f>
        <v>0</v>
      </c>
      <c r="AG9" s="2">
        <v>0</v>
      </c>
      <c r="AH9" s="16">
        <f>$D$80*AF9</f>
        <v>0</v>
      </c>
      <c r="AI9" s="26">
        <f>AH9-AG9</f>
        <v>0</v>
      </c>
      <c r="AJ9" s="2">
        <v>0</v>
      </c>
      <c r="AK9" s="2">
        <v>0</v>
      </c>
      <c r="AL9" s="2">
        <v>0</v>
      </c>
      <c r="AM9" s="14">
        <f>SUM(AJ9:AL9)</f>
        <v>0</v>
      </c>
      <c r="AN9" s="16">
        <f>AF9*$D$79</f>
        <v>0</v>
      </c>
      <c r="AO9" s="9">
        <f>AN9-AM9</f>
        <v>0</v>
      </c>
      <c r="AP9" s="9">
        <f>AO9+AI9</f>
        <v>0</v>
      </c>
      <c r="AQ9" s="18">
        <f>AG9+AM9</f>
        <v>0</v>
      </c>
      <c r="AR9" s="30">
        <f>AH9+AN9</f>
        <v>0</v>
      </c>
      <c r="AS9" s="77">
        <f>AP9*(AP9&lt;0)</f>
        <v>0</v>
      </c>
      <c r="AT9">
        <f>AS9/$AS$74</f>
        <v>0</v>
      </c>
      <c r="AU9" s="66">
        <f>AT9*$AP$74</f>
        <v>0</v>
      </c>
      <c r="AV9" s="69">
        <f>IF(AU9&gt;0,U9,V9)</f>
        <v>2.9079521936223873</v>
      </c>
      <c r="AW9" s="17">
        <f>AU9/AV9</f>
        <v>0</v>
      </c>
      <c r="AX9" s="38">
        <v>1</v>
      </c>
      <c r="AY9" s="23">
        <v>0</v>
      </c>
      <c r="AZ9" s="16">
        <f>BN9*$D$81</f>
        <v>1.4123136200634339</v>
      </c>
      <c r="BA9" s="63">
        <f>AZ9-AY9</f>
        <v>1.4123136200634339</v>
      </c>
      <c r="BB9" s="42">
        <f>($AD9^$BB$76)*($BC$76^$M9)*(IF($C9&gt;0,1,$BD$76))</f>
        <v>0.48783831735801086</v>
      </c>
      <c r="BC9" s="42">
        <f>($AD9^$BB$77)*($BC$77^$M9)*(IF($C9&gt;0,1,$BD$77))</f>
        <v>0.43437083293355683</v>
      </c>
      <c r="BD9" s="42">
        <f>($AD9^$BB$78)*($BC$78^$M9)*(IF($C9&gt;0,1,$BD$78))</f>
        <v>2.4978760121456851E-3</v>
      </c>
      <c r="BE9" s="42">
        <f>($AD9^$BB$79)*($BC$79^$M9)*(IF($C9&gt;0,1,$BD$79))</f>
        <v>0.79954222650906082</v>
      </c>
      <c r="BF9" s="42">
        <f>($AD9^$BB$80)*($BC$80^$M9)*(IF($C9&gt;0,1,$BD$80))</f>
        <v>0.65666608599791298</v>
      </c>
      <c r="BG9" s="42">
        <f>($AD9^$BB$81)*($BC$81^$M9)*(IF($C9&gt;0,1,$BD$81))</f>
        <v>0.26507711592138089</v>
      </c>
      <c r="BH9" s="42">
        <f>($AD9^$BB$82)*($BC$82^$M9)*(IF($C9&gt;0,1,$BD$82))</f>
        <v>4.2468700008835666E-2</v>
      </c>
      <c r="BI9" s="40">
        <f>BB9/BB$74</f>
        <v>3.7197115185492436E-3</v>
      </c>
      <c r="BJ9" s="40">
        <f>BC9/BC$74</f>
        <v>1.7277957029066234E-3</v>
      </c>
      <c r="BK9" s="40">
        <f>BD9/BD$74</f>
        <v>1.5237220261478966E-6</v>
      </c>
      <c r="BL9" s="40">
        <f>BE9/BE$74</f>
        <v>2.555209598924608E-3</v>
      </c>
      <c r="BM9" s="40">
        <f>BF9/BF$74</f>
        <v>9.0257135491463737E-3</v>
      </c>
      <c r="BN9" s="40">
        <f>BG9/BG$74</f>
        <v>3.9666159810797187E-4</v>
      </c>
      <c r="BO9" s="40">
        <f>BH9/BH$74</f>
        <v>1.8972226129462106E-4</v>
      </c>
      <c r="BP9" s="2">
        <v>408</v>
      </c>
      <c r="BQ9" s="17">
        <f>BP$74*BI9</f>
        <v>234.88490355031053</v>
      </c>
      <c r="BR9" s="1">
        <f>BQ9-BP9</f>
        <v>-173.11509644968947</v>
      </c>
      <c r="BS9" s="2">
        <v>153</v>
      </c>
      <c r="BT9" s="17">
        <f>BS$74*BJ9</f>
        <v>104.27419846611762</v>
      </c>
      <c r="BU9" s="1">
        <f>BT9-BS9</f>
        <v>-48.725801533882375</v>
      </c>
      <c r="BV9" s="2">
        <v>0</v>
      </c>
      <c r="BW9" s="17">
        <f>BV$74*BK9</f>
        <v>0.10214118230079811</v>
      </c>
      <c r="BX9" s="1">
        <f>BW9-BV9</f>
        <v>0.10214118230079811</v>
      </c>
      <c r="BY9" s="2">
        <v>232</v>
      </c>
      <c r="BZ9" s="17">
        <f>BY$74*BL9</f>
        <v>165.68234560387052</v>
      </c>
      <c r="CA9" s="1">
        <f>BZ9-BY9</f>
        <v>-66.317654396129484</v>
      </c>
      <c r="CB9" s="2">
        <v>522</v>
      </c>
      <c r="CC9" s="17">
        <f>CB$74*BM9</f>
        <v>596.61771702567364</v>
      </c>
      <c r="CD9" s="1">
        <f>CC9-CB9</f>
        <v>74.617717025673642</v>
      </c>
      <c r="CE9" s="2">
        <v>0</v>
      </c>
      <c r="CF9" s="17">
        <f>CE$74*BN9</f>
        <v>28.587004714043424</v>
      </c>
      <c r="CG9" s="1">
        <f>CF9-CE9</f>
        <v>28.587004714043424</v>
      </c>
      <c r="CH9" s="2">
        <v>0</v>
      </c>
      <c r="CI9" s="17">
        <f>CH$74*BO9</f>
        <v>12.637020380312119</v>
      </c>
      <c r="CJ9" s="1">
        <f>CI9-CH9</f>
        <v>12.637020380312119</v>
      </c>
      <c r="CK9" s="9"/>
      <c r="CO9" s="40"/>
      <c r="CQ9" s="17"/>
      <c r="CR9" s="1"/>
    </row>
    <row r="10" spans="1:98" x14ac:dyDescent="0.2">
      <c r="A10" s="36" t="s">
        <v>54</v>
      </c>
      <c r="B10">
        <v>1</v>
      </c>
      <c r="C10">
        <v>1</v>
      </c>
      <c r="D10">
        <v>0.40690208667736699</v>
      </c>
      <c r="E10">
        <v>0.59309791332263195</v>
      </c>
      <c r="F10">
        <v>0.655555555555555</v>
      </c>
      <c r="G10">
        <v>0.655555555555555</v>
      </c>
      <c r="H10">
        <v>6.25E-2</v>
      </c>
      <c r="I10">
        <v>0.23063380281690099</v>
      </c>
      <c r="J10">
        <v>0.120060870711719</v>
      </c>
      <c r="K10">
        <v>0.28054691372372098</v>
      </c>
      <c r="L10">
        <v>0.80609246876121599</v>
      </c>
      <c r="M10" s="31">
        <v>0</v>
      </c>
      <c r="N10">
        <v>1.00707356308091</v>
      </c>
      <c r="O10">
        <v>0.99567201217979195</v>
      </c>
      <c r="P10">
        <v>1.0073428772272399</v>
      </c>
      <c r="Q10">
        <v>0.99617306331102295</v>
      </c>
      <c r="R10">
        <v>103.08999633789</v>
      </c>
      <c r="S10" s="43">
        <f>IF(C10,O10,Q10)</f>
        <v>0.99567201217979195</v>
      </c>
      <c r="T10" s="43">
        <f>IF(D10 = 0,N10,P10)</f>
        <v>1.0073428772272399</v>
      </c>
      <c r="U10" s="68">
        <f>R10*S10^(1-M10)</f>
        <v>102.64382408935433</v>
      </c>
      <c r="V10" s="67">
        <f>R10*T10^(M10+1)</f>
        <v>103.84697352435573</v>
      </c>
      <c r="W10" s="76">
        <f>0.5 * (D10-MAX($D$3:$D$73))/(MIN($D$3:$D$73)-MAX($D$3:$D$73)) + 0.75</f>
        <v>1.0565966465909806</v>
      </c>
      <c r="X10" s="76">
        <f>AVERAGE(D10, F10, G10, H10, I10, J10, K10)</f>
        <v>0.34453639786297391</v>
      </c>
      <c r="Y10" s="32">
        <f>1.2^M10</f>
        <v>1</v>
      </c>
      <c r="Z10" s="32">
        <f>IF(C10&gt;0, 1, 0.3)</f>
        <v>1</v>
      </c>
      <c r="AA10" s="32">
        <f>PERCENTILE($L$2:$L$73, 0.05)</f>
        <v>-0.27069260264419237</v>
      </c>
      <c r="AB10" s="32">
        <f>PERCENTILE($L$2:$L$73, 0.95)</f>
        <v>1.0413923914257375</v>
      </c>
      <c r="AC10" s="32">
        <f>MIN(MAX(L10,AA10), AB10)</f>
        <v>0.80609246876121599</v>
      </c>
      <c r="AD10" s="32">
        <f>AC10-$AC$74+1</f>
        <v>2.0767850714054084</v>
      </c>
      <c r="AE10" s="21">
        <f>(AD10^4) *Y10*Z10</f>
        <v>18.602281545552295</v>
      </c>
      <c r="AF10" s="15">
        <f>AE10/$AE$74</f>
        <v>2.3606354421590363E-2</v>
      </c>
      <c r="AG10" s="2">
        <v>2268</v>
      </c>
      <c r="AH10" s="16">
        <f>$D$80*AF10</f>
        <v>1433.2716118840697</v>
      </c>
      <c r="AI10" s="26">
        <f>AH10-AG10</f>
        <v>-834.72838811593033</v>
      </c>
      <c r="AJ10" s="2">
        <v>928</v>
      </c>
      <c r="AK10" s="2">
        <v>1753</v>
      </c>
      <c r="AL10" s="2">
        <v>103</v>
      </c>
      <c r="AM10" s="10">
        <f>SUM(AJ10:AL10)</f>
        <v>2784</v>
      </c>
      <c r="AN10" s="16">
        <f>AF10*$D$79</f>
        <v>2363.5154173984702</v>
      </c>
      <c r="AO10" s="9">
        <f>AN10-AM10</f>
        <v>-420.48458260152984</v>
      </c>
      <c r="AP10" s="9">
        <f>AO10+AI10</f>
        <v>-1255.2129707174602</v>
      </c>
      <c r="AQ10" s="18">
        <f>AG10+AM10</f>
        <v>5052</v>
      </c>
      <c r="AR10" s="30">
        <f>AH10+AN10</f>
        <v>3796.7870292825401</v>
      </c>
      <c r="AS10" s="77">
        <f>AP10*(AP10&lt;0)</f>
        <v>-1255.2129707174602</v>
      </c>
      <c r="AT10">
        <f>AS10/$AS$74</f>
        <v>5.2906534601150558E-2</v>
      </c>
      <c r="AU10" s="66">
        <f>AT10*$AP$74</f>
        <v>-29.812832247746865</v>
      </c>
      <c r="AV10" s="69">
        <f>IF(AU10&gt;0,U10,V10)</f>
        <v>103.84697352435573</v>
      </c>
      <c r="AW10" s="17">
        <f>AU10/AV10</f>
        <v>-0.28708426674326448</v>
      </c>
      <c r="AX10" s="38">
        <f>AQ10/AR10</f>
        <v>1.3305987301991629</v>
      </c>
      <c r="AY10" s="23">
        <v>0</v>
      </c>
      <c r="AZ10" s="16">
        <f>BN10*$D$81</f>
        <v>73.23606824497584</v>
      </c>
      <c r="BA10" s="63">
        <f>AZ10-AY10</f>
        <v>73.23606824497584</v>
      </c>
      <c r="BB10" s="42">
        <f>($AD10^$BB$76)*($BC$76^$M10)*(IF($C10&gt;0,1,$BD$76))</f>
        <v>2.2277227623800977</v>
      </c>
      <c r="BC10" s="42">
        <f>($AD10^$BB$77)*($BC$77^$M10)*(IF($C10&gt;0,1,$BD$77))</f>
        <v>4.7567855733306974</v>
      </c>
      <c r="BD10" s="42">
        <f>($AD10^$BB$78)*($BC$78^$M10)*(IF($C10&gt;0,1,$BD$78))</f>
        <v>34.952248838355231</v>
      </c>
      <c r="BE10" s="42">
        <f>($AD10^$BB$79)*($BC$79^$M10)*(IF($C10&gt;0,1,$BD$79))</f>
        <v>4.7811824377201706</v>
      </c>
      <c r="BF10" s="42">
        <f>($AD10^$BB$80)*($BC$80^$M10)*(IF($C10&gt;0,1,$BD$80))</f>
        <v>1.067204992472103</v>
      </c>
      <c r="BG10" s="42">
        <f>($AD10^$BB$81)*($BC$81^$M10)*(IF($C10&gt;0,1,$BD$81))</f>
        <v>13.745676226593128</v>
      </c>
      <c r="BH10" s="42">
        <f>($AD10^$BB$82)*($BC$82^$M10)*(IF($C10&gt;0,1,$BD$82))</f>
        <v>3.90497138083043</v>
      </c>
      <c r="BI10" s="40">
        <f>BB10/BB$74</f>
        <v>1.6986131930424746E-2</v>
      </c>
      <c r="BJ10" s="40">
        <f>BC10/BC$74</f>
        <v>1.8921053280081014E-2</v>
      </c>
      <c r="BK10" s="40">
        <f>BD10/BD$74</f>
        <v>2.1321118886383671E-2</v>
      </c>
      <c r="BL10" s="40">
        <f>BE10/BE$74</f>
        <v>1.5279897488858754E-2</v>
      </c>
      <c r="BM10" s="40">
        <f>BF10/BF$74</f>
        <v>1.4668469661615396E-2</v>
      </c>
      <c r="BN10" s="40">
        <f>BG10/BG$74</f>
        <v>2.0569040372131957E-2</v>
      </c>
      <c r="BO10" s="40">
        <f>BH10/BH$74</f>
        <v>1.7444847629143136E-2</v>
      </c>
      <c r="BP10" s="2">
        <v>811</v>
      </c>
      <c r="BQ10" s="17">
        <f>BP$74*BI10</f>
        <v>1072.6062868786009</v>
      </c>
      <c r="BR10" s="1">
        <f>BQ10-BP10</f>
        <v>261.60628687860094</v>
      </c>
      <c r="BS10" s="2">
        <v>298</v>
      </c>
      <c r="BT10" s="17">
        <f>BS$74*BJ10</f>
        <v>1141.9044865061692</v>
      </c>
      <c r="BU10" s="1">
        <f>BT10-BS10</f>
        <v>843.90448650616918</v>
      </c>
      <c r="BV10" s="2">
        <v>860</v>
      </c>
      <c r="BW10" s="17">
        <f>BV$74*BK10</f>
        <v>1429.2398834298431</v>
      </c>
      <c r="BX10" s="1">
        <f>BW10-BV10</f>
        <v>569.23988342984308</v>
      </c>
      <c r="BY10" s="2">
        <v>1156</v>
      </c>
      <c r="BZ10" s="17">
        <f>BY$74*BL10</f>
        <v>990.76383307509047</v>
      </c>
      <c r="CA10" s="1">
        <f>BZ10-BY10</f>
        <v>-165.23616692490953</v>
      </c>
      <c r="CB10" s="2">
        <v>928</v>
      </c>
      <c r="CC10" s="17">
        <f>CB$74*BM10</f>
        <v>969.61518157210094</v>
      </c>
      <c r="CD10" s="1">
        <f>CC10-CB10</f>
        <v>41.615181572100937</v>
      </c>
      <c r="CE10" s="2">
        <v>2268</v>
      </c>
      <c r="CF10" s="17">
        <f>CE$74*BN10</f>
        <v>1482.3901705791779</v>
      </c>
      <c r="CG10" s="1">
        <f>CF10-CE10</f>
        <v>-785.60982942082205</v>
      </c>
      <c r="CH10" s="2">
        <v>1340</v>
      </c>
      <c r="CI10" s="17">
        <f>CH$74*BO10</f>
        <v>1161.9664108819661</v>
      </c>
      <c r="CJ10" s="1">
        <f>CI10-CH10</f>
        <v>-178.03358911803389</v>
      </c>
      <c r="CK10" s="9"/>
      <c r="CO10" s="40"/>
      <c r="CQ10" s="17"/>
      <c r="CR10" s="1"/>
    </row>
    <row r="11" spans="1:98" x14ac:dyDescent="0.2">
      <c r="A11" s="36" t="s">
        <v>85</v>
      </c>
      <c r="B11">
        <v>1</v>
      </c>
      <c r="C11">
        <v>1</v>
      </c>
      <c r="D11">
        <v>0.77380952380952295</v>
      </c>
      <c r="E11">
        <v>0.226190476190476</v>
      </c>
      <c r="F11">
        <v>1</v>
      </c>
      <c r="G11">
        <v>1</v>
      </c>
      <c r="H11">
        <v>0.41304347826086901</v>
      </c>
      <c r="I11">
        <v>1</v>
      </c>
      <c r="J11">
        <v>0.64268458691715102</v>
      </c>
      <c r="K11">
        <v>0.80167611098070701</v>
      </c>
      <c r="L11">
        <v>0.27043839226796601</v>
      </c>
      <c r="M11" s="31">
        <v>-3</v>
      </c>
      <c r="N11">
        <v>1.00396891117787</v>
      </c>
      <c r="O11">
        <v>1.00045422531134</v>
      </c>
      <c r="P11">
        <v>1.0113683803095599</v>
      </c>
      <c r="Q11">
        <v>0.98878034158462003</v>
      </c>
      <c r="R11">
        <v>41.75</v>
      </c>
      <c r="S11" s="43">
        <f>IF(C11,O11,Q11)</f>
        <v>1.00045422531134</v>
      </c>
      <c r="T11" s="43">
        <f>IF(D11 = 0,N11,P11)</f>
        <v>1.0113683803095599</v>
      </c>
      <c r="U11" s="68">
        <f>R11*S11^(1-M11)</f>
        <v>41.82590732596482</v>
      </c>
      <c r="V11" s="67">
        <f>R11*T11^(M11+1)</f>
        <v>40.816685638037825</v>
      </c>
      <c r="W11" s="76">
        <f>0.5 * (D11-MAX($D$3:$D$73))/(MIN($D$3:$D$73)-MAX($D$3:$D$73)) + 0.75</f>
        <v>0.81435673864534619</v>
      </c>
      <c r="X11" s="76">
        <f>AVERAGE(D11, F11, G11, H11, I11, J11, K11)</f>
        <v>0.80445909999546428</v>
      </c>
      <c r="Y11" s="32">
        <f>1.2^M11</f>
        <v>0.57870370370370372</v>
      </c>
      <c r="Z11" s="32">
        <f>IF(C11&gt;0, 1, 0.3)</f>
        <v>1</v>
      </c>
      <c r="AA11" s="32">
        <f>PERCENTILE($L$2:$L$73, 0.05)</f>
        <v>-0.27069260264419237</v>
      </c>
      <c r="AB11" s="32">
        <f>PERCENTILE($L$2:$L$73, 0.95)</f>
        <v>1.0413923914257375</v>
      </c>
      <c r="AC11" s="32">
        <f>MIN(MAX(L11,AA11), AB11)</f>
        <v>0.27043839226796601</v>
      </c>
      <c r="AD11" s="32">
        <f>AC11-$AC$74+1</f>
        <v>1.5411309949121583</v>
      </c>
      <c r="AE11" s="21">
        <f>(AD11^4) *Y11*Z11</f>
        <v>3.2644835293439916</v>
      </c>
      <c r="AF11" s="15">
        <f>AE11/$AE$74</f>
        <v>4.1426399771679456E-3</v>
      </c>
      <c r="AG11" s="2">
        <v>0</v>
      </c>
      <c r="AH11" s="16">
        <f>$D$80*AF11</f>
        <v>251.52245753374041</v>
      </c>
      <c r="AI11" s="26">
        <f>AH11-AG11</f>
        <v>251.52245753374041</v>
      </c>
      <c r="AJ11" s="2">
        <v>417</v>
      </c>
      <c r="AK11" s="2">
        <v>0</v>
      </c>
      <c r="AL11" s="2">
        <v>0</v>
      </c>
      <c r="AM11" s="10">
        <f>SUM(AJ11:AL11)</f>
        <v>417</v>
      </c>
      <c r="AN11" s="16">
        <f>AF11*$D$79</f>
        <v>414.76939979400902</v>
      </c>
      <c r="AO11" s="9">
        <f>AN11-AM11</f>
        <v>-2.2306002059909815</v>
      </c>
      <c r="AP11" s="9">
        <f>AO11+AI11</f>
        <v>249.29185732774943</v>
      </c>
      <c r="AQ11" s="18">
        <f>AG11+AM11</f>
        <v>417</v>
      </c>
      <c r="AR11" s="30">
        <f>AH11+AN11</f>
        <v>666.29185732774943</v>
      </c>
      <c r="AS11" s="77">
        <f>AP11*(AP11&lt;0)</f>
        <v>0</v>
      </c>
      <c r="AT11">
        <f>AS11/$AS$74</f>
        <v>0</v>
      </c>
      <c r="AU11" s="66">
        <f>AT11*$AP$74</f>
        <v>0</v>
      </c>
      <c r="AV11" s="69">
        <f>IF(AU11&gt;0,U11,V11)</f>
        <v>40.816685638037825</v>
      </c>
      <c r="AW11" s="17">
        <f>AU11/AV11</f>
        <v>0</v>
      </c>
      <c r="AX11" s="38">
        <f>AQ11/AR11</f>
        <v>0.62585186268436932</v>
      </c>
      <c r="AY11" s="23">
        <v>0</v>
      </c>
      <c r="AZ11" s="16">
        <f>BN11*$D$81</f>
        <v>6.7086817114241786</v>
      </c>
      <c r="BA11" s="63">
        <f>AZ11-AY11</f>
        <v>6.7086817114241786</v>
      </c>
      <c r="BB11" s="42">
        <f>($AD11^$BB$76)*($BC$76^$M11)*(IF($C11&gt;0,1,$BD$76))</f>
        <v>4.1126336191138986</v>
      </c>
      <c r="BC11" s="42">
        <f>($AD11^$BB$77)*($BC$77^$M11)*(IF($C11&gt;0,1,$BD$77))</f>
        <v>5.1241118459263157</v>
      </c>
      <c r="BD11" s="42">
        <f>($AD11^$BB$78)*($BC$78^$M11)*(IF($C11&gt;0,1,$BD$78))</f>
        <v>73.625545698738009</v>
      </c>
      <c r="BE11" s="42">
        <f>($AD11^$BB$79)*($BC$79^$M11)*(IF($C11&gt;0,1,$BD$79))</f>
        <v>57.88106277597511</v>
      </c>
      <c r="BF11" s="42">
        <f>($AD11^$BB$80)*($BC$80^$M11)*(IF($C11&gt;0,1,$BD$80))</f>
        <v>0.41866024893971604</v>
      </c>
      <c r="BG11" s="42">
        <f>($AD11^$BB$81)*($BC$81^$M11)*(IF($C11&gt;0,1,$BD$81))</f>
        <v>1.2591523401289313</v>
      </c>
      <c r="BH11" s="42">
        <f>($AD11^$BB$82)*($BC$82^$M11)*(IF($C11&gt;0,1,$BD$82))</f>
        <v>27.77676662833451</v>
      </c>
      <c r="BI11" s="40">
        <f>BB11/BB$74</f>
        <v>3.135836218737241E-2</v>
      </c>
      <c r="BJ11" s="40">
        <f>BC11/BC$74</f>
        <v>2.038216601426061E-2</v>
      </c>
      <c r="BK11" s="40">
        <f>BD11/BD$74</f>
        <v>4.491210337215993E-2</v>
      </c>
      <c r="BL11" s="40">
        <f>BE11/BE$74</f>
        <v>0.18497865690831447</v>
      </c>
      <c r="BM11" s="40">
        <f>BF11/BF$74</f>
        <v>5.7543819635543017E-3</v>
      </c>
      <c r="BN11" s="40">
        <f>BG11/BG$74</f>
        <v>1.8841965205516581E-3</v>
      </c>
      <c r="BO11" s="40">
        <f>BH11/BH$74</f>
        <v>0.12408835154088038</v>
      </c>
      <c r="BP11" s="2">
        <v>826</v>
      </c>
      <c r="BQ11" s="17">
        <f>BP$74*BI11</f>
        <v>1980.1551386838182</v>
      </c>
      <c r="BR11" s="1">
        <f>BQ11-BP11</f>
        <v>1154.1551386838182</v>
      </c>
      <c r="BS11" s="2">
        <v>956</v>
      </c>
      <c r="BT11" s="17">
        <f>BS$74*BJ11</f>
        <v>1230.0841011266421</v>
      </c>
      <c r="BU11" s="1">
        <f>BT11-BS11</f>
        <v>274.08410112664205</v>
      </c>
      <c r="BV11" s="2">
        <v>0</v>
      </c>
      <c r="BW11" s="17">
        <f>BV$74*BK11</f>
        <v>3010.6379374493686</v>
      </c>
      <c r="BX11" s="1">
        <f>BW11-BV11</f>
        <v>3010.6379374493686</v>
      </c>
      <c r="BY11" s="2">
        <v>640</v>
      </c>
      <c r="BZ11" s="17">
        <f>BY$74*BL11</f>
        <v>11994.201092592019</v>
      </c>
      <c r="CA11" s="1">
        <f>BZ11-BY11</f>
        <v>11354.201092592019</v>
      </c>
      <c r="CB11" s="2">
        <v>792</v>
      </c>
      <c r="CC11" s="17">
        <f>CB$74*BM11</f>
        <v>380.37615655486644</v>
      </c>
      <c r="CD11" s="1">
        <f>CC11-CB11</f>
        <v>-411.62384344513356</v>
      </c>
      <c r="CE11" s="2">
        <v>959</v>
      </c>
      <c r="CF11" s="17">
        <f>CE$74*BN11</f>
        <v>135.79215903963745</v>
      </c>
      <c r="CG11" s="1">
        <f>CF11-CE11</f>
        <v>-823.20784096036255</v>
      </c>
      <c r="CH11" s="2">
        <v>42</v>
      </c>
      <c r="CI11" s="17">
        <f>CH$74*BO11</f>
        <v>8265.2769194349603</v>
      </c>
      <c r="CJ11" s="1">
        <f>CI11-CH11</f>
        <v>8223.2769194349603</v>
      </c>
      <c r="CK11" s="9"/>
      <c r="CO11" s="40"/>
      <c r="CQ11" s="17"/>
      <c r="CR11" s="1"/>
    </row>
    <row r="12" spans="1:98" x14ac:dyDescent="0.2">
      <c r="A12" s="53" t="s">
        <v>42</v>
      </c>
      <c r="B12">
        <v>1</v>
      </c>
      <c r="C12">
        <v>1</v>
      </c>
      <c r="D12">
        <v>0.33289817232375901</v>
      </c>
      <c r="E12">
        <v>0.66710182767624004</v>
      </c>
      <c r="F12">
        <v>0.16538461538461499</v>
      </c>
      <c r="G12">
        <v>0.16538461538461499</v>
      </c>
      <c r="H12">
        <v>7.1646341463414601E-2</v>
      </c>
      <c r="I12">
        <v>0.31859756097560898</v>
      </c>
      <c r="J12">
        <v>0.151083915897985</v>
      </c>
      <c r="K12">
        <v>0.15807262673084699</v>
      </c>
      <c r="L12">
        <v>2.2327635170044501E-2</v>
      </c>
      <c r="M12" s="31">
        <v>0</v>
      </c>
      <c r="N12">
        <v>1.01752925126673</v>
      </c>
      <c r="O12">
        <v>0.98648019767463901</v>
      </c>
      <c r="P12">
        <v>1.0128420243769301</v>
      </c>
      <c r="Q12">
        <v>0.98621000572572004</v>
      </c>
      <c r="R12">
        <v>25.069999694824201</v>
      </c>
      <c r="S12" s="43">
        <f>IF(C12,O12,Q12)</f>
        <v>0.98648019767463901</v>
      </c>
      <c r="T12" s="43">
        <f>IF(D12 = 0,N12,P12)</f>
        <v>1.0128420243769301</v>
      </c>
      <c r="U12" s="68">
        <f>R12*S12^(1-M12)</f>
        <v>24.731058254653316</v>
      </c>
      <c r="V12" s="67">
        <f>R12*T12^(M12+1)</f>
        <v>25.391949242034762</v>
      </c>
      <c r="W12" s="76">
        <f>0.5 * (D12-MAX($D$3:$D$73))/(MIN($D$3:$D$73)-MAX($D$3:$D$73)) + 0.75</f>
        <v>1.1054555673606286</v>
      </c>
      <c r="X12" s="76">
        <f>AVERAGE(D12, F12, G12, H12, I12, J12, K12)</f>
        <v>0.19472397830869209</v>
      </c>
      <c r="Y12" s="32">
        <f>1.2^M12</f>
        <v>1</v>
      </c>
      <c r="Z12" s="32">
        <f>IF(C12&gt;0, 1, 0.3)</f>
        <v>1</v>
      </c>
      <c r="AA12" s="32">
        <f>PERCENTILE($L$2:$L$73, 0.05)</f>
        <v>-0.27069260264419237</v>
      </c>
      <c r="AB12" s="32">
        <f>PERCENTILE($L$2:$L$73, 0.95)</f>
        <v>1.0413923914257375</v>
      </c>
      <c r="AC12" s="32">
        <f>MIN(MAX(L12,AA12), AB12)</f>
        <v>2.2327635170044501E-2</v>
      </c>
      <c r="AD12" s="32">
        <f>AC12-$AC$74+1</f>
        <v>1.2930202378142368</v>
      </c>
      <c r="AE12" s="21">
        <f>(AD12^4) *Y12*Z12</f>
        <v>2.7952540753028918</v>
      </c>
      <c r="AF12" s="15">
        <f>AE12/$AE$74</f>
        <v>3.5471863082177546E-3</v>
      </c>
      <c r="AG12" s="2">
        <v>501</v>
      </c>
      <c r="AH12" s="16">
        <f>$D$80*AF12</f>
        <v>215.36919029659509</v>
      </c>
      <c r="AI12" s="26">
        <f>AH12-AG12</f>
        <v>-285.63080970340491</v>
      </c>
      <c r="AJ12" s="2">
        <v>0</v>
      </c>
      <c r="AK12" s="2">
        <v>25</v>
      </c>
      <c r="AL12" s="2">
        <v>25</v>
      </c>
      <c r="AM12" s="10">
        <f>SUM(AJ12:AL12)</f>
        <v>50</v>
      </c>
      <c r="AN12" s="16">
        <f>AF12*$D$79</f>
        <v>355.15138755137804</v>
      </c>
      <c r="AO12" s="9">
        <f>AN12-AM12</f>
        <v>305.15138755137804</v>
      </c>
      <c r="AP12" s="9">
        <f>AO12+AI12</f>
        <v>19.520577847973129</v>
      </c>
      <c r="AQ12" s="18">
        <f>AG12+AM12</f>
        <v>551</v>
      </c>
      <c r="AR12" s="30">
        <f>AH12+AN12</f>
        <v>570.52057784797307</v>
      </c>
      <c r="AS12" s="77">
        <f>AP12*(AP12&lt;0)</f>
        <v>0</v>
      </c>
      <c r="AT12">
        <f>AS12/$AS$74</f>
        <v>0</v>
      </c>
      <c r="AU12" s="66">
        <f>AT12*$AP$74</f>
        <v>0</v>
      </c>
      <c r="AV12" s="69">
        <f>IF(AU12&gt;0,U12,V12)</f>
        <v>25.391949242034762</v>
      </c>
      <c r="AW12" s="17">
        <f>AU12/AV12</f>
        <v>0</v>
      </c>
      <c r="AX12" s="38">
        <f>AQ12/AR12</f>
        <v>0.96578462091305195</v>
      </c>
      <c r="AY12" s="23">
        <v>0</v>
      </c>
      <c r="AZ12" s="16">
        <f>BN12*$D$81</f>
        <v>13.389846443658202</v>
      </c>
      <c r="BA12" s="63">
        <f>AZ12-AY12</f>
        <v>13.389846443658202</v>
      </c>
      <c r="BB12" s="42">
        <f>($AD12^$BB$76)*($BC$76^$M12)*(IF($C12&gt;0,1,$BD$76))</f>
        <v>1.3253159762363442</v>
      </c>
      <c r="BC12" s="42">
        <f>($AD12^$BB$77)*($BC$77^$M12)*(IF($C12&gt;0,1,$BD$77))</f>
        <v>1.7304767069321572</v>
      </c>
      <c r="BD12" s="42">
        <f>($AD12^$BB$78)*($BC$78^$M12)*(IF($C12&gt;0,1,$BD$78))</f>
        <v>3.4892869203580856</v>
      </c>
      <c r="BE12" s="42">
        <f>($AD12^$BB$79)*($BC$79^$M12)*(IF($C12&gt;0,1,$BD$79))</f>
        <v>1.7335924028827365</v>
      </c>
      <c r="BF12" s="42">
        <f>($AD12^$BB$80)*($BC$80^$M12)*(IF($C12&gt;0,1,$BD$80))</f>
        <v>1.0231348401974112</v>
      </c>
      <c r="BG12" s="42">
        <f>($AD12^$BB$81)*($BC$81^$M12)*(IF($C12&gt;0,1,$BD$81))</f>
        <v>2.5131400189680653</v>
      </c>
      <c r="BH12" s="42">
        <f>($AD12^$BB$82)*($BC$82^$M12)*(IF($C12&gt;0,1,$BD$82))</f>
        <v>1.6144787041941728</v>
      </c>
      <c r="BI12" s="40">
        <f>BB12/BB$74</f>
        <v>1.0105383130259176E-2</v>
      </c>
      <c r="BJ12" s="40">
        <f>BC12/BC$74</f>
        <v>6.8833125788506496E-3</v>
      </c>
      <c r="BK12" s="40">
        <f>BD12/BD$74</f>
        <v>2.1284896889386868E-3</v>
      </c>
      <c r="BL12" s="40">
        <f>BE12/BE$74</f>
        <v>5.5402851801956013E-3</v>
      </c>
      <c r="BM12" s="40">
        <f>BF12/BF$74</f>
        <v>1.40627362775102E-2</v>
      </c>
      <c r="BN12" s="40">
        <f>BG12/BG$74</f>
        <v>3.7606646380166273E-3</v>
      </c>
      <c r="BO12" s="40">
        <f>BH12/BH$74</f>
        <v>7.2124305784731207E-3</v>
      </c>
      <c r="BP12" s="2">
        <v>555</v>
      </c>
      <c r="BQ12" s="17">
        <f>BP$74*BI12</f>
        <v>638.11452314334588</v>
      </c>
      <c r="BR12" s="1">
        <f>BQ12-BP12</f>
        <v>83.114523143345878</v>
      </c>
      <c r="BS12" s="2">
        <v>379</v>
      </c>
      <c r="BT12" s="17">
        <f>BS$74*BJ12</f>
        <v>415.41479744621557</v>
      </c>
      <c r="BU12" s="1">
        <f>BT12-BS12</f>
        <v>36.414797446215573</v>
      </c>
      <c r="BV12" s="2">
        <v>130</v>
      </c>
      <c r="BW12" s="17">
        <f>BV$74*BK12</f>
        <v>142.68117780831594</v>
      </c>
      <c r="BX12" s="1">
        <f>BW12-BV12</f>
        <v>12.681177808315937</v>
      </c>
      <c r="BY12" s="2">
        <v>274</v>
      </c>
      <c r="BZ12" s="17">
        <f>BY$74*BL12</f>
        <v>359.23763136906297</v>
      </c>
      <c r="CA12" s="1">
        <f>BZ12-BY12</f>
        <v>85.237631369062967</v>
      </c>
      <c r="CB12" s="2">
        <v>552</v>
      </c>
      <c r="CC12" s="17">
        <f>CB$74*BM12</f>
        <v>929.57499341597918</v>
      </c>
      <c r="CD12" s="1">
        <f>CC12-CB12</f>
        <v>377.57499341597918</v>
      </c>
      <c r="CE12" s="2">
        <v>0</v>
      </c>
      <c r="CF12" s="17">
        <f>CE$74*BN12</f>
        <v>271.02733979722029</v>
      </c>
      <c r="CG12" s="1">
        <f>CF12-CE12</f>
        <v>271.02733979722029</v>
      </c>
      <c r="CH12" s="2">
        <v>401</v>
      </c>
      <c r="CI12" s="17">
        <f>CH$74*BO12</f>
        <v>480.4055759709376</v>
      </c>
      <c r="CJ12" s="1">
        <f>CI12-CH12</f>
        <v>79.405575970937605</v>
      </c>
      <c r="CK12" s="9"/>
      <c r="CO12" s="40"/>
      <c r="CQ12" s="17"/>
      <c r="CR12" s="1"/>
    </row>
    <row r="13" spans="1:98" x14ac:dyDescent="0.2">
      <c r="A13" s="53" t="s">
        <v>176</v>
      </c>
      <c r="B13">
        <v>1</v>
      </c>
      <c r="C13">
        <v>1</v>
      </c>
      <c r="D13">
        <v>0.54211956521739102</v>
      </c>
      <c r="E13">
        <v>0.45788043478260798</v>
      </c>
      <c r="F13">
        <v>0.79866666666666597</v>
      </c>
      <c r="G13">
        <v>0.79866666666666597</v>
      </c>
      <c r="H13">
        <v>7.8274760383386502E-2</v>
      </c>
      <c r="I13">
        <v>0.35143769968051097</v>
      </c>
      <c r="J13">
        <v>0.16585747415229901</v>
      </c>
      <c r="K13">
        <v>0.36395718982178299</v>
      </c>
      <c r="L13">
        <v>0.25713298570949999</v>
      </c>
      <c r="M13" s="31">
        <v>0</v>
      </c>
      <c r="N13">
        <v>1.00771961221788</v>
      </c>
      <c r="O13">
        <v>0.994858877947843</v>
      </c>
      <c r="P13">
        <v>1.0109835372193301</v>
      </c>
      <c r="Q13">
        <v>0.991847484172238</v>
      </c>
      <c r="R13">
        <v>28.780000686645501</v>
      </c>
      <c r="S13" s="43">
        <f>IF(C13,O13,Q13)</f>
        <v>0.994858877947843</v>
      </c>
      <c r="T13" s="43">
        <f>IF(D13 = 0,N13,P13)</f>
        <v>1.0109835372193301</v>
      </c>
      <c r="U13" s="68">
        <f>R13*S13^(1-M13)</f>
        <v>28.632039190454293</v>
      </c>
      <c r="V13" s="67">
        <f>R13*T13^(M13+1)</f>
        <v>29.096106895359618</v>
      </c>
      <c r="W13" s="76">
        <f>0.5 * (D13-MAX($D$3:$D$73))/(MIN($D$3:$D$73)-MAX($D$3:$D$73)) + 0.75</f>
        <v>0.96732325979294131</v>
      </c>
      <c r="X13" s="76">
        <f>AVERAGE(D13, F13, G13, H13, I13, J13, K13)</f>
        <v>0.44271143179838607</v>
      </c>
      <c r="Y13" s="32">
        <f>1.2^M13</f>
        <v>1</v>
      </c>
      <c r="Z13" s="32">
        <f>IF(C13&gt;0, 1, 0.3)</f>
        <v>1</v>
      </c>
      <c r="AA13" s="32">
        <f>PERCENTILE($L$2:$L$73, 0.05)</f>
        <v>-0.27069260264419237</v>
      </c>
      <c r="AB13" s="32">
        <f>PERCENTILE($L$2:$L$73, 0.95)</f>
        <v>1.0413923914257375</v>
      </c>
      <c r="AC13" s="32">
        <f>MIN(MAX(L13,AA13), AB13)</f>
        <v>0.25713298570949999</v>
      </c>
      <c r="AD13" s="32">
        <f>AC13-$AC$74+1</f>
        <v>1.5278255883536924</v>
      </c>
      <c r="AE13" s="21">
        <f>(AD13^4) *Y13*Z13</f>
        <v>5.4487278637186067</v>
      </c>
      <c r="AF13" s="15">
        <f>AE13/$AE$74</f>
        <v>6.9144529816284718E-3</v>
      </c>
      <c r="AG13" s="2">
        <v>58</v>
      </c>
      <c r="AH13" s="16">
        <f>$D$80*AF13</f>
        <v>419.81447000606346</v>
      </c>
      <c r="AI13" s="26">
        <f>AH13-AG13</f>
        <v>361.81447000606346</v>
      </c>
      <c r="AJ13" s="2">
        <v>288</v>
      </c>
      <c r="AK13" s="2">
        <v>576</v>
      </c>
      <c r="AL13" s="2">
        <v>86</v>
      </c>
      <c r="AM13" s="10">
        <f>SUM(AJ13:AL13)</f>
        <v>950</v>
      </c>
      <c r="AN13" s="16">
        <f>AF13*$D$79</f>
        <v>692.28886142660588</v>
      </c>
      <c r="AO13" s="9">
        <f>AN13-AM13</f>
        <v>-257.71113857339412</v>
      </c>
      <c r="AP13" s="9">
        <f>AO13+AI13</f>
        <v>104.10333143266934</v>
      </c>
      <c r="AQ13" s="18">
        <f>AG13+AM13</f>
        <v>1008</v>
      </c>
      <c r="AR13" s="30">
        <f>AH13+AN13</f>
        <v>1112.1033314326694</v>
      </c>
      <c r="AS13" s="77">
        <f>AP13*(AP13&lt;0)</f>
        <v>0</v>
      </c>
      <c r="AT13">
        <f>AS13/$AS$74</f>
        <v>0</v>
      </c>
      <c r="AU13" s="66">
        <f>AT13*$AP$74</f>
        <v>0</v>
      </c>
      <c r="AV13" s="69">
        <f>IF(AU13&gt;0,U13,V13)</f>
        <v>29.096106895359618</v>
      </c>
      <c r="AW13" s="17">
        <f>AU13/AV13</f>
        <v>0</v>
      </c>
      <c r="AX13" s="38">
        <f>AQ13/AR13</f>
        <v>0.90639059474935835</v>
      </c>
      <c r="AY13" s="23">
        <v>0</v>
      </c>
      <c r="AZ13" s="16">
        <f>BN13*$D$81</f>
        <v>24.358328525624728</v>
      </c>
      <c r="BA13" s="63">
        <f>AZ13-AY13</f>
        <v>24.358328525624728</v>
      </c>
      <c r="BB13" s="42">
        <f>($AD13^$BB$76)*($BC$76^$M13)*(IF($C13&gt;0,1,$BD$76))</f>
        <v>1.5912736166781236</v>
      </c>
      <c r="BC13" s="42">
        <f>($AD13^$BB$77)*($BC$77^$M13)*(IF($C13&gt;0,1,$BD$77))</f>
        <v>2.4706626237532361</v>
      </c>
      <c r="BD13" s="42">
        <f>($AD13^$BB$78)*($BC$78^$M13)*(IF($C13&gt;0,1,$BD$78))</f>
        <v>7.8550831978958211</v>
      </c>
      <c r="BE13" s="42">
        <f>($AD13^$BB$79)*($BC$79^$M13)*(IF($C13&gt;0,1,$BD$79))</f>
        <v>2.4780037639973713</v>
      </c>
      <c r="BF13" s="42">
        <f>($AD13^$BB$80)*($BC$80^$M13)*(IF($C13&gt;0,1,$BD$80))</f>
        <v>1.0384427685635178</v>
      </c>
      <c r="BG13" s="42">
        <f>($AD13^$BB$81)*($BC$81^$M13)*(IF($C13&gt;0,1,$BD$81))</f>
        <v>4.571814207915164</v>
      </c>
      <c r="BH13" s="42">
        <f>($AD13^$BB$82)*($BC$82^$M13)*(IF($C13&gt;0,1,$BD$82))</f>
        <v>2.2035023845370323</v>
      </c>
      <c r="BI13" s="40">
        <f>BB13/BB$74</f>
        <v>1.2133279798883212E-2</v>
      </c>
      <c r="BJ13" s="40">
        <f>BC13/BC$74</f>
        <v>9.8275481247743421E-3</v>
      </c>
      <c r="BK13" s="40">
        <f>BD13/BD$74</f>
        <v>4.7916562822414603E-3</v>
      </c>
      <c r="BL13" s="40">
        <f>BE13/BE$74</f>
        <v>7.9193053149715503E-3</v>
      </c>
      <c r="BM13" s="40">
        <f>BF13/BF$74</f>
        <v>1.4273139981020129E-2</v>
      </c>
      <c r="BN13" s="40">
        <f>BG13/BG$74</f>
        <v>6.8412662619364495E-3</v>
      </c>
      <c r="BO13" s="40">
        <f>BH13/BH$74</f>
        <v>9.8438015544501916E-3</v>
      </c>
      <c r="BP13" s="2">
        <v>397</v>
      </c>
      <c r="BQ13" s="17">
        <f>BP$74*BI13</f>
        <v>766.16808618027926</v>
      </c>
      <c r="BR13" s="1">
        <f>BQ13-BP13</f>
        <v>369.16808618027926</v>
      </c>
      <c r="BS13" s="2">
        <v>425</v>
      </c>
      <c r="BT13" s="17">
        <f>BS$74*BJ13</f>
        <v>593.10235687825627</v>
      </c>
      <c r="BU13" s="1">
        <f>BT13-BS13</f>
        <v>168.10235687825627</v>
      </c>
      <c r="BV13" s="2">
        <v>0</v>
      </c>
      <c r="BW13" s="17">
        <f>BV$74*BK13</f>
        <v>321.20388722377407</v>
      </c>
      <c r="BX13" s="1">
        <f>BW13-BV13</f>
        <v>321.20388722377407</v>
      </c>
      <c r="BY13" s="2">
        <v>759</v>
      </c>
      <c r="BZ13" s="17">
        <f>BY$74*BL13</f>
        <v>513.49567592807034</v>
      </c>
      <c r="CA13" s="1">
        <f>BZ13-BY13</f>
        <v>-245.50432407192966</v>
      </c>
      <c r="CB13" s="2">
        <v>691</v>
      </c>
      <c r="CC13" s="17">
        <f>CB$74*BM13</f>
        <v>943.48309902539256</v>
      </c>
      <c r="CD13" s="1">
        <f>CC13-CB13</f>
        <v>252.48309902539256</v>
      </c>
      <c r="CE13" s="2">
        <v>489</v>
      </c>
      <c r="CF13" s="17">
        <f>CE$74*BN13</f>
        <v>493.04321823149797</v>
      </c>
      <c r="CG13" s="1">
        <f>CF13-CE13</f>
        <v>4.0432182314979741</v>
      </c>
      <c r="CH13" s="2">
        <v>1439</v>
      </c>
      <c r="CI13" s="17">
        <f>CH$74*BO13</f>
        <v>655.67593393881839</v>
      </c>
      <c r="CJ13" s="1">
        <f>CI13-CH13</f>
        <v>-783.32406606118161</v>
      </c>
      <c r="CK13" s="9"/>
      <c r="CO13" s="40"/>
      <c r="CQ13" s="17"/>
      <c r="CR13" s="1"/>
    </row>
    <row r="14" spans="1:98" x14ac:dyDescent="0.2">
      <c r="A14" s="53" t="s">
        <v>132</v>
      </c>
      <c r="B14">
        <v>1</v>
      </c>
      <c r="C14">
        <v>1</v>
      </c>
      <c r="D14">
        <v>0.34181818181818102</v>
      </c>
      <c r="E14">
        <v>0.65818181818181798</v>
      </c>
      <c r="F14">
        <v>0.432525951557093</v>
      </c>
      <c r="G14">
        <v>0.432525951557093</v>
      </c>
      <c r="H14">
        <v>8.4848484848484798E-2</v>
      </c>
      <c r="I14">
        <v>0.68484848484848404</v>
      </c>
      <c r="J14">
        <v>0.241056749107289</v>
      </c>
      <c r="K14">
        <v>0.32289828086703898</v>
      </c>
      <c r="L14">
        <v>-1.3385980216167901</v>
      </c>
      <c r="M14" s="31">
        <v>0</v>
      </c>
      <c r="N14">
        <v>1.01764427778795</v>
      </c>
      <c r="O14">
        <v>0.98182763299312004</v>
      </c>
      <c r="P14">
        <v>1.0150797741724999</v>
      </c>
      <c r="Q14">
        <v>0.97313553418846699</v>
      </c>
      <c r="R14">
        <v>66.690002441406193</v>
      </c>
      <c r="S14" s="43">
        <f>IF(C14,O14,Q14)</f>
        <v>0.98182763299312004</v>
      </c>
      <c r="T14" s="43">
        <f>IF(D14 = 0,N14,P14)</f>
        <v>1.0150797741724999</v>
      </c>
      <c r="U14" s="68">
        <f>R14*S14^(1-M14)</f>
        <v>65.478087241351233</v>
      </c>
      <c r="V14" s="67">
        <f>R14*T14^(M14+1)</f>
        <v>67.695672617786073</v>
      </c>
      <c r="W14" s="76">
        <f>0.5 * (D14-MAX($D$3:$D$73))/(MIN($D$3:$D$73)-MAX($D$3:$D$73)) + 0.75</f>
        <v>1.0995663918898553</v>
      </c>
      <c r="X14" s="76">
        <f>AVERAGE(D14, F14, G14, H14, I14, J14, K14)</f>
        <v>0.36293172637195198</v>
      </c>
      <c r="Y14" s="32">
        <f>1.2^M14</f>
        <v>1</v>
      </c>
      <c r="Z14" s="32">
        <f>IF(C14&gt;0, 1, 0.3)</f>
        <v>1</v>
      </c>
      <c r="AA14" s="32">
        <f>PERCENTILE($L$2:$L$73, 0.05)</f>
        <v>-0.27069260264419237</v>
      </c>
      <c r="AB14" s="32">
        <f>PERCENTILE($L$2:$L$73, 0.95)</f>
        <v>1.0413923914257375</v>
      </c>
      <c r="AC14" s="32">
        <f>MIN(MAX(L14,AA14), AB14)</f>
        <v>-0.27069260264419237</v>
      </c>
      <c r="AD14" s="32">
        <f>AC14-$AC$74+1</f>
        <v>1</v>
      </c>
      <c r="AE14" s="21">
        <f>(AD14^4) *Y14*Z14</f>
        <v>1</v>
      </c>
      <c r="AF14" s="15">
        <f>AE14/$AE$74</f>
        <v>1.2690031791952163E-3</v>
      </c>
      <c r="AG14" s="2">
        <v>67</v>
      </c>
      <c r="AH14" s="16">
        <f>$D$80*AF14</f>
        <v>77.048162526427149</v>
      </c>
      <c r="AI14" s="26">
        <f>AH14-AG14</f>
        <v>10.048162526427149</v>
      </c>
      <c r="AJ14" s="2">
        <v>67</v>
      </c>
      <c r="AK14" s="2">
        <v>67</v>
      </c>
      <c r="AL14" s="2">
        <v>0</v>
      </c>
      <c r="AM14" s="14">
        <f>SUM(AJ14:AL14)</f>
        <v>134</v>
      </c>
      <c r="AN14" s="16">
        <f>AF14*$D$79</f>
        <v>127.05513630738345</v>
      </c>
      <c r="AO14" s="9">
        <f>AN14-AM14</f>
        <v>-6.9448636926165506</v>
      </c>
      <c r="AP14" s="9">
        <f>AO14+AI14</f>
        <v>3.103298833810598</v>
      </c>
      <c r="AQ14" s="18">
        <f>AG14+AM14</f>
        <v>201</v>
      </c>
      <c r="AR14" s="30">
        <f>AH14+AN14</f>
        <v>204.10329883381058</v>
      </c>
      <c r="AS14" s="77">
        <f>AP14*(AP14&lt;0)</f>
        <v>0</v>
      </c>
      <c r="AT14">
        <f>AS14/$AS$74</f>
        <v>0</v>
      </c>
      <c r="AU14" s="66">
        <f>AT14*$AP$74</f>
        <v>0</v>
      </c>
      <c r="AV14" s="69">
        <f>IF(AU14&gt;0,U14,V14)</f>
        <v>67.695672617786073</v>
      </c>
      <c r="AW14" s="17">
        <f>AU14/AV14</f>
        <v>0</v>
      </c>
      <c r="AX14" s="38">
        <f>AQ14/AR14</f>
        <v>0.98479544989452905</v>
      </c>
      <c r="AY14" s="23">
        <v>0</v>
      </c>
      <c r="AZ14" s="16">
        <f>BN14*$D$81</f>
        <v>5.3279349111460501</v>
      </c>
      <c r="BA14" s="63">
        <f>AZ14-AY14</f>
        <v>5.3279349111460501</v>
      </c>
      <c r="BB14" s="42">
        <f>($AD14^$BB$76)*($BC$76^$M14)*(IF($C14&gt;0,1,$BD$76))</f>
        <v>1</v>
      </c>
      <c r="BC14" s="42">
        <f>($AD14^$BB$77)*($BC$77^$M14)*(IF($C14&gt;0,1,$BD$77))</f>
        <v>1</v>
      </c>
      <c r="BD14" s="42">
        <f>($AD14^$BB$78)*($BC$78^$M14)*(IF($C14&gt;0,1,$BD$78))</f>
        <v>1</v>
      </c>
      <c r="BE14" s="42">
        <f>($AD14^$BB$79)*($BC$79^$M14)*(IF($C14&gt;0,1,$BD$79))</f>
        <v>1</v>
      </c>
      <c r="BF14" s="42">
        <f>($AD14^$BB$80)*($BC$80^$M14)*(IF($C14&gt;0,1,$BD$80))</f>
        <v>1</v>
      </c>
      <c r="BG14" s="42">
        <f>($AD14^$BB$81)*($BC$81^$M14)*(IF($C14&gt;0,1,$BD$81))</f>
        <v>1</v>
      </c>
      <c r="BH14" s="42">
        <f>($AD14^$BB$82)*($BC$82^$M14)*(IF($C14&gt;0,1,$BD$82))</f>
        <v>1</v>
      </c>
      <c r="BI14" s="40">
        <f>BB14/BB$74</f>
        <v>7.6248859226436113E-3</v>
      </c>
      <c r="BJ14" s="40">
        <f>BC14/BC$74</f>
        <v>3.9776973311900854E-3</v>
      </c>
      <c r="BK14" s="40">
        <f>BD14/BD$74</f>
        <v>6.1000706950182582E-4</v>
      </c>
      <c r="BL14" s="40">
        <f>BE14/BE$74</f>
        <v>3.1958407126051283E-3</v>
      </c>
      <c r="BM14" s="40">
        <f>BF14/BF$74</f>
        <v>1.3744753599434492E-2</v>
      </c>
      <c r="BN14" s="40">
        <f>BG14/BG$74</f>
        <v>1.4964007614509339E-3</v>
      </c>
      <c r="BO14" s="40">
        <f>BH14/BH$74</f>
        <v>4.4673432729315727E-3</v>
      </c>
      <c r="BP14" s="2">
        <v>78</v>
      </c>
      <c r="BQ14" s="17">
        <f>BP$74*BI14</f>
        <v>481.48104647125348</v>
      </c>
      <c r="BR14" s="1">
        <f>BQ14-BP14</f>
        <v>403.48104647125348</v>
      </c>
      <c r="BS14" s="2">
        <v>0</v>
      </c>
      <c r="BT14" s="17">
        <f>BS$74*BJ14</f>
        <v>240.05801163465284</v>
      </c>
      <c r="BU14" s="1">
        <f>BT14-BS14</f>
        <v>240.05801163465284</v>
      </c>
      <c r="BV14" s="2">
        <v>0</v>
      </c>
      <c r="BW14" s="17">
        <f>BV$74*BK14</f>
        <v>40.891213896985391</v>
      </c>
      <c r="BX14" s="1">
        <f>BW14-BV14</f>
        <v>40.891213896985391</v>
      </c>
      <c r="BY14" s="2">
        <v>74</v>
      </c>
      <c r="BZ14" s="17">
        <f>BY$74*BL14</f>
        <v>207.22150764602912</v>
      </c>
      <c r="CA14" s="1">
        <f>BZ14-BY14</f>
        <v>133.22150764602912</v>
      </c>
      <c r="CB14" s="2">
        <v>867</v>
      </c>
      <c r="CC14" s="17">
        <f>CB$74*BM14</f>
        <v>908.55570242981878</v>
      </c>
      <c r="CD14" s="1">
        <f>CC14-CB14</f>
        <v>41.55570242981878</v>
      </c>
      <c r="CE14" s="2">
        <v>0</v>
      </c>
      <c r="CF14" s="17">
        <f>CE$74*BN14</f>
        <v>107.84410647700736</v>
      </c>
      <c r="CG14" s="1">
        <f>CF14-CE14</f>
        <v>107.84410647700736</v>
      </c>
      <c r="CH14" s="2">
        <v>0</v>
      </c>
      <c r="CI14" s="17">
        <f>CH$74*BO14</f>
        <v>297.56080072342621</v>
      </c>
      <c r="CJ14" s="1">
        <f>CI14-CH14</f>
        <v>297.56080072342621</v>
      </c>
      <c r="CK14" s="9"/>
      <c r="CO14" s="40"/>
      <c r="CQ14" s="17"/>
      <c r="CR14" s="1"/>
    </row>
    <row r="15" spans="1:98" x14ac:dyDescent="0.2">
      <c r="A15" s="44" t="s">
        <v>67</v>
      </c>
      <c r="B15">
        <v>1</v>
      </c>
      <c r="C15">
        <v>1</v>
      </c>
      <c r="D15">
        <v>0.70422535211267601</v>
      </c>
      <c r="E15">
        <v>0.29577464788732399</v>
      </c>
      <c r="F15">
        <v>0.79865771812080499</v>
      </c>
      <c r="G15">
        <v>0.79865771812080499</v>
      </c>
      <c r="H15">
        <v>0.66666666666666596</v>
      </c>
      <c r="I15">
        <v>0.83333333333333304</v>
      </c>
      <c r="J15">
        <v>0.74535599249992901</v>
      </c>
      <c r="K15">
        <v>0.77154670380843504</v>
      </c>
      <c r="L15">
        <v>-1.0072379596824199</v>
      </c>
      <c r="M15" s="31">
        <v>0</v>
      </c>
      <c r="N15">
        <v>1.0036365031155901</v>
      </c>
      <c r="O15">
        <v>0.99582032151130095</v>
      </c>
      <c r="P15">
        <v>1.00683183813729</v>
      </c>
      <c r="Q15">
        <v>0.99064106871386004</v>
      </c>
      <c r="R15">
        <v>16.940000534057599</v>
      </c>
      <c r="S15" s="43">
        <f>IF(C15,O15,Q15)</f>
        <v>0.99582032151130095</v>
      </c>
      <c r="T15" s="43">
        <f>IF(D15 = 0,N15,P15)</f>
        <v>1.00683183813729</v>
      </c>
      <c r="U15" s="68">
        <f>R15*S15^(1-M15)</f>
        <v>16.869196778226847</v>
      </c>
      <c r="V15" s="67">
        <f>R15*T15^(M15+1)</f>
        <v>17.055731875751889</v>
      </c>
      <c r="W15" s="76">
        <f>0.5 * (D15-MAX($D$3:$D$73))/(MIN($D$3:$D$73)-MAX($D$3:$D$73)) + 0.75</f>
        <v>0.86029765354766818</v>
      </c>
      <c r="X15" s="76">
        <f>AVERAGE(D15, F15, G15, H15, I15, J15, K15)</f>
        <v>0.75977764066609288</v>
      </c>
      <c r="Y15" s="32">
        <f>1.2^M15</f>
        <v>1</v>
      </c>
      <c r="Z15" s="32">
        <f>IF(C15&gt;0, 1, 0.3)</f>
        <v>1</v>
      </c>
      <c r="AA15" s="32">
        <f>PERCENTILE($L$2:$L$73, 0.05)</f>
        <v>-0.27069260264419237</v>
      </c>
      <c r="AB15" s="32">
        <f>PERCENTILE($L$2:$L$73, 0.95)</f>
        <v>1.0413923914257375</v>
      </c>
      <c r="AC15" s="32">
        <f>MIN(MAX(L15,AA15), AB15)</f>
        <v>-0.27069260264419237</v>
      </c>
      <c r="AD15" s="32">
        <f>AC15-$AC$74+1</f>
        <v>1</v>
      </c>
      <c r="AE15" s="21">
        <v>0</v>
      </c>
      <c r="AF15" s="15">
        <f>AE15/$AE$74</f>
        <v>0</v>
      </c>
      <c r="AG15" s="2">
        <v>0</v>
      </c>
      <c r="AH15" s="16">
        <f>$D$80*AF15</f>
        <v>0</v>
      </c>
      <c r="AI15" s="26">
        <f>AH15-AG15</f>
        <v>0</v>
      </c>
      <c r="AJ15" s="2">
        <v>0</v>
      </c>
      <c r="AK15" s="2">
        <v>0</v>
      </c>
      <c r="AL15" s="2">
        <v>0</v>
      </c>
      <c r="AM15" s="10">
        <f>SUM(AJ15:AL15)</f>
        <v>0</v>
      </c>
      <c r="AN15" s="16">
        <f>AF15*$D$79</f>
        <v>0</v>
      </c>
      <c r="AO15" s="9">
        <f>AN15-AM15</f>
        <v>0</v>
      </c>
      <c r="AP15" s="9">
        <f>AO15+AI15</f>
        <v>0</v>
      </c>
      <c r="AQ15" s="18">
        <f>AG15+AM15</f>
        <v>0</v>
      </c>
      <c r="AR15" s="30">
        <f>AH15+AN15</f>
        <v>0</v>
      </c>
      <c r="AS15" s="77">
        <f>AP15*(AP15&lt;0)</f>
        <v>0</v>
      </c>
      <c r="AT15">
        <f>AS15/$AS$74</f>
        <v>0</v>
      </c>
      <c r="AU15" s="66">
        <f>AT15*$AP$74</f>
        <v>0</v>
      </c>
      <c r="AV15" s="69">
        <f>IF(AU15&gt;0,U15,V15)</f>
        <v>17.055731875751889</v>
      </c>
      <c r="AW15" s="17">
        <f>AU15/AV15</f>
        <v>0</v>
      </c>
      <c r="AX15" s="38">
        <v>1</v>
      </c>
      <c r="AY15" s="23">
        <v>0</v>
      </c>
      <c r="AZ15" s="16">
        <f>BN15*$D$81</f>
        <v>5.3279349111460501</v>
      </c>
      <c r="BA15" s="63">
        <f>AZ15-AY15</f>
        <v>5.3279349111460501</v>
      </c>
      <c r="BB15" s="42">
        <f>($AD15^$BB$76)*($BC$76^$M15)*(IF($C15&gt;0,1,$BD$76))</f>
        <v>1</v>
      </c>
      <c r="BC15" s="42">
        <f>($AD15^$BB$77)*($BC$77^$M15)*(IF($C15&gt;0,1,$BD$77))</f>
        <v>1</v>
      </c>
      <c r="BD15" s="42">
        <f>($AD15^$BB$78)*($BC$78^$M15)*(IF($C15&gt;0,1,$BD$78))</f>
        <v>1</v>
      </c>
      <c r="BE15" s="42">
        <f>($AD15^$BB$79)*($BC$79^$M15)*(IF($C15&gt;0,1,$BD$79))</f>
        <v>1</v>
      </c>
      <c r="BF15" s="42">
        <f>($AD15^$BB$80)*($BC$80^$M15)*(IF($C15&gt;0,1,$BD$80))</f>
        <v>1</v>
      </c>
      <c r="BG15" s="42">
        <f>($AD15^$BB$81)*($BC$81^$M15)*(IF($C15&gt;0,1,$BD$81))</f>
        <v>1</v>
      </c>
      <c r="BH15" s="42">
        <f>($AD15^$BB$82)*($BC$82^$M15)*(IF($C15&gt;0,1,$BD$82))</f>
        <v>1</v>
      </c>
      <c r="BI15" s="40">
        <f>BB15/BB$74</f>
        <v>7.6248859226436113E-3</v>
      </c>
      <c r="BJ15" s="40">
        <f>BC15/BC$74</f>
        <v>3.9776973311900854E-3</v>
      </c>
      <c r="BK15" s="40">
        <f>BD15/BD$74</f>
        <v>6.1000706950182582E-4</v>
      </c>
      <c r="BL15" s="40">
        <f>BE15/BE$74</f>
        <v>3.1958407126051283E-3</v>
      </c>
      <c r="BM15" s="40">
        <f>BF15/BF$74</f>
        <v>1.3744753599434492E-2</v>
      </c>
      <c r="BN15" s="40">
        <f>BG15/BG$74</f>
        <v>1.4964007614509339E-3</v>
      </c>
      <c r="BO15" s="40">
        <f>BH15/BH$74</f>
        <v>4.4673432729315727E-3</v>
      </c>
      <c r="BP15" s="2">
        <v>744</v>
      </c>
      <c r="BQ15" s="17">
        <f>BP$74*BI15</f>
        <v>481.48104647125348</v>
      </c>
      <c r="BR15" s="1">
        <f>BQ15-BP15</f>
        <v>-262.51895352874652</v>
      </c>
      <c r="BS15" s="2">
        <v>130</v>
      </c>
      <c r="BT15" s="17">
        <f>BS$74*BJ15</f>
        <v>240.05801163465284</v>
      </c>
      <c r="BU15" s="1">
        <f>BT15-BS15</f>
        <v>110.05801163465284</v>
      </c>
      <c r="BV15" s="2">
        <v>0</v>
      </c>
      <c r="BW15" s="17">
        <f>BV$74*BK15</f>
        <v>40.891213896985391</v>
      </c>
      <c r="BX15" s="1">
        <f>BW15-BV15</f>
        <v>40.891213896985391</v>
      </c>
      <c r="BY15" s="2">
        <v>278</v>
      </c>
      <c r="BZ15" s="17">
        <f>BY$74*BL15</f>
        <v>207.22150764602912</v>
      </c>
      <c r="CA15" s="1">
        <f>BZ15-BY15</f>
        <v>-70.778492353970876</v>
      </c>
      <c r="CB15" s="2">
        <v>643</v>
      </c>
      <c r="CC15" s="17">
        <f>CB$74*BM15</f>
        <v>908.55570242981878</v>
      </c>
      <c r="CD15" s="1">
        <f>CC15-CB15</f>
        <v>265.55570242981878</v>
      </c>
      <c r="CE15" s="2">
        <v>0</v>
      </c>
      <c r="CF15" s="17">
        <f>CE$74*BN15</f>
        <v>107.84410647700736</v>
      </c>
      <c r="CG15" s="1">
        <f>CF15-CE15</f>
        <v>107.84410647700736</v>
      </c>
      <c r="CH15" s="2">
        <v>51</v>
      </c>
      <c r="CI15" s="17">
        <f>CH$74*BO15</f>
        <v>297.56080072342621</v>
      </c>
      <c r="CJ15" s="1">
        <f>CI15-CH15</f>
        <v>246.56080072342621</v>
      </c>
      <c r="CK15" s="9"/>
      <c r="CO15" s="40"/>
      <c r="CQ15" s="17"/>
      <c r="CR15" s="1"/>
    </row>
    <row r="16" spans="1:98" x14ac:dyDescent="0.2">
      <c r="A16" s="44" t="s">
        <v>108</v>
      </c>
      <c r="B16">
        <v>1</v>
      </c>
      <c r="C16">
        <v>1</v>
      </c>
      <c r="D16">
        <v>0.35501355013550101</v>
      </c>
      <c r="E16">
        <v>0.64498644986449805</v>
      </c>
      <c r="F16">
        <v>0.43882978723404198</v>
      </c>
      <c r="G16">
        <v>0.43882978723404198</v>
      </c>
      <c r="H16">
        <v>0.21337579617834301</v>
      </c>
      <c r="I16">
        <v>0.184713375796178</v>
      </c>
      <c r="J16">
        <v>0.19852799204469601</v>
      </c>
      <c r="K16">
        <v>0.29516096711620898</v>
      </c>
      <c r="L16">
        <v>0.77710818189368702</v>
      </c>
      <c r="M16" s="31">
        <v>0</v>
      </c>
      <c r="N16">
        <v>1.01205579357124</v>
      </c>
      <c r="O16">
        <v>0.99305145468755796</v>
      </c>
      <c r="P16">
        <v>1.0088927132521299</v>
      </c>
      <c r="Q16">
        <v>0.98817354357310905</v>
      </c>
      <c r="R16">
        <v>162.100006103515</v>
      </c>
      <c r="S16" s="43">
        <f>IF(C16,O16,Q16)</f>
        <v>0.99305145468755796</v>
      </c>
      <c r="T16" s="43">
        <f>IF(D16 = 0,N16,P16)</f>
        <v>1.0088927132521299</v>
      </c>
      <c r="U16" s="68">
        <f>R16*S16^(1-M16)</f>
        <v>160.97364686595759</v>
      </c>
      <c r="V16" s="67">
        <f>R16*T16^(M16+1)</f>
        <v>163.54151497596206</v>
      </c>
      <c r="W16" s="76">
        <f>0.5 * (D16-MAX($D$3:$D$73))/(MIN($D$3:$D$73)-MAX($D$3:$D$73)) + 0.75</f>
        <v>1.0908545357566557</v>
      </c>
      <c r="X16" s="76">
        <f>AVERAGE(D16, F16, G16, H16, I16, J16, K16)</f>
        <v>0.30349303653414444</v>
      </c>
      <c r="Y16" s="32">
        <f>1.2^M16</f>
        <v>1</v>
      </c>
      <c r="Z16" s="32">
        <f>IF(C16&gt;0, 1, 0.3)</f>
        <v>1</v>
      </c>
      <c r="AA16" s="32">
        <f>PERCENTILE($L$2:$L$73, 0.05)</f>
        <v>-0.27069260264419237</v>
      </c>
      <c r="AB16" s="32">
        <f>PERCENTILE($L$2:$L$73, 0.95)</f>
        <v>1.0413923914257375</v>
      </c>
      <c r="AC16" s="32">
        <f>MIN(MAX(L16,AA16), AB16)</f>
        <v>0.77710818189368702</v>
      </c>
      <c r="AD16" s="32">
        <f>AC16-$AC$74+1</f>
        <v>2.0478007845378796</v>
      </c>
      <c r="AE16" s="21">
        <v>0</v>
      </c>
      <c r="AF16" s="15">
        <f>AE16/$AE$74</f>
        <v>0</v>
      </c>
      <c r="AG16" s="2">
        <v>0</v>
      </c>
      <c r="AH16" s="16">
        <f>$D$80*AF16</f>
        <v>0</v>
      </c>
      <c r="AI16" s="26">
        <f>AH16-AG16</f>
        <v>0</v>
      </c>
      <c r="AJ16" s="2">
        <v>0</v>
      </c>
      <c r="AK16" s="2">
        <v>0</v>
      </c>
      <c r="AL16" s="2">
        <v>0</v>
      </c>
      <c r="AM16" s="10">
        <f>SUM(AJ16:AL16)</f>
        <v>0</v>
      </c>
      <c r="AN16" s="16">
        <f>AF16*$D$79</f>
        <v>0</v>
      </c>
      <c r="AO16" s="9">
        <f>AN16-AM16</f>
        <v>0</v>
      </c>
      <c r="AP16" s="9">
        <f>AO16+AI16</f>
        <v>0</v>
      </c>
      <c r="AQ16" s="18">
        <f>AG16+AM16</f>
        <v>0</v>
      </c>
      <c r="AR16" s="30">
        <f>AH16+AN16</f>
        <v>0</v>
      </c>
      <c r="AS16" s="77">
        <f>AP16*(AP16&lt;0)</f>
        <v>0</v>
      </c>
      <c r="AT16">
        <f>AS16/$AS$74</f>
        <v>0</v>
      </c>
      <c r="AU16" s="66">
        <f>AT16*$AP$74</f>
        <v>0</v>
      </c>
      <c r="AV16" s="69">
        <f>IF(AU16&gt;0,U16,V16)</f>
        <v>163.54151497596206</v>
      </c>
      <c r="AW16" s="17">
        <f>AU16/AV16</f>
        <v>0</v>
      </c>
      <c r="AX16" s="38">
        <v>1</v>
      </c>
      <c r="AY16" s="23">
        <v>0</v>
      </c>
      <c r="AZ16" s="16">
        <f>BN16*$D$81</f>
        <v>69.636449652002469</v>
      </c>
      <c r="BA16" s="63">
        <f>AZ16-AY16</f>
        <v>69.636449652002469</v>
      </c>
      <c r="BB16" s="42">
        <f>($AD16^$BB$76)*($BC$76^$M16)*(IF($C16&gt;0,1,$BD$76))</f>
        <v>2.1936701451122658</v>
      </c>
      <c r="BC16" s="42">
        <f>($AD16^$BB$77)*($BC$77^$M16)*(IF($C16&gt;0,1,$BD$77))</f>
        <v>4.6162355644539348</v>
      </c>
      <c r="BD16" s="42">
        <f>($AD16^$BB$78)*($BC$78^$M16)*(IF($C16&gt;0,1,$BD$78))</f>
        <v>32.643153680607824</v>
      </c>
      <c r="BE16" s="42">
        <f>($AD16^$BB$79)*($BC$79^$M16)*(IF($C16&gt;0,1,$BD$79))</f>
        <v>4.639455104973794</v>
      </c>
      <c r="BF16" s="42">
        <f>($AD16^$BB$80)*($BC$80^$M16)*(IF($C16&gt;0,1,$BD$80))</f>
        <v>1.0658709007859173</v>
      </c>
      <c r="BG16" s="42">
        <f>($AD16^$BB$81)*($BC$81^$M16)*(IF($C16&gt;0,1,$BD$81))</f>
        <v>13.070063882785597</v>
      </c>
      <c r="BH16" s="42">
        <f>($AD16^$BB$82)*($BC$82^$M16)*(IF($C16&gt;0,1,$BD$82))</f>
        <v>3.8039980199352237</v>
      </c>
      <c r="BI16" s="40">
        <f>BB16/BB$74</f>
        <v>1.6726484608390085E-2</v>
      </c>
      <c r="BJ16" s="40">
        <f>BC16/BC$74</f>
        <v>1.8361987884873174E-2</v>
      </c>
      <c r="BK16" s="40">
        <f>BD16/BD$74</f>
        <v>1.9912554516005321E-2</v>
      </c>
      <c r="BL16" s="40">
        <f>BE16/BE$74</f>
        <v>1.482695950877895E-2</v>
      </c>
      <c r="BM16" s="40">
        <f>BF16/BF$74</f>
        <v>1.4650132900109719E-2</v>
      </c>
      <c r="BN16" s="40">
        <f>BG16/BG$74</f>
        <v>1.9558053546412716E-2</v>
      </c>
      <c r="BO16" s="40">
        <f>BH16/BH$74</f>
        <v>1.6993764964602646E-2</v>
      </c>
      <c r="BP16" s="2">
        <v>640</v>
      </c>
      <c r="BQ16" s="17">
        <f>BP$74*BI16</f>
        <v>1056.2105970814002</v>
      </c>
      <c r="BR16" s="1">
        <f>BQ16-BP16</f>
        <v>416.21059708140024</v>
      </c>
      <c r="BS16" s="2">
        <v>969</v>
      </c>
      <c r="BT16" s="17">
        <f>BS$74*BJ16</f>
        <v>1108.1643308399809</v>
      </c>
      <c r="BU16" s="1">
        <f>BT16-BS16</f>
        <v>139.16433083998095</v>
      </c>
      <c r="BV16" s="2">
        <v>0</v>
      </c>
      <c r="BW16" s="17">
        <f>BV$74*BK16</f>
        <v>1334.8181794259008</v>
      </c>
      <c r="BX16" s="1">
        <f>BW16-BV16</f>
        <v>1334.8181794259008</v>
      </c>
      <c r="BY16" s="2">
        <v>1566</v>
      </c>
      <c r="BZ16" s="17">
        <f>BY$74*BL16</f>
        <v>961.39488150873592</v>
      </c>
      <c r="CA16" s="1">
        <f>BZ16-BY16</f>
        <v>-604.60511849126408</v>
      </c>
      <c r="CB16" s="2">
        <v>973</v>
      </c>
      <c r="CC16" s="17">
        <f>CB$74*BM16</f>
        <v>968.40308496305261</v>
      </c>
      <c r="CD16" s="1">
        <f>CC16-CB16</f>
        <v>-4.5969150369473937</v>
      </c>
      <c r="CE16" s="2">
        <v>1459</v>
      </c>
      <c r="CF16" s="17">
        <f>CE$74*BN16</f>
        <v>1409.5293610364181</v>
      </c>
      <c r="CG16" s="1">
        <f>CF16-CE16</f>
        <v>-49.470638963581905</v>
      </c>
      <c r="CH16" s="2">
        <v>973</v>
      </c>
      <c r="CI16" s="17">
        <f>CH$74*BO16</f>
        <v>1131.9206967622531</v>
      </c>
      <c r="CJ16" s="1">
        <f>CI16-CH16</f>
        <v>158.9206967622531</v>
      </c>
      <c r="CK16" s="9"/>
      <c r="CO16" s="40"/>
      <c r="CQ16" s="17"/>
      <c r="CR16" s="1"/>
    </row>
    <row r="17" spans="1:96" x14ac:dyDescent="0.2">
      <c r="A17" s="53" t="s">
        <v>15</v>
      </c>
      <c r="B17">
        <v>1</v>
      </c>
      <c r="C17">
        <v>1</v>
      </c>
      <c r="D17">
        <v>0.40508221225710001</v>
      </c>
      <c r="E17">
        <v>0.59491778774289905</v>
      </c>
      <c r="F17">
        <v>0.65592972181551901</v>
      </c>
      <c r="G17">
        <v>0.65592972181551901</v>
      </c>
      <c r="H17">
        <v>3.5778175313058998E-2</v>
      </c>
      <c r="I17">
        <v>0.23971377459749499</v>
      </c>
      <c r="J17">
        <v>9.2609510594238095E-2</v>
      </c>
      <c r="K17">
        <v>0.24646567818166901</v>
      </c>
      <c r="L17">
        <v>0.93195538071169604</v>
      </c>
      <c r="M17" s="31">
        <v>0</v>
      </c>
      <c r="N17">
        <v>1.00739084834862</v>
      </c>
      <c r="O17">
        <v>0.994830808854549</v>
      </c>
      <c r="P17">
        <v>1.0099974847744799</v>
      </c>
      <c r="Q17">
        <v>0.98618499081853295</v>
      </c>
      <c r="R17">
        <v>105.44000244140599</v>
      </c>
      <c r="S17" s="43">
        <f>IF(C17,O17,Q17)</f>
        <v>0.994830808854549</v>
      </c>
      <c r="T17" s="43">
        <f>IF(D17 = 0,N17,P17)</f>
        <v>1.0099974847744799</v>
      </c>
      <c r="U17" s="68">
        <f>R17*S17^(1-M17)</f>
        <v>104.89496291440955</v>
      </c>
      <c r="V17" s="67">
        <f>R17*T17^(M17+1)</f>
        <v>106.49413726043508</v>
      </c>
      <c r="W17" s="76">
        <f>0.5 * (D17-MAX($D$3:$D$73))/(MIN($D$3:$D$73)-MAX($D$3:$D$73)) + 0.75</f>
        <v>1.0577981654685586</v>
      </c>
      <c r="X17" s="76">
        <f>AVERAGE(D17, F17, G17, H17, I17, J17, K17)</f>
        <v>0.33307268493922843</v>
      </c>
      <c r="Y17" s="32">
        <f>1.2^M17</f>
        <v>1</v>
      </c>
      <c r="Z17" s="32">
        <f>IF(C17&gt;0, 1, 0.3)</f>
        <v>1</v>
      </c>
      <c r="AA17" s="32">
        <f>PERCENTILE($L$2:$L$73, 0.05)</f>
        <v>-0.27069260264419237</v>
      </c>
      <c r="AB17" s="32">
        <f>PERCENTILE($L$2:$L$73, 0.95)</f>
        <v>1.0413923914257375</v>
      </c>
      <c r="AC17" s="32">
        <f>MIN(MAX(L17,AA17), AB17)</f>
        <v>0.93195538071169604</v>
      </c>
      <c r="AD17" s="32">
        <f>AC17-$AC$74+1</f>
        <v>2.2026479833558885</v>
      </c>
      <c r="AE17" s="21">
        <f>(AD17^4) *Y17*Z17</f>
        <v>23.538586693666652</v>
      </c>
      <c r="AF17" s="15">
        <f>AE17/$AE$74</f>
        <v>2.9870541348025196E-2</v>
      </c>
      <c r="AG17" s="2">
        <v>844</v>
      </c>
      <c r="AH17" s="16">
        <f>$D$80*AF17</f>
        <v>1813.6048532160237</v>
      </c>
      <c r="AI17" s="26">
        <f>AH17-AG17</f>
        <v>969.60485321602368</v>
      </c>
      <c r="AJ17" s="2">
        <v>0</v>
      </c>
      <c r="AK17" s="2">
        <v>2741</v>
      </c>
      <c r="AL17" s="2">
        <v>0</v>
      </c>
      <c r="AM17" s="10">
        <f>SUM(AJ17:AL17)</f>
        <v>2741</v>
      </c>
      <c r="AN17" s="16">
        <f>AF17*$D$79</f>
        <v>2990.6983408469787</v>
      </c>
      <c r="AO17" s="9">
        <f>AN17-AM17</f>
        <v>249.69834084697868</v>
      </c>
      <c r="AP17" s="9">
        <f>AO17+AI17</f>
        <v>1219.3031940630024</v>
      </c>
      <c r="AQ17" s="18">
        <f>AG17+AM17</f>
        <v>3585</v>
      </c>
      <c r="AR17" s="30">
        <f>AH17+AN17</f>
        <v>4804.3031940630026</v>
      </c>
      <c r="AS17" s="77">
        <f>AP17*(AP17&lt;0)</f>
        <v>0</v>
      </c>
      <c r="AT17">
        <f>AS17/$AS$74</f>
        <v>0</v>
      </c>
      <c r="AU17" s="66">
        <f>AT17*$AP$74</f>
        <v>0</v>
      </c>
      <c r="AV17" s="69">
        <f>IF(AU17&gt;0,U17,V17)</f>
        <v>106.49413726043508</v>
      </c>
      <c r="AW17" s="17">
        <f>AU17/AV17</f>
        <v>0</v>
      </c>
      <c r="AX17" s="38">
        <f>AQ17/AR17</f>
        <v>0.74620602721956086</v>
      </c>
      <c r="AY17" s="23">
        <v>0</v>
      </c>
      <c r="AZ17" s="16">
        <f>BN17*$D$81</f>
        <v>90.439889757051148</v>
      </c>
      <c r="BA17" s="63">
        <f>AZ17-AY17</f>
        <v>90.439889757051148</v>
      </c>
      <c r="BB17" s="42">
        <f>($AD17^$BB$76)*($BC$76^$M17)*(IF($C17&gt;0,1,$BD$76))</f>
        <v>2.3761170193567374</v>
      </c>
      <c r="BC17" s="42">
        <f>($AD17^$BB$77)*($BC$77^$M17)*(IF($C17&gt;0,1,$BD$77))</f>
        <v>5.3931789964788956</v>
      </c>
      <c r="BD17" s="42">
        <f>($AD17^$BB$78)*($BC$78^$M17)*(IF($C17&gt;0,1,$BD$78))</f>
        <v>46.530958746381948</v>
      </c>
      <c r="BE17" s="42">
        <f>($AD17^$BB$79)*($BC$79^$M17)*(IF($C17&gt;0,1,$BD$79))</f>
        <v>5.4230729958277184</v>
      </c>
      <c r="BF17" s="42">
        <f>($AD17^$BB$80)*($BC$80^$M17)*(IF($C17&gt;0,1,$BD$80))</f>
        <v>1.0728082719996861</v>
      </c>
      <c r="BG17" s="42">
        <f>($AD17^$BB$81)*($BC$81^$M17)*(IF($C17&gt;0,1,$BD$81))</f>
        <v>16.974661152081779</v>
      </c>
      <c r="BH17" s="42">
        <f>($AD17^$BB$82)*($BC$82^$M17)*(IF($C17&gt;0,1,$BD$82))</f>
        <v>4.3576230412399033</v>
      </c>
      <c r="BI17" s="40">
        <f>BB17/BB$74</f>
        <v>1.8117621211447082E-2</v>
      </c>
      <c r="BJ17" s="40">
        <f>BC17/BC$74</f>
        <v>2.1452433700924527E-2</v>
      </c>
      <c r="BK17" s="40">
        <f>BD17/BD$74</f>
        <v>2.8384213785990806E-2</v>
      </c>
      <c r="BL17" s="40">
        <f>BE17/BE$74</f>
        <v>1.7331277467495684E-2</v>
      </c>
      <c r="BM17" s="40">
        <f>BF17/BF$74</f>
        <v>1.4745485358070782E-2</v>
      </c>
      <c r="BN17" s="40">
        <f>BG17/BG$74</f>
        <v>2.5400895873346763E-2</v>
      </c>
      <c r="BO17" s="40">
        <f>BH17/BH$74</f>
        <v>1.9466997979254705E-2</v>
      </c>
      <c r="BP17" s="2">
        <v>382</v>
      </c>
      <c r="BQ17" s="17">
        <f>BP$74*BI17</f>
        <v>1144.0553090180374</v>
      </c>
      <c r="BR17" s="1">
        <f>BQ17-BP17</f>
        <v>762.05530901803741</v>
      </c>
      <c r="BS17" s="2">
        <v>682</v>
      </c>
      <c r="BT17" s="17">
        <f>BS$74*BJ17</f>
        <v>1294.675826284496</v>
      </c>
      <c r="BU17" s="1">
        <f>BT17-BS17</f>
        <v>612.675826284496</v>
      </c>
      <c r="BV17" s="2">
        <v>0</v>
      </c>
      <c r="BW17" s="17">
        <f>BV$74*BK17</f>
        <v>1902.7073869301078</v>
      </c>
      <c r="BX17" s="1">
        <f>BW17-BV17</f>
        <v>1902.7073869301078</v>
      </c>
      <c r="BY17" s="2">
        <v>220</v>
      </c>
      <c r="BZ17" s="17">
        <f>BY$74*BL17</f>
        <v>1123.7773622698876</v>
      </c>
      <c r="CA17" s="1">
        <f>BZ17-BY17</f>
        <v>903.77736226988759</v>
      </c>
      <c r="CB17" s="2">
        <v>633</v>
      </c>
      <c r="CC17" s="17">
        <f>CB$74*BM17</f>
        <v>974.70607313919481</v>
      </c>
      <c r="CD17" s="1">
        <f>CC17-CB17</f>
        <v>341.70607313919481</v>
      </c>
      <c r="CE17" s="2">
        <v>1687</v>
      </c>
      <c r="CF17" s="17">
        <f>CE$74*BN17</f>
        <v>1830.6171646962277</v>
      </c>
      <c r="CG17" s="1">
        <f>CF17-CE17</f>
        <v>143.61716469622775</v>
      </c>
      <c r="CH17" s="2">
        <v>105</v>
      </c>
      <c r="CI17" s="17">
        <f>CH$74*BO17</f>
        <v>1296.6578014021975</v>
      </c>
      <c r="CJ17" s="1">
        <f>CI17-CH17</f>
        <v>1191.6578014021975</v>
      </c>
      <c r="CK17" s="9"/>
      <c r="CO17" s="40"/>
      <c r="CQ17" s="17"/>
      <c r="CR17" s="1"/>
    </row>
    <row r="18" spans="1:96" x14ac:dyDescent="0.2">
      <c r="A18" s="44" t="s">
        <v>121</v>
      </c>
      <c r="B18">
        <v>1</v>
      </c>
      <c r="C18">
        <v>1</v>
      </c>
      <c r="D18">
        <v>0.281073446327683</v>
      </c>
      <c r="E18">
        <v>0.71892655367231595</v>
      </c>
      <c r="F18">
        <v>0.21191135734072</v>
      </c>
      <c r="G18">
        <v>0.21191135734072</v>
      </c>
      <c r="H18">
        <v>0.13879598662207299</v>
      </c>
      <c r="I18">
        <v>0.337792642140468</v>
      </c>
      <c r="J18">
        <v>0.21652774196292501</v>
      </c>
      <c r="K18">
        <v>0.21420711403052101</v>
      </c>
      <c r="L18">
        <v>0.48099567799790199</v>
      </c>
      <c r="M18" s="31">
        <v>0</v>
      </c>
      <c r="N18">
        <v>1.00778869802156</v>
      </c>
      <c r="O18">
        <v>0.99501629808384695</v>
      </c>
      <c r="P18">
        <v>1.0150791181604599</v>
      </c>
      <c r="Q18">
        <v>0.99289185151350201</v>
      </c>
      <c r="R18">
        <v>12.7200002670288</v>
      </c>
      <c r="S18" s="43">
        <f>IF(C18,O18,Q18)</f>
        <v>0.99501629808384695</v>
      </c>
      <c r="T18" s="43">
        <f>IF(D18 = 0,N18,P18)</f>
        <v>1.0150791181604599</v>
      </c>
      <c r="U18" s="68">
        <f>R18*S18^(1-M18)</f>
        <v>12.656607577324541</v>
      </c>
      <c r="V18" s="67">
        <f>R18*T18^(M18+1)</f>
        <v>12.911806654056409</v>
      </c>
      <c r="W18" s="76">
        <f>0.5 * (D18-MAX($D$3:$D$73))/(MIN($D$3:$D$73)-MAX($D$3:$D$73)) + 0.75</f>
        <v>1.1396713274791006</v>
      </c>
      <c r="X18" s="76">
        <f>AVERAGE(D18, F18, G18, H18, I18, J18, K18)</f>
        <v>0.2303170922521586</v>
      </c>
      <c r="Y18" s="32">
        <f>1.2^M18</f>
        <v>1</v>
      </c>
      <c r="Z18" s="32">
        <f>IF(C18&gt;0, 1, 0.3)</f>
        <v>1</v>
      </c>
      <c r="AA18" s="32">
        <f>PERCENTILE($L$2:$L$73, 0.05)</f>
        <v>-0.27069260264419237</v>
      </c>
      <c r="AB18" s="32">
        <f>PERCENTILE($L$2:$L$73, 0.95)</f>
        <v>1.0413923914257375</v>
      </c>
      <c r="AC18" s="32">
        <f>MIN(MAX(L18,AA18), AB18)</f>
        <v>0.48099567799790199</v>
      </c>
      <c r="AD18" s="32">
        <f>AC18-$AC$74+1</f>
        <v>1.7516882806420944</v>
      </c>
      <c r="AE18" s="21">
        <v>0</v>
      </c>
      <c r="AF18" s="15">
        <f>AE18/$AE$74</f>
        <v>0</v>
      </c>
      <c r="AG18" s="2">
        <v>0</v>
      </c>
      <c r="AH18" s="16">
        <f>$D$80*AF18</f>
        <v>0</v>
      </c>
      <c r="AI18" s="26">
        <f>AH18-AG18</f>
        <v>0</v>
      </c>
      <c r="AJ18" s="2">
        <v>0</v>
      </c>
      <c r="AK18" s="2">
        <v>0</v>
      </c>
      <c r="AL18" s="2">
        <v>0</v>
      </c>
      <c r="AM18" s="10">
        <f>SUM(AJ18:AL18)</f>
        <v>0</v>
      </c>
      <c r="AN18" s="16">
        <f>AF18*$D$79</f>
        <v>0</v>
      </c>
      <c r="AO18" s="9">
        <f>AN18-AM18</f>
        <v>0</v>
      </c>
      <c r="AP18" s="9">
        <f>AO18+AI18</f>
        <v>0</v>
      </c>
      <c r="AQ18" s="18">
        <f>AG18+AM18</f>
        <v>0</v>
      </c>
      <c r="AR18" s="30">
        <f>AH18+AN18</f>
        <v>0</v>
      </c>
      <c r="AS18" s="77">
        <f>AP18*(AP18&lt;0)</f>
        <v>0</v>
      </c>
      <c r="AT18">
        <f>AS18/$AS$74</f>
        <v>0</v>
      </c>
      <c r="AU18" s="66">
        <f>AT18*$AP$74</f>
        <v>0</v>
      </c>
      <c r="AV18" s="69">
        <f>IF(AU18&gt;0,U18,V18)</f>
        <v>12.911806654056409</v>
      </c>
      <c r="AW18" s="17">
        <f>AU18/AV18</f>
        <v>0</v>
      </c>
      <c r="AX18" s="38">
        <v>1</v>
      </c>
      <c r="AY18" s="23">
        <v>0</v>
      </c>
      <c r="AZ18" s="16">
        <f>BN18*$D$81</f>
        <v>39.773616595154621</v>
      </c>
      <c r="BA18" s="63">
        <f>AZ18-AY18</f>
        <v>39.773616595154621</v>
      </c>
      <c r="BB18" s="42">
        <f>($AD18^$BB$76)*($BC$76^$M18)*(IF($C18&gt;0,1,$BD$76))</f>
        <v>1.848539263537869</v>
      </c>
      <c r="BC18" s="42">
        <f>($AD18^$BB$77)*($BC$77^$M18)*(IF($C18&gt;0,1,$BD$77))</f>
        <v>3.3077818760762407</v>
      </c>
      <c r="BD18" s="42">
        <f>($AD18^$BB$78)*($BC$78^$M18)*(IF($C18&gt;0,1,$BD$78))</f>
        <v>15.273217524233051</v>
      </c>
      <c r="BE18" s="42">
        <f>($AD18^$BB$79)*($BC$79^$M18)*(IF($C18&gt;0,1,$BD$79))</f>
        <v>3.3207873122609137</v>
      </c>
      <c r="BF18" s="42">
        <f>($AD18^$BB$80)*($BC$80^$M18)*(IF($C18&gt;0,1,$BD$80))</f>
        <v>1.0511571709037368</v>
      </c>
      <c r="BG18" s="42">
        <f>($AD18^$BB$81)*($BC$81^$M18)*(IF($C18&gt;0,1,$BD$81))</f>
        <v>7.4651093263072967</v>
      </c>
      <c r="BH18" s="42">
        <f>($AD18^$BB$82)*($BC$82^$M18)*(IF($C18&gt;0,1,$BD$82))</f>
        <v>2.8431745349884263</v>
      </c>
      <c r="BI18" s="40">
        <f>BB18/BB$74</f>
        <v>1.4094901008003886E-2</v>
      </c>
      <c r="BJ18" s="40">
        <f>BC18/BC$74</f>
        <v>1.3157355140627398E-2</v>
      </c>
      <c r="BK18" s="40">
        <f>BD18/BD$74</f>
        <v>9.316770663821335E-3</v>
      </c>
      <c r="BL18" s="40">
        <f>BE18/BE$74</f>
        <v>1.0612707290425988E-2</v>
      </c>
      <c r="BM18" s="40">
        <f>BF18/BF$74</f>
        <v>1.4447896308350514E-2</v>
      </c>
      <c r="BN18" s="40">
        <f>BG18/BG$74</f>
        <v>1.1170795280200707E-2</v>
      </c>
      <c r="BO18" s="40">
        <f>BH18/BH$74</f>
        <v>1.2701436632650899E-2</v>
      </c>
      <c r="BP18" s="2">
        <v>1220</v>
      </c>
      <c r="BQ18" s="17">
        <f>BP$74*BI18</f>
        <v>890.03661905141337</v>
      </c>
      <c r="BR18" s="1">
        <f>BQ18-BP18</f>
        <v>-329.96338094858663</v>
      </c>
      <c r="BS18" s="2">
        <v>1135</v>
      </c>
      <c r="BT18" s="17">
        <f>BS$74*BJ18</f>
        <v>794.05954009200411</v>
      </c>
      <c r="BU18" s="1">
        <f>BT18-BS18</f>
        <v>-340.94045990799589</v>
      </c>
      <c r="BV18" s="2">
        <v>1031</v>
      </c>
      <c r="BW18" s="17">
        <f>BV$74*BK18</f>
        <v>624.54040467859932</v>
      </c>
      <c r="BX18" s="1">
        <f>BW18-BV18</f>
        <v>-406.45959532140068</v>
      </c>
      <c r="BY18" s="2">
        <v>1155</v>
      </c>
      <c r="BZ18" s="17">
        <f>BY$74*BL18</f>
        <v>688.13855341851149</v>
      </c>
      <c r="CA18" s="1">
        <f>BZ18-BY18</f>
        <v>-466.86144658148851</v>
      </c>
      <c r="CB18" s="2">
        <v>649</v>
      </c>
      <c r="CC18" s="17">
        <f>CB$74*BM18</f>
        <v>955.03484177458563</v>
      </c>
      <c r="CD18" s="1">
        <f>CC18-CB18</f>
        <v>306.03484177458563</v>
      </c>
      <c r="CE18" s="2">
        <v>827</v>
      </c>
      <c r="CF18" s="17">
        <f>CE$74*BN18</f>
        <v>805.06804504878471</v>
      </c>
      <c r="CG18" s="1">
        <f>CF18-CE18</f>
        <v>-21.931954951215289</v>
      </c>
      <c r="CH18" s="2">
        <v>840</v>
      </c>
      <c r="CI18" s="17">
        <f>CH$74*BO18</f>
        <v>846.01729122761105</v>
      </c>
      <c r="CJ18" s="1">
        <f>CI18-CH18</f>
        <v>6.0172912276110537</v>
      </c>
      <c r="CK18" s="9"/>
      <c r="CO18" s="40"/>
      <c r="CQ18" s="17"/>
      <c r="CR18" s="1"/>
    </row>
    <row r="19" spans="1:96" x14ac:dyDescent="0.2">
      <c r="A19" s="53" t="s">
        <v>209</v>
      </c>
      <c r="B19">
        <v>1</v>
      </c>
      <c r="C19">
        <v>1</v>
      </c>
      <c r="D19">
        <v>0.74</v>
      </c>
      <c r="E19">
        <v>0.26</v>
      </c>
      <c r="F19">
        <v>0.91631799163179894</v>
      </c>
      <c r="G19">
        <v>0.91631799163179894</v>
      </c>
      <c r="H19">
        <v>0.84710743801652799</v>
      </c>
      <c r="I19">
        <v>0.85537190082644599</v>
      </c>
      <c r="J19">
        <v>0.85122963967452303</v>
      </c>
      <c r="K19">
        <v>0.88317440737604003</v>
      </c>
      <c r="L19">
        <v>6.9257682273068701E-3</v>
      </c>
      <c r="M19" s="31">
        <v>0</v>
      </c>
      <c r="N19">
        <v>1.01181274977249</v>
      </c>
      <c r="O19">
        <v>0.98568090203574399</v>
      </c>
      <c r="P19">
        <v>1.01249011900554</v>
      </c>
      <c r="Q19">
        <v>0.98815181702064103</v>
      </c>
      <c r="R19">
        <v>38</v>
      </c>
      <c r="S19" s="43">
        <f>IF(C19,O19,Q19)</f>
        <v>0.98568090203574399</v>
      </c>
      <c r="T19" s="43">
        <f>IF(D19 = 0,N19,P19)</f>
        <v>1.01249011900554</v>
      </c>
      <c r="U19" s="68">
        <f>R19*S19^(1-M19)</f>
        <v>37.455874277358269</v>
      </c>
      <c r="V19" s="67">
        <f>R19*T19^(M19+1)</f>
        <v>38.474624522210519</v>
      </c>
      <c r="W19" s="76">
        <f>0.5 * (D19-MAX($D$3:$D$73))/(MIN($D$3:$D$73)-MAX($D$3:$D$73)) + 0.75</f>
        <v>0.83667848823788615</v>
      </c>
      <c r="X19" s="76">
        <f>AVERAGE(D19, F19, G19, H19, I19, J19, K19)</f>
        <v>0.85850276702244788</v>
      </c>
      <c r="Y19" s="32">
        <f>1.2^M19</f>
        <v>1</v>
      </c>
      <c r="Z19" s="32">
        <f>IF(C19&gt;0, 1, 0.3)</f>
        <v>1</v>
      </c>
      <c r="AA19" s="32">
        <f>PERCENTILE($L$2:$L$73, 0.05)</f>
        <v>-0.27069260264419237</v>
      </c>
      <c r="AB19" s="32">
        <f>PERCENTILE($L$2:$L$73, 0.95)</f>
        <v>1.0413923914257375</v>
      </c>
      <c r="AC19" s="32">
        <f>MIN(MAX(L19,AA19), AB19)</f>
        <v>6.9257682273068701E-3</v>
      </c>
      <c r="AD19" s="32">
        <f>AC19-$AC$74+1</f>
        <v>1.2776183708714992</v>
      </c>
      <c r="AE19" s="21">
        <f>(AD19^4) *Y19*Z19</f>
        <v>2.6644316972810245</v>
      </c>
      <c r="AF19" s="15">
        <f>AE19/$AE$74</f>
        <v>3.3811722945981263E-3</v>
      </c>
      <c r="AG19" s="2">
        <v>76</v>
      </c>
      <c r="AH19" s="16">
        <f>$D$80*AF19</f>
        <v>205.28956645267255</v>
      </c>
      <c r="AI19" s="26">
        <f>AH19-AG19</f>
        <v>129.28956645267255</v>
      </c>
      <c r="AJ19" s="2">
        <v>38</v>
      </c>
      <c r="AK19" s="2">
        <v>114</v>
      </c>
      <c r="AL19" s="2">
        <v>0</v>
      </c>
      <c r="AM19" s="10">
        <f>SUM(AJ19:AL19)</f>
        <v>152</v>
      </c>
      <c r="AN19" s="16">
        <f>AF19*$D$79</f>
        <v>338.52973247975359</v>
      </c>
      <c r="AO19" s="9">
        <f>AN19-AM19</f>
        <v>186.52973247975359</v>
      </c>
      <c r="AP19" s="9">
        <f>AO19+AI19</f>
        <v>315.81929893242614</v>
      </c>
      <c r="AQ19" s="18">
        <f>AG19+AM19</f>
        <v>228</v>
      </c>
      <c r="AR19" s="30">
        <f>AH19+AN19</f>
        <v>543.81929893242614</v>
      </c>
      <c r="AS19" s="77">
        <f>AP19*(AP19&lt;0)</f>
        <v>0</v>
      </c>
      <c r="AT19">
        <f>AS19/$AS$74</f>
        <v>0</v>
      </c>
      <c r="AU19" s="66">
        <f>AT19*$AP$74</f>
        <v>0</v>
      </c>
      <c r="AV19" s="69">
        <f>IF(AU19&gt;0,U19,V19)</f>
        <v>38.474624522210519</v>
      </c>
      <c r="AW19" s="17">
        <f>AU19/AV19</f>
        <v>0</v>
      </c>
      <c r="AX19" s="38">
        <f>AQ19/AR19</f>
        <v>0.41925691208014815</v>
      </c>
      <c r="AY19" s="23">
        <v>0</v>
      </c>
      <c r="AZ19" s="16">
        <f>BN19*$D$81</f>
        <v>12.82665539421285</v>
      </c>
      <c r="BA19" s="63">
        <f>AZ19-AY19</f>
        <v>12.82665539421285</v>
      </c>
      <c r="BB19" s="42">
        <f>($AD19^$BB$76)*($BC$76^$M19)*(IF($C19&gt;0,1,$BD$76))</f>
        <v>1.3080238357684582</v>
      </c>
      <c r="BC19" s="42">
        <f>($AD19^$BB$77)*($BC$77^$M19)*(IF($C19&gt;0,1,$BD$77))</f>
        <v>1.6867862400689084</v>
      </c>
      <c r="BD19" s="42">
        <f>($AD19^$BB$78)*($BC$78^$M19)*(IF($C19&gt;0,1,$BD$78))</f>
        <v>3.2917646889808112</v>
      </c>
      <c r="BE19" s="42">
        <f>($AD19^$BB$79)*($BC$79^$M19)*(IF($C19&gt;0,1,$BD$79))</f>
        <v>1.6896815332591222</v>
      </c>
      <c r="BF19" s="42">
        <f>($AD19^$BB$80)*($BC$80^$M19)*(IF($C19&gt;0,1,$BD$80))</f>
        <v>1.0220442568830341</v>
      </c>
      <c r="BG19" s="42">
        <f>($AD19^$BB$81)*($BC$81^$M19)*(IF($C19&gt;0,1,$BD$81))</f>
        <v>2.4074347018353137</v>
      </c>
      <c r="BH19" s="42">
        <f>($AD19^$BB$82)*($BC$82^$M19)*(IF($C19&gt;0,1,$BD$82))</f>
        <v>1.5788168023706464</v>
      </c>
      <c r="BI19" s="40">
        <f>BB19/BB$74</f>
        <v>9.9735325318332149E-3</v>
      </c>
      <c r="BJ19" s="40">
        <f>BC19/BC$74</f>
        <v>6.709525125410256E-3</v>
      </c>
      <c r="BK19" s="40">
        <f>BD19/BD$74</f>
        <v>2.0079997314147737E-3</v>
      </c>
      <c r="BL19" s="40">
        <f>BE19/BE$74</f>
        <v>5.3999530353265593E-3</v>
      </c>
      <c r="BM19" s="40">
        <f>BF19/BF$74</f>
        <v>1.4047746478574433E-2</v>
      </c>
      <c r="BN19" s="40">
        <f>BG19/BG$74</f>
        <v>3.6024871209697656E-3</v>
      </c>
      <c r="BO19" s="40">
        <f>BH19/BH$74</f>
        <v>7.053116621261844E-3</v>
      </c>
      <c r="BP19" s="2">
        <v>0</v>
      </c>
      <c r="BQ19" s="17">
        <f>BP$74*BI19</f>
        <v>629.78868525514019</v>
      </c>
      <c r="BR19" s="1">
        <f>BQ19-BP19</f>
        <v>629.78868525514019</v>
      </c>
      <c r="BS19" s="2">
        <v>0</v>
      </c>
      <c r="BT19" s="17">
        <f>BS$74*BJ19</f>
        <v>404.92655084363435</v>
      </c>
      <c r="BU19" s="1">
        <f>BT19-BS19</f>
        <v>404.92655084363435</v>
      </c>
      <c r="BV19" s="2">
        <v>0</v>
      </c>
      <c r="BW19" s="17">
        <f>BV$74*BK19</f>
        <v>134.60425399565793</v>
      </c>
      <c r="BX19" s="1">
        <f>BW19-BV19</f>
        <v>134.60425399565793</v>
      </c>
      <c r="BY19" s="2">
        <v>0</v>
      </c>
      <c r="BZ19" s="17">
        <f>BY$74*BL19</f>
        <v>350.13835476360941</v>
      </c>
      <c r="CA19" s="1">
        <f>BZ19-BY19</f>
        <v>350.13835476360941</v>
      </c>
      <c r="CB19" s="2">
        <v>836</v>
      </c>
      <c r="CC19" s="17">
        <f>CB$74*BM19</f>
        <v>928.58413772672725</v>
      </c>
      <c r="CD19" s="1">
        <f>CC19-CB19</f>
        <v>92.584137726727249</v>
      </c>
      <c r="CE19" s="2">
        <v>0</v>
      </c>
      <c r="CF19" s="17">
        <f>CE$74*BN19</f>
        <v>259.62764432117001</v>
      </c>
      <c r="CG19" s="1">
        <f>CF19-CE19</f>
        <v>259.62764432117001</v>
      </c>
      <c r="CH19" s="2">
        <v>0</v>
      </c>
      <c r="CI19" s="17">
        <f>CH$74*BO19</f>
        <v>469.79399190900892</v>
      </c>
      <c r="CJ19" s="1">
        <f>CI19-CH19</f>
        <v>469.79399190900892</v>
      </c>
      <c r="CK19" s="9"/>
      <c r="CO19" s="40"/>
      <c r="CQ19" s="17"/>
      <c r="CR19" s="1"/>
    </row>
    <row r="20" spans="1:96" x14ac:dyDescent="0.2">
      <c r="A20" s="53" t="s">
        <v>29</v>
      </c>
      <c r="B20">
        <v>1</v>
      </c>
      <c r="C20">
        <v>1</v>
      </c>
      <c r="D20">
        <v>0.48235294117646998</v>
      </c>
      <c r="E20">
        <v>0.51764705882352902</v>
      </c>
      <c r="F20">
        <v>0.70986460348162395</v>
      </c>
      <c r="G20">
        <v>0.70986460348162395</v>
      </c>
      <c r="H20">
        <v>0.13736263736263701</v>
      </c>
      <c r="I20">
        <v>0.31868131868131799</v>
      </c>
      <c r="J20">
        <v>0.20922453587538201</v>
      </c>
      <c r="K20">
        <v>0.38538434347778699</v>
      </c>
      <c r="L20">
        <v>0.62895905472484104</v>
      </c>
      <c r="M20" s="31">
        <v>0</v>
      </c>
      <c r="N20">
        <v>1.0068967658497701</v>
      </c>
      <c r="O20">
        <v>0.99236034236604997</v>
      </c>
      <c r="P20">
        <v>1.01112502591327</v>
      </c>
      <c r="Q20">
        <v>0.99198559094350902</v>
      </c>
      <c r="R20">
        <v>83.779998779296804</v>
      </c>
      <c r="S20" s="43">
        <f>IF(C20,O20,Q20)</f>
        <v>0.99236034236604997</v>
      </c>
      <c r="T20" s="43">
        <f>IF(D20 = 0,N20,P20)</f>
        <v>1.01112502591327</v>
      </c>
      <c r="U20" s="68">
        <f>R20*S20^(1-M20)</f>
        <v>83.139948272050219</v>
      </c>
      <c r="V20" s="67">
        <f>R20*T20^(M20+1)</f>
        <v>84.712053436730216</v>
      </c>
      <c r="W20" s="76">
        <f>0.5 * (D20-MAX($D$3:$D$73))/(MIN($D$3:$D$73)-MAX($D$3:$D$73)) + 0.75</f>
        <v>1.0067824258950426</v>
      </c>
      <c r="X20" s="76">
        <f>AVERAGE(D20, F20, G20, H20, I20, J20, K20)</f>
        <v>0.42181928336240598</v>
      </c>
      <c r="Y20" s="32">
        <f>1.2^M20</f>
        <v>1</v>
      </c>
      <c r="Z20" s="32">
        <f>IF(C20&gt;0, 1, 0.3)</f>
        <v>1</v>
      </c>
      <c r="AA20" s="32">
        <f>PERCENTILE($L$2:$L$73, 0.05)</f>
        <v>-0.27069260264419237</v>
      </c>
      <c r="AB20" s="32">
        <f>PERCENTILE($L$2:$L$73, 0.95)</f>
        <v>1.0413923914257375</v>
      </c>
      <c r="AC20" s="32">
        <f>MIN(MAX(L20,AA20), AB20)</f>
        <v>0.62895905472484104</v>
      </c>
      <c r="AD20" s="32">
        <f>AC20-$AC$74+1</f>
        <v>1.8996516573690334</v>
      </c>
      <c r="AE20" s="21">
        <f>(AD20^4) *Y20*Z20</f>
        <v>13.022545499536042</v>
      </c>
      <c r="AF20" s="15">
        <f>AE20/$AE$74</f>
        <v>1.6525651640125594E-2</v>
      </c>
      <c r="AG20" s="2">
        <v>335</v>
      </c>
      <c r="AH20" s="16">
        <f>$D$80*AF20</f>
        <v>1003.3632021560455</v>
      </c>
      <c r="AI20" s="26">
        <f>AH20-AG20</f>
        <v>668.36320215604553</v>
      </c>
      <c r="AJ20" s="2">
        <v>503</v>
      </c>
      <c r="AK20" s="2">
        <v>2430</v>
      </c>
      <c r="AL20" s="2">
        <v>0</v>
      </c>
      <c r="AM20" s="10">
        <f>SUM(AJ20:AL20)</f>
        <v>2933</v>
      </c>
      <c r="AN20" s="16">
        <f>AF20*$D$79</f>
        <v>1654.5812935126546</v>
      </c>
      <c r="AO20" s="9">
        <f>AN20-AM20</f>
        <v>-1278.4187064873454</v>
      </c>
      <c r="AP20" s="9">
        <f>AO20+AI20</f>
        <v>-610.05550433129986</v>
      </c>
      <c r="AQ20" s="18">
        <f>AG20+AM20</f>
        <v>3268</v>
      </c>
      <c r="AR20" s="30">
        <f>AH20+AN20</f>
        <v>2657.9444956687003</v>
      </c>
      <c r="AS20" s="77">
        <f>AP20*(AP20&lt;0)</f>
        <v>-610.05550433129986</v>
      </c>
      <c r="AT20">
        <f>AS20/$AS$74</f>
        <v>2.5713503127742423E-2</v>
      </c>
      <c r="AU20" s="66">
        <f>AT20*$AP$74</f>
        <v>-14.48955901248214</v>
      </c>
      <c r="AV20" s="69">
        <f>IF(AU20&gt;0,U20,V20)</f>
        <v>84.712053436730216</v>
      </c>
      <c r="AW20" s="17">
        <f>AU20/AV20</f>
        <v>-0.17104483275575547</v>
      </c>
      <c r="AX20" s="38">
        <f>AQ20/AR20</f>
        <v>1.2295215364073351</v>
      </c>
      <c r="AY20" s="23">
        <v>0</v>
      </c>
      <c r="AZ20" s="16">
        <f>BN20*$D$81</f>
        <v>53.196587068633583</v>
      </c>
      <c r="BA20" s="63">
        <f>AZ20-AY20</f>
        <v>53.196587068633583</v>
      </c>
      <c r="BB20" s="42">
        <f>($AD20^$BB$76)*($BC$76^$M20)*(IF($C20&gt;0,1,$BD$76))</f>
        <v>2.0203502796072157</v>
      </c>
      <c r="BC20" s="42">
        <f>($AD20^$BB$77)*($BC$77^$M20)*(IF($C20&gt;0,1,$BD$77))</f>
        <v>3.9326948896828755</v>
      </c>
      <c r="BD20" s="42">
        <f>($AD20^$BB$78)*($BC$78^$M20)*(IF($C20&gt;0,1,$BD$78))</f>
        <v>22.656432176570785</v>
      </c>
      <c r="BE20" s="42">
        <f>($AD20^$BB$79)*($BC$79^$M20)*(IF($C20&gt;0,1,$BD$79))</f>
        <v>3.9503990817520411</v>
      </c>
      <c r="BF20" s="42">
        <f>($AD20^$BB$80)*($BC$80^$M20)*(IF($C20&gt;0,1,$BD$80))</f>
        <v>1.058770868472098</v>
      </c>
      <c r="BG20" s="42">
        <f>($AD20^$BB$81)*($BC$81^$M20)*(IF($C20&gt;0,1,$BD$81))</f>
        <v>9.9844663937891234</v>
      </c>
      <c r="BH20" s="42">
        <f>($AD20^$BB$82)*($BC$82^$M20)*(IF($C20&gt;0,1,$BD$82))</f>
        <v>3.3071072677233784</v>
      </c>
      <c r="BI20" s="40">
        <f>BB20/BB$74</f>
        <v>1.5404940405786143E-2</v>
      </c>
      <c r="BJ20" s="40">
        <f>BC20/BC$74</f>
        <v>1.5643069967076463E-2</v>
      </c>
      <c r="BK20" s="40">
        <f>BD20/BD$74</f>
        <v>1.3820583797396818E-2</v>
      </c>
      <c r="BL20" s="40">
        <f>BE20/BE$74</f>
        <v>1.2624846216501088E-2</v>
      </c>
      <c r="BM20" s="40">
        <f>BF20/BF$74</f>
        <v>1.4552544705408251E-2</v>
      </c>
      <c r="BN20" s="40">
        <f>BG20/BG$74</f>
        <v>1.4940763114347305E-2</v>
      </c>
      <c r="BO20" s="40">
        <f>BH20/BH$74</f>
        <v>1.4773983405327148E-2</v>
      </c>
      <c r="BP20" s="2">
        <v>1846</v>
      </c>
      <c r="BQ20" s="17">
        <f>BP$74*BI20</f>
        <v>972.76036686377176</v>
      </c>
      <c r="BR20" s="1">
        <f>BQ20-BP20</f>
        <v>-873.23963313622824</v>
      </c>
      <c r="BS20" s="2">
        <v>1068</v>
      </c>
      <c r="BT20" s="17">
        <f>BS$74*BJ20</f>
        <v>944.07491558303161</v>
      </c>
      <c r="BU20" s="1">
        <f>BT20-BS20</f>
        <v>-123.92508441696839</v>
      </c>
      <c r="BV20" s="2">
        <v>466</v>
      </c>
      <c r="BW20" s="17">
        <f>BV$74*BK20</f>
        <v>926.44901427469824</v>
      </c>
      <c r="BX20" s="1">
        <f>BW20-BV20</f>
        <v>460.44901427469824</v>
      </c>
      <c r="BY20" s="2">
        <v>1490</v>
      </c>
      <c r="BZ20" s="17">
        <f>BY$74*BL20</f>
        <v>818.60765352414705</v>
      </c>
      <c r="CA20" s="1">
        <f>BZ20-BY20</f>
        <v>-671.39234647585295</v>
      </c>
      <c r="CB20" s="2">
        <v>838</v>
      </c>
      <c r="CC20" s="17">
        <f>CB$74*BM20</f>
        <v>961.95231011689623</v>
      </c>
      <c r="CD20" s="1">
        <f>CC20-CB20</f>
        <v>123.95231011689623</v>
      </c>
      <c r="CE20" s="2">
        <v>1592</v>
      </c>
      <c r="CF20" s="17">
        <f>CE$74*BN20</f>
        <v>1076.765856887896</v>
      </c>
      <c r="CG20" s="1">
        <f>CF20-CE20</f>
        <v>-515.23414311210399</v>
      </c>
      <c r="CH20" s="2">
        <v>1173</v>
      </c>
      <c r="CI20" s="17">
        <f>CH$74*BO20</f>
        <v>984.06548666203071</v>
      </c>
      <c r="CJ20" s="1">
        <f>CI20-CH20</f>
        <v>-188.93451333796929</v>
      </c>
      <c r="CK20" s="9"/>
      <c r="CO20" s="40"/>
      <c r="CQ20" s="17"/>
      <c r="CR20" s="1"/>
    </row>
    <row r="21" spans="1:96" x14ac:dyDescent="0.2">
      <c r="A21" s="53" t="s">
        <v>73</v>
      </c>
      <c r="B21">
        <v>1</v>
      </c>
      <c r="C21">
        <v>1</v>
      </c>
      <c r="D21">
        <v>0.87128712871287095</v>
      </c>
      <c r="E21">
        <v>0.12871287128712799</v>
      </c>
      <c r="F21">
        <v>0.88425925925925897</v>
      </c>
      <c r="G21">
        <v>0.88425925925925897</v>
      </c>
      <c r="H21">
        <v>0.98165137614678899</v>
      </c>
      <c r="I21">
        <v>0.90825688073394495</v>
      </c>
      <c r="J21">
        <v>0.94424129165550996</v>
      </c>
      <c r="K21">
        <v>0.91375823121945499</v>
      </c>
      <c r="L21">
        <v>-0.13684116103201899</v>
      </c>
      <c r="M21" s="31">
        <v>0</v>
      </c>
      <c r="N21">
        <v>1.0019331445080399</v>
      </c>
      <c r="O21">
        <v>0.98928745506306404</v>
      </c>
      <c r="P21">
        <v>1.00919841406963</v>
      </c>
      <c r="Q21">
        <v>0.99467990733719602</v>
      </c>
      <c r="R21">
        <v>89.339996337890597</v>
      </c>
      <c r="S21" s="43">
        <f>IF(C21,O21,Q21)</f>
        <v>0.98928745506306404</v>
      </c>
      <c r="T21" s="43">
        <f>IF(D21 = 0,N21,P21)</f>
        <v>1.00919841406963</v>
      </c>
      <c r="U21" s="68">
        <f>R21*S21^(1-M21)</f>
        <v>88.382937612455251</v>
      </c>
      <c r="V21" s="67">
        <f>R21*T21^(M21+1)</f>
        <v>90.161782617185736</v>
      </c>
      <c r="W21" s="76">
        <f>0.5 * (D21-MAX($D$3:$D$73))/(MIN($D$3:$D$73)-MAX($D$3:$D$73)) + 0.75</f>
        <v>0.75</v>
      </c>
      <c r="X21" s="76">
        <f>AVERAGE(D21, F21, G21, H21, I21, J21, K21)</f>
        <v>0.91253048956958405</v>
      </c>
      <c r="Y21" s="32">
        <f>1.2^M21</f>
        <v>1</v>
      </c>
      <c r="Z21" s="32">
        <f>IF(C21&gt;0, 1, 0.3)</f>
        <v>1</v>
      </c>
      <c r="AA21" s="32">
        <f>PERCENTILE($L$2:$L$73, 0.05)</f>
        <v>-0.27069260264419237</v>
      </c>
      <c r="AB21" s="32">
        <f>PERCENTILE($L$2:$L$73, 0.95)</f>
        <v>1.0413923914257375</v>
      </c>
      <c r="AC21" s="32">
        <f>MIN(MAX(L21,AA21), AB21)</f>
        <v>-0.13684116103201899</v>
      </c>
      <c r="AD21" s="32">
        <f>AC21-$AC$74+1</f>
        <v>1.1338514416121734</v>
      </c>
      <c r="AE21" s="21">
        <f>(AD21^4) *Y21*Z21</f>
        <v>1.6528164488046964</v>
      </c>
      <c r="AF21" s="15">
        <f>AE21/$AE$74</f>
        <v>2.0974293281593071E-3</v>
      </c>
      <c r="AG21" s="2">
        <v>0</v>
      </c>
      <c r="AH21" s="16">
        <f>$D$80*AF21</f>
        <v>127.34647037385641</v>
      </c>
      <c r="AI21" s="26">
        <f>AH21-AG21</f>
        <v>127.34647037385641</v>
      </c>
      <c r="AJ21" s="2">
        <v>89</v>
      </c>
      <c r="AK21" s="2">
        <v>89</v>
      </c>
      <c r="AL21" s="2">
        <v>0</v>
      </c>
      <c r="AM21" s="10">
        <f>SUM(AJ21:AL21)</f>
        <v>178</v>
      </c>
      <c r="AN21" s="16">
        <f>AF21*$D$79</f>
        <v>209.99881919396614</v>
      </c>
      <c r="AO21" s="9">
        <f>AN21-AM21</f>
        <v>31.998819193966142</v>
      </c>
      <c r="AP21" s="9">
        <f>AO21+AI21</f>
        <v>159.34528956782253</v>
      </c>
      <c r="AQ21" s="18">
        <f>AG21+AM21</f>
        <v>178</v>
      </c>
      <c r="AR21" s="30">
        <f>AH21+AN21</f>
        <v>337.34528956782253</v>
      </c>
      <c r="AS21" s="77">
        <f>AP21*(AP21&lt;0)</f>
        <v>0</v>
      </c>
      <c r="AT21">
        <f>AS21/$AS$74</f>
        <v>0</v>
      </c>
      <c r="AU21" s="66">
        <f>AT21*$AP$74</f>
        <v>0</v>
      </c>
      <c r="AV21" s="69">
        <f>IF(AU21&gt;0,U21,V21)</f>
        <v>90.161782617185736</v>
      </c>
      <c r="AW21" s="17">
        <f>AU21/AV21</f>
        <v>0</v>
      </c>
      <c r="AX21" s="38">
        <f>AQ21/AR21</f>
        <v>0.52764928251418042</v>
      </c>
      <c r="AY21" s="23">
        <v>0</v>
      </c>
      <c r="AZ21" s="16">
        <f>BN21*$D$81</f>
        <v>8.359826960378701</v>
      </c>
      <c r="BA21" s="63">
        <f>AZ21-AY21</f>
        <v>8.359826960378701</v>
      </c>
      <c r="BB21" s="42">
        <f>($AD21^$BB$76)*($BC$76^$M21)*(IF($C21&gt;0,1,$BD$76))</f>
        <v>1.147607948584481</v>
      </c>
      <c r="BC21" s="42">
        <f>($AD21^$BB$77)*($BC$77^$M21)*(IF($C21&gt;0,1,$BD$77))</f>
        <v>1.3074432225151031</v>
      </c>
      <c r="BD21" s="42">
        <f>($AD21^$BB$78)*($BC$78^$M21)*(IF($C21&gt;0,1,$BD$78))</f>
        <v>1.8420719499586333</v>
      </c>
      <c r="BE21" s="42">
        <f>($AD21^$BB$79)*($BC$79^$M21)*(IF($C21&gt;0,1,$BD$79))</f>
        <v>1.3085934170361002</v>
      </c>
      <c r="BF21" s="42">
        <f>($AD21^$BB$80)*($BC$80^$M21)*(IF($C21&gt;0,1,$BD$80))</f>
        <v>1.0112429291356555</v>
      </c>
      <c r="BG21" s="42">
        <f>($AD21^$BB$81)*($BC$81^$M21)*(IF($C21&gt;0,1,$BD$81))</f>
        <v>1.5690557598385684</v>
      </c>
      <c r="BH21" s="42">
        <f>($AD21^$BB$82)*($BC$82^$M21)*(IF($C21&gt;0,1,$BD$82))</f>
        <v>1.2638416860227781</v>
      </c>
      <c r="BI21" s="40">
        <f>BB21/BB$74</f>
        <v>8.7503796918757225E-3</v>
      </c>
      <c r="BJ21" s="40">
        <f>BC21/BC$74</f>
        <v>5.2006134168808907E-3</v>
      </c>
      <c r="BK21" s="40">
        <f>BD21/BD$74</f>
        <v>1.12367691200578E-3</v>
      </c>
      <c r="BL21" s="40">
        <f>BE21/BE$74</f>
        <v>4.1820561184110301E-3</v>
      </c>
      <c r="BM21" s="40">
        <f>BF21/BF$74</f>
        <v>1.3899284890139979E-2</v>
      </c>
      <c r="BN21" s="40">
        <f>BG21/BG$74</f>
        <v>2.3479362337814075E-3</v>
      </c>
      <c r="BO21" s="40">
        <f>BH21/BH$74</f>
        <v>5.6460146541043553E-3</v>
      </c>
      <c r="BP21" s="2">
        <v>752</v>
      </c>
      <c r="BQ21" s="17">
        <f>BP$74*BI21</f>
        <v>552.55147602318436</v>
      </c>
      <c r="BR21" s="1">
        <f>BQ21-BP21</f>
        <v>-199.44852397681564</v>
      </c>
      <c r="BS21" s="2">
        <v>334</v>
      </c>
      <c r="BT21" s="17">
        <f>BS$74*BJ21</f>
        <v>313.86222032217864</v>
      </c>
      <c r="BU21" s="1">
        <f>BT21-BS21</f>
        <v>-20.137779677821356</v>
      </c>
      <c r="BV21" s="2">
        <v>79</v>
      </c>
      <c r="BW21" s="17">
        <f>BV$74*BK21</f>
        <v>75.324558119395462</v>
      </c>
      <c r="BX21" s="1">
        <f>BW21-BV21</f>
        <v>-3.6754418806045379</v>
      </c>
      <c r="BY21" s="2">
        <v>352</v>
      </c>
      <c r="BZ21" s="17">
        <f>BY$74*BL21</f>
        <v>271.16870077388961</v>
      </c>
      <c r="CA21" s="1">
        <f>BZ21-BY21</f>
        <v>-80.831299226110389</v>
      </c>
      <c r="CB21" s="2">
        <v>804</v>
      </c>
      <c r="CC21" s="17">
        <f>CB$74*BM21</f>
        <v>918.77052980803285</v>
      </c>
      <c r="CD21" s="1">
        <f>CC21-CB21</f>
        <v>114.77052980803285</v>
      </c>
      <c r="CE21" s="2">
        <v>0</v>
      </c>
      <c r="CF21" s="17">
        <f>CE$74*BN21</f>
        <v>169.21341643239225</v>
      </c>
      <c r="CG21" s="1">
        <f>CF21-CE21</f>
        <v>169.21341643239225</v>
      </c>
      <c r="CH21" s="2">
        <v>0</v>
      </c>
      <c r="CI21" s="17">
        <f>CH$74*BO21</f>
        <v>376.06974408058289</v>
      </c>
      <c r="CJ21" s="1">
        <f>CI21-CH21</f>
        <v>376.06974408058289</v>
      </c>
      <c r="CK21" s="9"/>
      <c r="CO21" s="40"/>
      <c r="CQ21" s="17"/>
      <c r="CR21" s="1"/>
    </row>
    <row r="22" spans="1:96" x14ac:dyDescent="0.2">
      <c r="A22" s="53" t="s">
        <v>61</v>
      </c>
      <c r="B22">
        <v>1</v>
      </c>
      <c r="C22">
        <v>1</v>
      </c>
      <c r="D22">
        <v>0.44542536115569797</v>
      </c>
      <c r="E22">
        <v>0.55457463884430103</v>
      </c>
      <c r="F22">
        <v>0.63095238095238004</v>
      </c>
      <c r="G22">
        <v>0.63095238095238004</v>
      </c>
      <c r="H22">
        <v>8.9788732394366202E-2</v>
      </c>
      <c r="I22">
        <v>0.323943661971831</v>
      </c>
      <c r="J22">
        <v>0.17054762025792</v>
      </c>
      <c r="K22">
        <v>0.328035710049222</v>
      </c>
      <c r="L22">
        <v>0.32424645261764701</v>
      </c>
      <c r="M22" s="31">
        <v>0</v>
      </c>
      <c r="N22">
        <v>1.0085387064181599</v>
      </c>
      <c r="O22">
        <v>0.99642100976060799</v>
      </c>
      <c r="P22">
        <v>1.00710984647047</v>
      </c>
      <c r="Q22">
        <v>0.99351387304042504</v>
      </c>
      <c r="R22">
        <v>11.9099998474121</v>
      </c>
      <c r="S22" s="43">
        <f>IF(C22,O22,Q22)</f>
        <v>0.99642100976060799</v>
      </c>
      <c r="T22" s="43">
        <f>IF(D22 = 0,N22,P22)</f>
        <v>1.00710984647047</v>
      </c>
      <c r="U22" s="68">
        <f>R22*S22^(1-M22)</f>
        <v>11.867374074207053</v>
      </c>
      <c r="V22" s="67">
        <f>R22*T22^(M22+1)</f>
        <v>11.994678117790521</v>
      </c>
      <c r="W22" s="76">
        <f>0.5 * (D22-MAX($D$3:$D$73))/(MIN($D$3:$D$73)-MAX($D$3:$D$73)) + 0.75</f>
        <v>1.0311627809371915</v>
      </c>
      <c r="X22" s="76">
        <f>AVERAGE(D22, F22, G22, H22, I22, J22, K22)</f>
        <v>0.37423512110482821</v>
      </c>
      <c r="Y22" s="32">
        <f>1.2^M22</f>
        <v>1</v>
      </c>
      <c r="Z22" s="32">
        <f>IF(C22&gt;0, 1, 0.3)</f>
        <v>1</v>
      </c>
      <c r="AA22" s="32">
        <f>PERCENTILE($L$2:$L$73, 0.05)</f>
        <v>-0.27069260264419237</v>
      </c>
      <c r="AB22" s="32">
        <f>PERCENTILE($L$2:$L$73, 0.95)</f>
        <v>1.0413923914257375</v>
      </c>
      <c r="AC22" s="32">
        <f>MIN(MAX(L22,AA22), AB22)</f>
        <v>0.32424645261764701</v>
      </c>
      <c r="AD22" s="32">
        <f>AC22-$AC$74+1</f>
        <v>1.5949390552618394</v>
      </c>
      <c r="AE22" s="21">
        <f>(AD22^4) *Y22*Z22</f>
        <v>6.4710740706173517</v>
      </c>
      <c r="AF22" s="15">
        <f>AE22/$AE$74</f>
        <v>8.2118135684211488E-3</v>
      </c>
      <c r="AG22" s="2">
        <v>107</v>
      </c>
      <c r="AH22" s="16">
        <f>$D$80*AF22</f>
        <v>498.58436671347425</v>
      </c>
      <c r="AI22" s="26">
        <f>AH22-AG22</f>
        <v>391.58436671347425</v>
      </c>
      <c r="AJ22" s="2">
        <v>95</v>
      </c>
      <c r="AK22" s="2">
        <v>572</v>
      </c>
      <c r="AL22" s="2">
        <v>0</v>
      </c>
      <c r="AM22" s="10">
        <f>SUM(AJ22:AL22)</f>
        <v>667</v>
      </c>
      <c r="AN22" s="16">
        <f>AF22*$D$79</f>
        <v>822.18319809746231</v>
      </c>
      <c r="AO22" s="9">
        <f>AN22-AM22</f>
        <v>155.18319809746231</v>
      </c>
      <c r="AP22" s="9">
        <f>AO22+AI22</f>
        <v>546.76756481093662</v>
      </c>
      <c r="AQ22" s="18">
        <f>AG22+AM22</f>
        <v>774</v>
      </c>
      <c r="AR22" s="30">
        <f>AH22+AN22</f>
        <v>1320.7675648109366</v>
      </c>
      <c r="AS22" s="77">
        <f>AP22*(AP22&lt;0)</f>
        <v>0</v>
      </c>
      <c r="AT22">
        <f>AS22/$AS$74</f>
        <v>0</v>
      </c>
      <c r="AU22" s="66">
        <f>AT22*$AP$74</f>
        <v>0</v>
      </c>
      <c r="AV22" s="69">
        <f>IF(AU22&gt;0,U22,V22)</f>
        <v>11.994678117790521</v>
      </c>
      <c r="AW22" s="17">
        <f>AU22/AV22</f>
        <v>0</v>
      </c>
      <c r="AX22" s="38">
        <f>AQ22/AR22</f>
        <v>0.58602287080754856</v>
      </c>
      <c r="AY22" s="23">
        <v>0</v>
      </c>
      <c r="AZ22" s="16">
        <f>BN22*$D$81</f>
        <v>28.418374111641874</v>
      </c>
      <c r="BA22" s="63">
        <f>AZ22-AY22</f>
        <v>28.418374111641874</v>
      </c>
      <c r="BB22" s="42">
        <f>($AD22^$BB$76)*($BC$76^$M22)*(IF($C22&gt;0,1,$BD$76))</f>
        <v>1.6680440894329969</v>
      </c>
      <c r="BC22" s="42">
        <f>($AD22^$BB$77)*($BC$77^$M22)*(IF($C22&gt;0,1,$BD$77))</f>
        <v>2.7080451066241915</v>
      </c>
      <c r="BD22" s="42">
        <f>($AD22^$BB$78)*($BC$78^$M22)*(IF($C22&gt;0,1,$BD$78))</f>
        <v>9.6815417585691179</v>
      </c>
      <c r="BE22" s="42">
        <f>($AD22^$BB$79)*($BC$79^$M22)*(IF($C22&gt;0,1,$BD$79))</f>
        <v>2.7169090633964954</v>
      </c>
      <c r="BF22" s="42">
        <f>($AD22^$BB$80)*($BC$80^$M22)*(IF($C22&gt;0,1,$BD$80))</f>
        <v>1.0424235740940144</v>
      </c>
      <c r="BG22" s="42">
        <f>($AD22^$BB$81)*($BC$81^$M22)*(IF($C22&gt;0,1,$BD$81))</f>
        <v>5.3338440851052029</v>
      </c>
      <c r="BH22" s="42">
        <f>($AD22^$BB$82)*($BC$82^$M22)*(IF($C22&gt;0,1,$BD$82))</f>
        <v>2.387343925678131</v>
      </c>
      <c r="BI22" s="40">
        <f>BB22/BB$74</f>
        <v>1.271864589586654E-2</v>
      </c>
      <c r="BJ22" s="40">
        <f>BC22/BC$74</f>
        <v>1.0771783793361417E-2</v>
      </c>
      <c r="BK22" s="40">
        <f>BD22/BD$74</f>
        <v>5.9058089164043016E-3</v>
      </c>
      <c r="BL22" s="40">
        <f>BE22/BE$74</f>
        <v>8.6828085972483881E-3</v>
      </c>
      <c r="BM22" s="40">
        <f>BF22/BF$74</f>
        <v>1.4327855172164072E-2</v>
      </c>
      <c r="BN22" s="40">
        <f>BG22/BG$74</f>
        <v>7.9815683504119855E-3</v>
      </c>
      <c r="BO22" s="40">
        <f>BH22/BH$74</f>
        <v>1.0665084826552252E-2</v>
      </c>
      <c r="BP22" s="2">
        <v>980</v>
      </c>
      <c r="BQ22" s="17">
        <f>BP$74*BI22</f>
        <v>803.1316137403885</v>
      </c>
      <c r="BR22" s="1">
        <f>BQ22-BP22</f>
        <v>-176.8683862596115</v>
      </c>
      <c r="BS22" s="2">
        <v>241</v>
      </c>
      <c r="BT22" s="17">
        <f>BS$74*BJ22</f>
        <v>650.08792371315485</v>
      </c>
      <c r="BU22" s="1">
        <f>BT22-BS22</f>
        <v>409.08792371315485</v>
      </c>
      <c r="BV22" s="2">
        <v>51</v>
      </c>
      <c r="BW22" s="17">
        <f>BV$74*BK22</f>
        <v>395.88999490224597</v>
      </c>
      <c r="BX22" s="1">
        <f>BW22-BV22</f>
        <v>344.88999490224597</v>
      </c>
      <c r="BY22" s="2">
        <v>669</v>
      </c>
      <c r="BZ22" s="17">
        <f>BY$74*BL22</f>
        <v>563.00199225418271</v>
      </c>
      <c r="CA22" s="1">
        <f>BZ22-BY22</f>
        <v>-105.99800774581729</v>
      </c>
      <c r="CB22" s="2">
        <v>679</v>
      </c>
      <c r="CC22" s="17">
        <f>CB$74*BM22</f>
        <v>947.09988259038948</v>
      </c>
      <c r="CD22" s="1">
        <f>CC22-CB22</f>
        <v>268.09988259038948</v>
      </c>
      <c r="CE22" s="2">
        <v>0</v>
      </c>
      <c r="CF22" s="17">
        <f>CE$74*BN22</f>
        <v>575.22364944584137</v>
      </c>
      <c r="CG22" s="1">
        <f>CF22-CE22</f>
        <v>575.22364944584137</v>
      </c>
      <c r="CH22" s="2">
        <v>0</v>
      </c>
      <c r="CI22" s="17">
        <f>CH$74*BO22</f>
        <v>710.37997012699236</v>
      </c>
      <c r="CJ22" s="1">
        <f>CI22-CH22</f>
        <v>710.37997012699236</v>
      </c>
      <c r="CK22" s="9"/>
      <c r="CO22" s="40"/>
      <c r="CQ22" s="17"/>
      <c r="CR22" s="1"/>
    </row>
    <row r="23" spans="1:96" x14ac:dyDescent="0.2">
      <c r="A23" s="53" t="s">
        <v>16</v>
      </c>
      <c r="B23">
        <v>1</v>
      </c>
      <c r="C23">
        <v>1</v>
      </c>
      <c r="D23">
        <v>0.231942215088282</v>
      </c>
      <c r="E23">
        <v>0.76805778491171695</v>
      </c>
      <c r="F23">
        <v>0.23253968253968199</v>
      </c>
      <c r="G23">
        <v>0.23253968253968199</v>
      </c>
      <c r="H23">
        <v>2.0246478873239399E-2</v>
      </c>
      <c r="I23">
        <v>0.171654929577464</v>
      </c>
      <c r="J23">
        <v>5.8952590317792999E-2</v>
      </c>
      <c r="K23">
        <v>0.117084655858022</v>
      </c>
      <c r="L23">
        <v>0.89220242592472199</v>
      </c>
      <c r="M23" s="31">
        <v>0</v>
      </c>
      <c r="N23">
        <v>1.0058356094304901</v>
      </c>
      <c r="O23">
        <v>0.99550000452098097</v>
      </c>
      <c r="P23">
        <v>1.0101723237464599</v>
      </c>
      <c r="Q23">
        <v>0.99412601358618902</v>
      </c>
      <c r="R23">
        <v>80.980003356933594</v>
      </c>
      <c r="S23" s="43">
        <f>IF(C23,O23,Q23)</f>
        <v>0.99550000452098097</v>
      </c>
      <c r="T23" s="43">
        <f>IF(D23 = 0,N23,P23)</f>
        <v>1.0101723237464599</v>
      </c>
      <c r="U23" s="68">
        <f>R23*S23^(1-M23)</f>
        <v>80.615593707936441</v>
      </c>
      <c r="V23" s="67">
        <f>R23*T23^(M23+1)</f>
        <v>81.803758168069734</v>
      </c>
      <c r="W23" s="76">
        <f>0.5 * (D23-MAX($D$3:$D$73))/(MIN($D$3:$D$73)-MAX($D$3:$D$73)) + 0.75</f>
        <v>1.1721087864352715</v>
      </c>
      <c r="X23" s="76">
        <f>AVERAGE(D23, F23, G23, H23, I23, J23, K23)</f>
        <v>0.15213717639916635</v>
      </c>
      <c r="Y23" s="32">
        <f>1.2^M23</f>
        <v>1</v>
      </c>
      <c r="Z23" s="32">
        <f>IF(C23&gt;0, 1, 0.3)</f>
        <v>1</v>
      </c>
      <c r="AA23" s="32">
        <f>PERCENTILE($L$2:$L$73, 0.05)</f>
        <v>-0.27069260264419237</v>
      </c>
      <c r="AB23" s="32">
        <f>PERCENTILE($L$2:$L$73, 0.95)</f>
        <v>1.0413923914257375</v>
      </c>
      <c r="AC23" s="32">
        <f>MIN(MAX(L23,AA23), AB23)</f>
        <v>0.89220242592472199</v>
      </c>
      <c r="AD23" s="32">
        <f>AC23-$AC$74+1</f>
        <v>2.1628950285689141</v>
      </c>
      <c r="AE23" s="21">
        <f>(AD23^4) *Y23*Z23</f>
        <v>21.884759060716679</v>
      </c>
      <c r="AF23" s="15">
        <f>AE23/$AE$74</f>
        <v>2.7771828823970782E-2</v>
      </c>
      <c r="AG23" s="2">
        <v>81</v>
      </c>
      <c r="AH23" s="16">
        <f>$D$80*AF23</f>
        <v>1686.1804729617979</v>
      </c>
      <c r="AI23" s="26">
        <f>AH23-AG23</f>
        <v>1605.1804729617979</v>
      </c>
      <c r="AJ23" s="2">
        <v>972</v>
      </c>
      <c r="AK23" s="2">
        <v>3968</v>
      </c>
      <c r="AL23" s="2">
        <v>0</v>
      </c>
      <c r="AM23" s="10">
        <f>SUM(AJ23:AL23)</f>
        <v>4940</v>
      </c>
      <c r="AN23" s="16">
        <f>AF23*$D$79</f>
        <v>2780.5710455136027</v>
      </c>
      <c r="AO23" s="9">
        <f>AN23-AM23</f>
        <v>-2159.4289544863973</v>
      </c>
      <c r="AP23" s="9">
        <f>AO23+AI23</f>
        <v>-554.24848152459936</v>
      </c>
      <c r="AQ23" s="18">
        <f>AG23+AM23</f>
        <v>5021</v>
      </c>
      <c r="AR23" s="30">
        <f>AH23+AN23</f>
        <v>4466.7515184754011</v>
      </c>
      <c r="AS23" s="77">
        <f>AP23*(AP23&lt;0)</f>
        <v>-554.24848152459936</v>
      </c>
      <c r="AT23">
        <f>AS23/$AS$74</f>
        <v>2.3361267887994811E-2</v>
      </c>
      <c r="AU23" s="66">
        <f>AT23*$AP$74</f>
        <v>-13.164074454884425</v>
      </c>
      <c r="AV23" s="69">
        <f>IF(AU23&gt;0,U23,V23)</f>
        <v>81.803758168069734</v>
      </c>
      <c r="AW23" s="17">
        <f>AU23/AV23</f>
        <v>-0.16092261223302484</v>
      </c>
      <c r="AX23" s="38">
        <f>AQ23/AR23</f>
        <v>1.1240831237717419</v>
      </c>
      <c r="AY23" s="23">
        <v>0</v>
      </c>
      <c r="AZ23" s="16">
        <f>BN23*$D$81</f>
        <v>84.721962477023482</v>
      </c>
      <c r="BA23" s="63">
        <f>AZ23-AY23</f>
        <v>84.721962477023482</v>
      </c>
      <c r="BB23" s="42">
        <f>($AD23^$BB$76)*($BC$76^$M23)*(IF($C23&gt;0,1,$BD$76))</f>
        <v>2.3291574351931357</v>
      </c>
      <c r="BC23" s="42">
        <f>($AD23^$BB$77)*($BC$77^$M23)*(IF($C23&gt;0,1,$BD$77))</f>
        <v>5.1875898769079498</v>
      </c>
      <c r="BD23" s="42">
        <f>($AD23^$BB$78)*($BC$78^$M23)*(IF($C23&gt;0,1,$BD$78))</f>
        <v>42.587030274176911</v>
      </c>
      <c r="BE23" s="42">
        <f>($AD23^$BB$79)*($BC$79^$M23)*(IF($C23&gt;0,1,$BD$79))</f>
        <v>5.2156793289182364</v>
      </c>
      <c r="BF23" s="42">
        <f>($AD23^$BB$80)*($BC$80^$M23)*(IF($C23&gt;0,1,$BD$80))</f>
        <v>1.071070737920214</v>
      </c>
      <c r="BG23" s="42">
        <f>($AD23^$BB$81)*($BC$81^$M23)*(IF($C23&gt;0,1,$BD$81))</f>
        <v>15.901463491940369</v>
      </c>
      <c r="BH23" s="42">
        <f>($AD23^$BB$82)*($BC$82^$M23)*(IF($C23&gt;0,1,$BD$82))</f>
        <v>4.2121716874401045</v>
      </c>
      <c r="BI23" s="40">
        <f>BB23/BB$74</f>
        <v>1.7759559739224839E-2</v>
      </c>
      <c r="BJ23" s="40">
        <f>BC23/BC$74</f>
        <v>2.0634662408685455E-2</v>
      </c>
      <c r="BK23" s="40">
        <f>BD23/BD$74</f>
        <v>2.5978389536336195E-2</v>
      </c>
      <c r="BL23" s="40">
        <f>BE23/BE$74</f>
        <v>1.6668480343249893E-2</v>
      </c>
      <c r="BM23" s="40">
        <f>BF23/BF$74</f>
        <v>1.4721603380277818E-2</v>
      </c>
      <c r="BN23" s="40">
        <f>BG23/BG$74</f>
        <v>2.3794962077523796E-2</v>
      </c>
      <c r="BO23" s="40">
        <f>BH23/BH$74</f>
        <v>1.8817216852318384E-2</v>
      </c>
      <c r="BP23" s="2">
        <v>811</v>
      </c>
      <c r="BQ23" s="17">
        <f>BP$74*BI23</f>
        <v>1121.4451592930916</v>
      </c>
      <c r="BR23" s="1">
        <f>BQ23-BP23</f>
        <v>310.44515929309159</v>
      </c>
      <c r="BS23" s="2">
        <v>243</v>
      </c>
      <c r="BT23" s="17">
        <f>BS$74*BJ23</f>
        <v>1245.322511026576</v>
      </c>
      <c r="BU23" s="1">
        <f>BT23-BS23</f>
        <v>1002.322511026576</v>
      </c>
      <c r="BV23" s="2">
        <v>931</v>
      </c>
      <c r="BW23" s="17">
        <f>BV$74*BK23</f>
        <v>1741.4353641787604</v>
      </c>
      <c r="BX23" s="1">
        <f>BW23-BV23</f>
        <v>810.43536417876044</v>
      </c>
      <c r="BY23" s="2">
        <v>87</v>
      </c>
      <c r="BZ23" s="17">
        <f>BY$74*BL23</f>
        <v>1080.8009339366663</v>
      </c>
      <c r="CA23" s="1">
        <f>BZ23-BY23</f>
        <v>993.8009339366663</v>
      </c>
      <c r="CB23" s="2">
        <v>972</v>
      </c>
      <c r="CC23" s="17">
        <f>CB$74*BM23</f>
        <v>973.12742664312429</v>
      </c>
      <c r="CD23" s="1">
        <f>CC23-CB23</f>
        <v>1.127426643124295</v>
      </c>
      <c r="CE23" s="2">
        <v>1701</v>
      </c>
      <c r="CF23" s="17">
        <f>CE$74*BN23</f>
        <v>1714.8791219650625</v>
      </c>
      <c r="CG23" s="1">
        <f>CF23-CE23</f>
        <v>13.879121965062495</v>
      </c>
      <c r="CH23" s="2">
        <v>0</v>
      </c>
      <c r="CI23" s="17">
        <f>CH$74*BO23</f>
        <v>1253.3771800992229</v>
      </c>
      <c r="CJ23" s="1">
        <f>CI23-CH23</f>
        <v>1253.3771800992229</v>
      </c>
      <c r="CK23" s="9"/>
      <c r="CO23" s="40"/>
      <c r="CQ23" s="17"/>
      <c r="CR23" s="1"/>
    </row>
    <row r="24" spans="1:96" x14ac:dyDescent="0.2">
      <c r="A24" s="49" t="s">
        <v>193</v>
      </c>
      <c r="B24">
        <v>1</v>
      </c>
      <c r="C24">
        <v>1</v>
      </c>
      <c r="D24">
        <v>0.25601926163723898</v>
      </c>
      <c r="E24">
        <v>0.74398073836276002</v>
      </c>
      <c r="F24">
        <v>0.25</v>
      </c>
      <c r="G24">
        <v>0.25</v>
      </c>
      <c r="H24">
        <v>9.0669014084507005E-2</v>
      </c>
      <c r="I24">
        <v>6.25E-2</v>
      </c>
      <c r="J24">
        <v>7.5278239752810894E-2</v>
      </c>
      <c r="K24">
        <v>0.13718440122041101</v>
      </c>
      <c r="L24">
        <v>0.93786145562595702</v>
      </c>
      <c r="M24" s="31">
        <v>0</v>
      </c>
      <c r="N24">
        <v>1.0114678854830199</v>
      </c>
      <c r="O24">
        <v>0.98670298450115601</v>
      </c>
      <c r="P24">
        <v>1.0151351333935801</v>
      </c>
      <c r="Q24">
        <v>0.99098816305851001</v>
      </c>
      <c r="R24">
        <v>52.25</v>
      </c>
      <c r="S24" s="43">
        <f>IF(C24,O24,Q24)</f>
        <v>0.98670298450115601</v>
      </c>
      <c r="T24" s="43">
        <f>IF(D24 = 0,N24,P24)</f>
        <v>1.0151351333935801</v>
      </c>
      <c r="U24" s="68">
        <f>R24*S24^(1-M24)</f>
        <v>51.555230940185403</v>
      </c>
      <c r="V24" s="67">
        <f>R24*T24^(M24+1)</f>
        <v>53.040810719814559</v>
      </c>
      <c r="W24" s="76">
        <f>0.5 * (D24-MAX($D$3:$D$73))/(MIN($D$3:$D$73)-MAX($D$3:$D$73)) + 0.75</f>
        <v>1.1562126204016532</v>
      </c>
      <c r="X24" s="76">
        <f>AVERAGE(D24, F24, G24, H24, I24, J24, K24)</f>
        <v>0.16023584524213827</v>
      </c>
      <c r="Y24" s="32">
        <f>1.2^M24</f>
        <v>1</v>
      </c>
      <c r="Z24" s="32">
        <f>IF(C24&gt;0, 1, 0.3)</f>
        <v>1</v>
      </c>
      <c r="AA24" s="32">
        <f>PERCENTILE($L$2:$L$73, 0.05)</f>
        <v>-0.27069260264419237</v>
      </c>
      <c r="AB24" s="32">
        <f>PERCENTILE($L$2:$L$73, 0.95)</f>
        <v>1.0413923914257375</v>
      </c>
      <c r="AC24" s="32">
        <f>MIN(MAX(L24,AA24), AB24)</f>
        <v>0.93786145562595702</v>
      </c>
      <c r="AD24" s="32">
        <f>AC24-$AC$74+1</f>
        <v>2.2085540582701495</v>
      </c>
      <c r="AE24" s="21">
        <f>(AD24^4) *Y24*Z24</f>
        <v>23.792064875614532</v>
      </c>
      <c r="AF24" s="15">
        <f>AE24/$AE$74</f>
        <v>3.0192205966773682E-2</v>
      </c>
      <c r="AG24" s="2">
        <v>1097</v>
      </c>
      <c r="AH24" s="16">
        <f>$D$80*AF24</f>
        <v>1833.1348813756474</v>
      </c>
      <c r="AI24" s="26">
        <f>AH24-AG24</f>
        <v>736.13488137564741</v>
      </c>
      <c r="AJ24" s="2">
        <v>1672</v>
      </c>
      <c r="AK24" s="2">
        <v>679</v>
      </c>
      <c r="AL24" s="2">
        <v>104</v>
      </c>
      <c r="AM24" s="10">
        <f>SUM(AJ24:AL24)</f>
        <v>2455</v>
      </c>
      <c r="AN24" s="16">
        <f>AF24*$D$79</f>
        <v>3022.9040458053146</v>
      </c>
      <c r="AO24" s="9">
        <f>AN24-AM24</f>
        <v>567.90404580531458</v>
      </c>
      <c r="AP24" s="9">
        <f>AO24+AI24</f>
        <v>1304.038927180962</v>
      </c>
      <c r="AQ24" s="18">
        <f>AG24+AM24</f>
        <v>3552</v>
      </c>
      <c r="AR24" s="30">
        <f>AH24+AN24</f>
        <v>4856.0389271809618</v>
      </c>
      <c r="AS24" s="77">
        <f>AP24*(AP24&lt;0)</f>
        <v>0</v>
      </c>
      <c r="AT24">
        <f>AS24/$AS$74</f>
        <v>0</v>
      </c>
      <c r="AU24" s="66">
        <f>AT24*$AP$74</f>
        <v>0</v>
      </c>
      <c r="AV24" s="69">
        <f>IF(AU24&gt;0,U24,V24)</f>
        <v>53.040810719814559</v>
      </c>
      <c r="AW24" s="17">
        <f>AU24/AV24</f>
        <v>0</v>
      </c>
      <c r="AX24" s="38">
        <f>AQ24/AR24</f>
        <v>0.73146036373765533</v>
      </c>
      <c r="AY24" s="23">
        <v>0</v>
      </c>
      <c r="AZ24" s="16">
        <f>BN24*$D$81</f>
        <v>91.312518236518116</v>
      </c>
      <c r="BA24" s="63">
        <f>AZ24-AY24</f>
        <v>91.312518236518116</v>
      </c>
      <c r="BB24" s="42">
        <f>($AD24^$BB$76)*($BC$76^$M24)*(IF($C24&gt;0,1,$BD$76))</f>
        <v>2.3831007596679217</v>
      </c>
      <c r="BC24" s="42">
        <f>($AD24^$BB$77)*($BC$77^$M24)*(IF($C24&gt;0,1,$BD$77))</f>
        <v>5.4240857189315719</v>
      </c>
      <c r="BD24" s="42">
        <f>($AD24^$BB$78)*($BC$78^$M24)*(IF($C24&gt;0,1,$BD$78))</f>
        <v>47.140845610702755</v>
      </c>
      <c r="BE24" s="42">
        <f>($AD24^$BB$79)*($BC$79^$M24)*(IF($C24&gt;0,1,$BD$79))</f>
        <v>5.4542532674508069</v>
      </c>
      <c r="BF24" s="42">
        <f>($AD24^$BB$80)*($BC$80^$M24)*(IF($C24&gt;0,1,$BD$80))</f>
        <v>1.0730639751794788</v>
      </c>
      <c r="BG24" s="42">
        <f>($AD24^$BB$81)*($BC$81^$M24)*(IF($C24&gt;0,1,$BD$81))</f>
        <v>17.138444774445752</v>
      </c>
      <c r="BH24" s="42">
        <f>($AD24^$BB$82)*($BC$82^$M24)*(IF($C24&gt;0,1,$BD$82))</f>
        <v>4.3794278424919026</v>
      </c>
      <c r="BI24" s="40">
        <f>BB24/BB$74</f>
        <v>1.817087143463323E-2</v>
      </c>
      <c r="BJ24" s="40">
        <f>BC24/BC$74</f>
        <v>2.1575371288340368E-2</v>
      </c>
      <c r="BK24" s="40">
        <f>BD24/BD$74</f>
        <v>2.8756249084822799E-2</v>
      </c>
      <c r="BL24" s="40">
        <f>BE24/BE$74</f>
        <v>1.7430924648978836E-2</v>
      </c>
      <c r="BM24" s="40">
        <f>BF24/BF$74</f>
        <v>1.4748999935271625E-2</v>
      </c>
      <c r="BN24" s="40">
        <f>BG24/BG$74</f>
        <v>2.5645981810565401E-2</v>
      </c>
      <c r="BO24" s="40">
        <f>BH24/BH$74</f>
        <v>1.9564407511445434E-2</v>
      </c>
      <c r="BP24" s="2">
        <v>2017</v>
      </c>
      <c r="BQ24" s="17">
        <f>BP$74*BI24</f>
        <v>1147.41784761135</v>
      </c>
      <c r="BR24" s="1">
        <f>BQ24-BP24</f>
        <v>-869.58215238865</v>
      </c>
      <c r="BS24" s="2">
        <v>1827</v>
      </c>
      <c r="BT24" s="17">
        <f>BS$74*BJ24</f>
        <v>1302.0952326226295</v>
      </c>
      <c r="BU24" s="1">
        <f>BT24-BS24</f>
        <v>-524.90476737737049</v>
      </c>
      <c r="BV24" s="2">
        <v>6690</v>
      </c>
      <c r="BW24" s="17">
        <f>BV$74*BK24</f>
        <v>1927.6464011520115</v>
      </c>
      <c r="BX24" s="1">
        <f>BW24-BV24</f>
        <v>-4762.3535988479889</v>
      </c>
      <c r="BY24" s="2">
        <v>1438</v>
      </c>
      <c r="BZ24" s="17">
        <f>BY$74*BL24</f>
        <v>1130.2385851644367</v>
      </c>
      <c r="CA24" s="1">
        <f>BZ24-BY24</f>
        <v>-307.7614148355633</v>
      </c>
      <c r="CB24" s="2">
        <v>627</v>
      </c>
      <c r="CC24" s="17">
        <f>CB$74*BM24</f>
        <v>974.93839372132493</v>
      </c>
      <c r="CD24" s="1">
        <f>CC24-CB24</f>
        <v>347.93839372132493</v>
      </c>
      <c r="CE24" s="2">
        <v>2665</v>
      </c>
      <c r="CF24" s="17">
        <f>CE$74*BN24</f>
        <v>1848.2802631056379</v>
      </c>
      <c r="CG24" s="1">
        <f>CF24-CE24</f>
        <v>-816.71973689436209</v>
      </c>
      <c r="CH24" s="2">
        <v>1254</v>
      </c>
      <c r="CI24" s="17">
        <f>CH$74*BO24</f>
        <v>1303.1460555223575</v>
      </c>
      <c r="CJ24" s="1">
        <f>CI24-CH24</f>
        <v>49.146055522357528</v>
      </c>
      <c r="CK24" s="9"/>
      <c r="CO24" s="40"/>
      <c r="CQ24" s="17"/>
      <c r="CR24" s="1"/>
    </row>
    <row r="25" spans="1:96" x14ac:dyDescent="0.2">
      <c r="A25" s="45" t="s">
        <v>69</v>
      </c>
      <c r="B25">
        <v>1</v>
      </c>
      <c r="C25">
        <v>0</v>
      </c>
      <c r="D25">
        <v>0.23076923076923</v>
      </c>
      <c r="E25">
        <v>0.76923076923076905</v>
      </c>
      <c r="F25">
        <v>0.16807432432432401</v>
      </c>
      <c r="G25">
        <v>0.16807432432432401</v>
      </c>
      <c r="H25">
        <v>7.2641509433962206E-2</v>
      </c>
      <c r="I25">
        <v>0.106603773584905</v>
      </c>
      <c r="J25">
        <v>8.7999198999558506E-2</v>
      </c>
      <c r="K25">
        <v>0.12161581275859</v>
      </c>
      <c r="L25">
        <v>0.40913275931054199</v>
      </c>
      <c r="M25" s="31">
        <v>0</v>
      </c>
      <c r="N25">
        <v>1.01416972262908</v>
      </c>
      <c r="O25">
        <v>0.99315203533688501</v>
      </c>
      <c r="P25">
        <v>1.0128618414300801</v>
      </c>
      <c r="Q25">
        <v>0.99351098630121304</v>
      </c>
      <c r="R25">
        <v>3.3199999332427899</v>
      </c>
      <c r="S25" s="43">
        <f>IF(C25,O25,Q25)</f>
        <v>0.99351098630121304</v>
      </c>
      <c r="T25" s="43">
        <f>IF(D25 = 0,N25,P25)</f>
        <v>1.0128618414300801</v>
      </c>
      <c r="U25" s="68">
        <f>R25*S25^(1-M25)</f>
        <v>3.2984564081960057</v>
      </c>
      <c r="V25" s="67">
        <f>R25*T25^(M25+1)</f>
        <v>3.3627012459320351</v>
      </c>
      <c r="W25" s="76">
        <f>0.5 * (D25-MAX($D$3:$D$73))/(MIN($D$3:$D$73)-MAX($D$3:$D$73)) + 0.75</f>
        <v>1.1728832150369095</v>
      </c>
      <c r="X25" s="76">
        <f>AVERAGE(D25, F25, G25, H25, I25, J25, K25)</f>
        <v>0.13653973917069911</v>
      </c>
      <c r="Y25" s="32">
        <f>1.2^M25</f>
        <v>1</v>
      </c>
      <c r="Z25" s="32">
        <f>IF(C25&gt;0, 1, 0.3)</f>
        <v>0.3</v>
      </c>
      <c r="AA25" s="32">
        <f>PERCENTILE($L$2:$L$73, 0.05)</f>
        <v>-0.27069260264419237</v>
      </c>
      <c r="AB25" s="32">
        <f>PERCENTILE($L$2:$L$73, 0.95)</f>
        <v>1.0413923914257375</v>
      </c>
      <c r="AC25" s="32">
        <f>MIN(MAX(L25,AA25), AB25)</f>
        <v>0.40913275931054199</v>
      </c>
      <c r="AD25" s="32">
        <f>AC25-$AC$74+1</f>
        <v>1.6798253619547343</v>
      </c>
      <c r="AE25" s="21">
        <v>0</v>
      </c>
      <c r="AF25" s="15">
        <f>AE25/$AE$74</f>
        <v>0</v>
      </c>
      <c r="AG25" s="2">
        <v>0</v>
      </c>
      <c r="AH25" s="16">
        <f>$D$80*AF25</f>
        <v>0</v>
      </c>
      <c r="AI25" s="26">
        <f>AH25-AG25</f>
        <v>0</v>
      </c>
      <c r="AJ25" s="2">
        <v>0</v>
      </c>
      <c r="AK25" s="2">
        <v>0</v>
      </c>
      <c r="AL25" s="2">
        <v>0</v>
      </c>
      <c r="AM25" s="10">
        <f>SUM(AJ25:AL25)</f>
        <v>0</v>
      </c>
      <c r="AN25" s="16">
        <f>AF25*$D$79</f>
        <v>0</v>
      </c>
      <c r="AO25" s="9">
        <f>AN25-AM25</f>
        <v>0</v>
      </c>
      <c r="AP25" s="9">
        <f>AO25+AI25</f>
        <v>0</v>
      </c>
      <c r="AQ25" s="18">
        <f>AG25+AM25</f>
        <v>0</v>
      </c>
      <c r="AR25" s="30">
        <f>AH25+AN25</f>
        <v>0</v>
      </c>
      <c r="AS25" s="77">
        <f>AP25*(AP25&lt;0)</f>
        <v>0</v>
      </c>
      <c r="AT25">
        <f>AS25/$AS$74</f>
        <v>0</v>
      </c>
      <c r="AU25" s="66">
        <f>AT25*$AP$74</f>
        <v>0</v>
      </c>
      <c r="AV25" s="69">
        <f>IF(AU25&gt;0,U25,V25)</f>
        <v>3.3627012459320351</v>
      </c>
      <c r="AW25" s="17">
        <f>AU25/AV25</f>
        <v>0</v>
      </c>
      <c r="AX25" s="38">
        <v>1</v>
      </c>
      <c r="AY25" s="23">
        <v>0</v>
      </c>
      <c r="AZ25" s="16">
        <f>BN25*$D$81</f>
        <v>7.700849094199862</v>
      </c>
      <c r="BA25" s="63">
        <f>AZ25-AY25</f>
        <v>7.700849094199862</v>
      </c>
      <c r="BB25" s="42">
        <f>($AD25^$BB$76)*($BC$76^$M25)*(IF($C25&gt;0,1,$BD$76))</f>
        <v>0.81923306281546715</v>
      </c>
      <c r="BC25" s="42">
        <f>($AD25^$BB$77)*($BC$77^$M25)*(IF($C25&gt;0,1,$BD$77))</f>
        <v>1.1918178446026964</v>
      </c>
      <c r="BD25" s="42">
        <f>($AD25^$BB$78)*($BC$78^$M25)*(IF($C25&gt;0,1,$BD$78))</f>
        <v>2.4916640087789627E-2</v>
      </c>
      <c r="BE25" s="42">
        <f>($AD25^$BB$79)*($BC$79^$M25)*(IF($C25&gt;0,1,$BD$79))</f>
        <v>2.2010429505242346</v>
      </c>
      <c r="BF25" s="42">
        <f>($AD25^$BB$80)*($BC$80^$M25)*(IF($C25&gt;0,1,$BD$80))</f>
        <v>0.68489856494974133</v>
      </c>
      <c r="BG25" s="42">
        <f>($AD25^$BB$81)*($BC$81^$M25)*(IF($C25&gt;0,1,$BD$81))</f>
        <v>1.4453722169333696</v>
      </c>
      <c r="BH25" s="42">
        <f>($AD25^$BB$82)*($BC$82^$M25)*(IF($C25&gt;0,1,$BD$82))</f>
        <v>0.10255502685717106</v>
      </c>
      <c r="BI25" s="40">
        <f>BB25/BB$74</f>
        <v>6.2465586480258649E-3</v>
      </c>
      <c r="BJ25" s="40">
        <f>BC25/BC$74</f>
        <v>4.7406906597408649E-3</v>
      </c>
      <c r="BK25" s="40">
        <f>BD25/BD$74</f>
        <v>1.5199326601784268E-5</v>
      </c>
      <c r="BL25" s="40">
        <f>BE25/BE$74</f>
        <v>7.0341826714778646E-3</v>
      </c>
      <c r="BM25" s="40">
        <f>BF25/BF$74</f>
        <v>9.4137620158404739E-3</v>
      </c>
      <c r="BN25" s="40">
        <f>BG25/BG$74</f>
        <v>2.1628560859991187E-3</v>
      </c>
      <c r="BO25" s="40">
        <f>BH25/BH$74</f>
        <v>4.5814850933569994E-4</v>
      </c>
      <c r="BP25" s="2">
        <v>1512</v>
      </c>
      <c r="BQ25" s="17">
        <f>BP$74*BI25</f>
        <v>394.44519238824125</v>
      </c>
      <c r="BR25" s="1">
        <f>BQ25-BP25</f>
        <v>-1117.5548076117589</v>
      </c>
      <c r="BS25" s="2">
        <v>996</v>
      </c>
      <c r="BT25" s="17">
        <f>BS$74*BJ25</f>
        <v>286.10542200602094</v>
      </c>
      <c r="BU25" s="1">
        <f>BT25-BS25</f>
        <v>-709.89457799397906</v>
      </c>
      <c r="BV25" s="2">
        <v>0</v>
      </c>
      <c r="BW25" s="17">
        <f>BV$74*BK25</f>
        <v>1.0188716594240066</v>
      </c>
      <c r="BX25" s="1">
        <f>BW25-BV25</f>
        <v>1.0188716594240066</v>
      </c>
      <c r="BY25" s="2">
        <v>890</v>
      </c>
      <c r="BZ25" s="17">
        <f>BY$74*BL25</f>
        <v>456.1034386012962</v>
      </c>
      <c r="CA25" s="1">
        <f>BZ25-BY25</f>
        <v>-433.8965613987038</v>
      </c>
      <c r="CB25" s="2">
        <v>873</v>
      </c>
      <c r="CC25" s="17">
        <f>CB$74*BM25</f>
        <v>622.26849677108703</v>
      </c>
      <c r="CD25" s="1">
        <f>CC25-CB25</f>
        <v>-250.73150322891297</v>
      </c>
      <c r="CE25" s="2">
        <v>973</v>
      </c>
      <c r="CF25" s="17">
        <f>CE$74*BN25</f>
        <v>155.8748752618705</v>
      </c>
      <c r="CG25" s="1">
        <f>CF25-CE25</f>
        <v>-817.12512473812944</v>
      </c>
      <c r="CH25" s="2">
        <v>1982</v>
      </c>
      <c r="CI25" s="17">
        <f>CH$74*BO25</f>
        <v>30.516355909832303</v>
      </c>
      <c r="CJ25" s="1">
        <f>CI25-CH25</f>
        <v>-1951.4836440901677</v>
      </c>
      <c r="CK25" s="9"/>
      <c r="CO25" s="40"/>
      <c r="CQ25" s="17"/>
      <c r="CR25" s="1"/>
    </row>
    <row r="26" spans="1:96" x14ac:dyDescent="0.2">
      <c r="A26" s="45" t="s">
        <v>116</v>
      </c>
      <c r="B26">
        <v>1</v>
      </c>
      <c r="C26">
        <v>1</v>
      </c>
      <c r="D26">
        <v>0.37584803256444999</v>
      </c>
      <c r="E26">
        <v>0.62415196743554902</v>
      </c>
      <c r="F26">
        <v>0.58189081225033201</v>
      </c>
      <c r="G26">
        <v>0.58189081225033201</v>
      </c>
      <c r="H26">
        <v>4.4657097288676201E-2</v>
      </c>
      <c r="I26">
        <v>0.43062200956937802</v>
      </c>
      <c r="J26">
        <v>0.13867346168602299</v>
      </c>
      <c r="K26">
        <v>0.284064804680279</v>
      </c>
      <c r="L26">
        <v>0.50921828893961696</v>
      </c>
      <c r="M26" s="31">
        <v>0</v>
      </c>
      <c r="N26">
        <v>1.00919891897043</v>
      </c>
      <c r="O26">
        <v>0.986681209236694</v>
      </c>
      <c r="P26">
        <v>1.0142891664945199</v>
      </c>
      <c r="Q26">
        <v>0.99253336724990104</v>
      </c>
      <c r="R26">
        <v>41.520000457763601</v>
      </c>
      <c r="S26" s="43">
        <f>IF(C26,O26,Q26)</f>
        <v>0.986681209236694</v>
      </c>
      <c r="T26" s="43">
        <f>IF(D26 = 0,N26,P26)</f>
        <v>1.0142891664945199</v>
      </c>
      <c r="U26" s="68">
        <f>R26*S26^(1-M26)</f>
        <v>40.967004259174281</v>
      </c>
      <c r="V26" s="67">
        <f>R26*T26^(M26+1)</f>
        <v>42.113286657157133</v>
      </c>
      <c r="W26" s="76">
        <f>0.5 * (D26-MAX($D$3:$D$73))/(MIN($D$3:$D$73)-MAX($D$3:$D$73)) + 0.75</f>
        <v>1.0770991778791164</v>
      </c>
      <c r="X26" s="76">
        <f>AVERAGE(D26, F26, G26, H26, I26, J26, K26)</f>
        <v>0.34823529004135295</v>
      </c>
      <c r="Y26" s="32">
        <f>1.2^M26</f>
        <v>1</v>
      </c>
      <c r="Z26" s="32">
        <f>IF(C26&gt;0, 1, 0.3)</f>
        <v>1</v>
      </c>
      <c r="AA26" s="32">
        <f>PERCENTILE($L$2:$L$73, 0.05)</f>
        <v>-0.27069260264419237</v>
      </c>
      <c r="AB26" s="32">
        <f>PERCENTILE($L$2:$L$73, 0.95)</f>
        <v>1.0413923914257375</v>
      </c>
      <c r="AC26" s="32">
        <f>MIN(MAX(L26,AA26), AB26)</f>
        <v>0.50921828893961696</v>
      </c>
      <c r="AD26" s="32">
        <f>AC26-$AC$74+1</f>
        <v>1.7799108915838093</v>
      </c>
      <c r="AE26" s="21">
        <v>0</v>
      </c>
      <c r="AF26" s="15">
        <f>AE26/$AE$74</f>
        <v>0</v>
      </c>
      <c r="AG26" s="2">
        <v>0</v>
      </c>
      <c r="AH26" s="16">
        <f>$D$80*AF26</f>
        <v>0</v>
      </c>
      <c r="AI26" s="26">
        <f>AH26-AG26</f>
        <v>0</v>
      </c>
      <c r="AJ26" s="2">
        <v>0</v>
      </c>
      <c r="AK26" s="2">
        <v>0</v>
      </c>
      <c r="AL26" s="2">
        <v>0</v>
      </c>
      <c r="AM26" s="10">
        <f>SUM(AJ26:AL26)</f>
        <v>0</v>
      </c>
      <c r="AN26" s="16">
        <f>AF26*$D$79</f>
        <v>0</v>
      </c>
      <c r="AO26" s="9">
        <f>AN26-AM26</f>
        <v>0</v>
      </c>
      <c r="AP26" s="9">
        <f>AO26+AI26</f>
        <v>0</v>
      </c>
      <c r="AQ26" s="18">
        <f>AG26+AM26</f>
        <v>0</v>
      </c>
      <c r="AR26" s="30">
        <f>AH26+AN26</f>
        <v>0</v>
      </c>
      <c r="AS26" s="77">
        <f>AP26*(AP26&lt;0)</f>
        <v>0</v>
      </c>
      <c r="AT26">
        <f>AS26/$AS$74</f>
        <v>0</v>
      </c>
      <c r="AU26" s="66">
        <f>AT26*$AP$74</f>
        <v>0</v>
      </c>
      <c r="AV26" s="69">
        <f>IF(AU26&gt;0,U26,V26)</f>
        <v>42.113286657157133</v>
      </c>
      <c r="AW26" s="17">
        <f>AU26/AV26</f>
        <v>0</v>
      </c>
      <c r="AX26" s="38">
        <v>1</v>
      </c>
      <c r="AY26" s="23">
        <v>0</v>
      </c>
      <c r="AZ26" s="16">
        <f>BN26*$D$81</f>
        <v>42.119874946148087</v>
      </c>
      <c r="BA26" s="63">
        <f>AZ26-AY26</f>
        <v>42.119874946148087</v>
      </c>
      <c r="BB26" s="42">
        <f>($AD26^$BB$76)*($BC$76^$M26)*(IF($C26&gt;0,1,$BD$76))</f>
        <v>1.8812065993738558</v>
      </c>
      <c r="BC26" s="42">
        <f>($AD26^$BB$77)*($BC$77^$M26)*(IF($C26&gt;0,1,$BD$77))</f>
        <v>3.4225506827832741</v>
      </c>
      <c r="BD26" s="42">
        <f>($AD26^$BB$78)*($BC$78^$M26)*(IF($C26&gt;0,1,$BD$78))</f>
        <v>16.507706596526162</v>
      </c>
      <c r="BE26" s="42">
        <f>($AD26^$BB$79)*($BC$79^$M26)*(IF($C26&gt;0,1,$BD$79))</f>
        <v>3.4363918148700785</v>
      </c>
      <c r="BF26" s="42">
        <f>($AD26^$BB$80)*($BC$80^$M26)*(IF($C26&gt;0,1,$BD$80))</f>
        <v>1.0526535154950678</v>
      </c>
      <c r="BG26" s="42">
        <f>($AD26^$BB$81)*($BC$81^$M26)*(IF($C26&gt;0,1,$BD$81))</f>
        <v>7.9054785106389387</v>
      </c>
      <c r="BH26" s="42">
        <f>($AD26^$BB$82)*($BC$82^$M26)*(IF($C26&gt;0,1,$BD$82))</f>
        <v>2.9291550283073042</v>
      </c>
      <c r="BI26" s="40">
        <f>BB26/BB$74</f>
        <v>1.4343985717149973E-2</v>
      </c>
      <c r="BJ26" s="40">
        <f>BC26/BC$74</f>
        <v>1.3613870716769835E-2</v>
      </c>
      <c r="BK26" s="40">
        <f>BD26/BD$74</f>
        <v>1.0069817725142883E-2</v>
      </c>
      <c r="BL26" s="40">
        <f>BE26/BE$74</f>
        <v>1.0982160866424822E-2</v>
      </c>
      <c r="BM26" s="40">
        <f>BF26/BF$74</f>
        <v>1.4468463196058204E-2</v>
      </c>
      <c r="BN26" s="40">
        <f>BG26/BG$74</f>
        <v>1.1829764062954103E-2</v>
      </c>
      <c r="BO26" s="40">
        <f>BH26/BH$74</f>
        <v>1.3085541011082327E-2</v>
      </c>
      <c r="BP26" s="2">
        <v>635</v>
      </c>
      <c r="BQ26" s="17">
        <f>BP$74*BI26</f>
        <v>905.76532209515221</v>
      </c>
      <c r="BR26" s="1">
        <f>BQ26-BP26</f>
        <v>270.76532209515221</v>
      </c>
      <c r="BS26" s="2">
        <v>650</v>
      </c>
      <c r="BT26" s="17">
        <f>BS$74*BJ26</f>
        <v>821.61071162777625</v>
      </c>
      <c r="BU26" s="1">
        <f>BT26-BS26</f>
        <v>171.61071162777625</v>
      </c>
      <c r="BV26" s="2">
        <v>558</v>
      </c>
      <c r="BW26" s="17">
        <f>BV$74*BK26</f>
        <v>675.02016138722809</v>
      </c>
      <c r="BX26" s="1">
        <f>BW26-BV26</f>
        <v>117.02016138722809</v>
      </c>
      <c r="BY26" s="2">
        <v>910</v>
      </c>
      <c r="BZ26" s="17">
        <f>BY$74*BL26</f>
        <v>712.09429273985188</v>
      </c>
      <c r="CA26" s="1">
        <f>BZ26-BY26</f>
        <v>-197.90570726014812</v>
      </c>
      <c r="CB26" s="2">
        <v>623</v>
      </c>
      <c r="CC26" s="17">
        <f>CB$74*BM26</f>
        <v>956.39435418583935</v>
      </c>
      <c r="CD26" s="1">
        <f>CC26-CB26</f>
        <v>333.39435418583935</v>
      </c>
      <c r="CE26" s="2">
        <v>706</v>
      </c>
      <c r="CF26" s="17">
        <f>CE$74*BN26</f>
        <v>852.55926625303925</v>
      </c>
      <c r="CG26" s="1">
        <f>CF26-CE26</f>
        <v>146.55926625303925</v>
      </c>
      <c r="CH26" s="2">
        <v>872</v>
      </c>
      <c r="CI26" s="17">
        <f>CH$74*BO26</f>
        <v>871.60171566617169</v>
      </c>
      <c r="CJ26" s="1">
        <f>CI26-CH26</f>
        <v>-0.39828433382831463</v>
      </c>
      <c r="CK26" s="9"/>
      <c r="CO26" s="40"/>
      <c r="CQ26" s="17"/>
      <c r="CR26" s="1"/>
    </row>
    <row r="27" spans="1:96" x14ac:dyDescent="0.2">
      <c r="A27" s="49" t="s">
        <v>6</v>
      </c>
      <c r="B27">
        <v>1</v>
      </c>
      <c r="C27">
        <v>1</v>
      </c>
      <c r="D27">
        <v>0.22222222222222199</v>
      </c>
      <c r="E27">
        <v>0.77777777777777701</v>
      </c>
      <c r="F27">
        <v>0.31310942578548201</v>
      </c>
      <c r="G27">
        <v>0.31310942578548201</v>
      </c>
      <c r="H27">
        <v>2.1276595744680799E-2</v>
      </c>
      <c r="I27">
        <v>0.45306633291614501</v>
      </c>
      <c r="J27">
        <v>9.8182020813292498E-2</v>
      </c>
      <c r="K27">
        <v>0.17533315761517601</v>
      </c>
      <c r="L27">
        <v>0.45104057434567002</v>
      </c>
      <c r="M27" s="31">
        <v>0</v>
      </c>
      <c r="N27">
        <v>1.00583542735984</v>
      </c>
      <c r="O27">
        <v>0.992337912136811</v>
      </c>
      <c r="P27">
        <v>1.0097089701120201</v>
      </c>
      <c r="Q27">
        <v>0.99393296927436903</v>
      </c>
      <c r="R27">
        <v>38.029998779296797</v>
      </c>
      <c r="S27" s="43">
        <f>IF(C27,O27,Q27)</f>
        <v>0.992337912136811</v>
      </c>
      <c r="T27" s="43">
        <f>IF(D27 = 0,N27,P27)</f>
        <v>1.0097089701120201</v>
      </c>
      <c r="U27" s="68">
        <f>R27*S27^(1-M27)</f>
        <v>37.738609587212856</v>
      </c>
      <c r="V27" s="67">
        <f>R27*T27^(M27+1)</f>
        <v>38.399230900805151</v>
      </c>
      <c r="W27" s="76">
        <f>0.5 * (D27-MAX($D$3:$D$73))/(MIN($D$3:$D$73)-MAX($D$3:$D$73)) + 0.75</f>
        <v>1.1785261275377319</v>
      </c>
      <c r="X27" s="76">
        <f>AVERAGE(D27, F27, G27, H27, I27, J27, K27)</f>
        <v>0.22804274012606859</v>
      </c>
      <c r="Y27" s="32">
        <f>1.2^M27</f>
        <v>1</v>
      </c>
      <c r="Z27" s="32">
        <f>IF(C27&gt;0, 1, 0.3)</f>
        <v>1</v>
      </c>
      <c r="AA27" s="32">
        <f>PERCENTILE($L$2:$L$73, 0.05)</f>
        <v>-0.27069260264419237</v>
      </c>
      <c r="AB27" s="32">
        <f>PERCENTILE($L$2:$L$73, 0.95)</f>
        <v>1.0413923914257375</v>
      </c>
      <c r="AC27" s="32">
        <f>MIN(MAX(L27,AA27), AB27)</f>
        <v>0.45104057434567002</v>
      </c>
      <c r="AD27" s="32">
        <f>AC27-$AC$74+1</f>
        <v>1.7217331769898623</v>
      </c>
      <c r="AE27" s="21">
        <f>(AD27^4) *Y27*Z27</f>
        <v>8.7874606402497228</v>
      </c>
      <c r="AF27" s="15">
        <f>AE27/$AE$74</f>
        <v>1.1151315489529729E-2</v>
      </c>
      <c r="AG27" s="2">
        <v>875</v>
      </c>
      <c r="AH27" s="16">
        <f>$D$80*AF27</f>
        <v>677.05769560454223</v>
      </c>
      <c r="AI27" s="26">
        <f>AH27-AG27</f>
        <v>-197.94230439545777</v>
      </c>
      <c r="AJ27" s="2">
        <v>532</v>
      </c>
      <c r="AK27" s="2">
        <v>494</v>
      </c>
      <c r="AL27" s="2">
        <v>0</v>
      </c>
      <c r="AM27" s="10">
        <f>SUM(AJ27:AL27)</f>
        <v>1026</v>
      </c>
      <c r="AN27" s="16">
        <f>AF27*$D$79</f>
        <v>1116.4920094426955</v>
      </c>
      <c r="AO27" s="9">
        <f>AN27-AM27</f>
        <v>90.492009442695462</v>
      </c>
      <c r="AP27" s="9">
        <f>AO27+AI27</f>
        <v>-107.45029495276231</v>
      </c>
      <c r="AQ27" s="18">
        <f>AG27+AM27</f>
        <v>1901</v>
      </c>
      <c r="AR27" s="30">
        <f>AH27+AN27</f>
        <v>1793.5497050472377</v>
      </c>
      <c r="AS27" s="77">
        <f>AP27*(AP27&lt;0)</f>
        <v>-107.45029495276231</v>
      </c>
      <c r="AT27">
        <f>AS27/$AS$74</f>
        <v>4.528970685008773E-3</v>
      </c>
      <c r="AU27" s="66">
        <f>AT27*$AP$74</f>
        <v>-2.5520749810023173</v>
      </c>
      <c r="AV27" s="69">
        <f>IF(AU27&gt;0,U27,V27)</f>
        <v>38.399230900805151</v>
      </c>
      <c r="AW27" s="17">
        <f>AU27/AV27</f>
        <v>-6.6461617098398859E-2</v>
      </c>
      <c r="AX27" s="38">
        <f>AQ27/AR27</f>
        <v>1.0599092930908944</v>
      </c>
      <c r="AY27" s="23">
        <v>0</v>
      </c>
      <c r="AZ27" s="16">
        <f>BN27*$D$81</f>
        <v>37.38801792764032</v>
      </c>
      <c r="BA27" s="63">
        <f>AZ27-AY27</f>
        <v>37.38801792764032</v>
      </c>
      <c r="BB27" s="42">
        <f>($AD27^$BB$76)*($BC$76^$M27)*(IF($C27&gt;0,1,$BD$76))</f>
        <v>1.8139218391395182</v>
      </c>
      <c r="BC27" s="42">
        <f>($AD27^$BB$77)*($BC$77^$M27)*(IF($C27&gt;0,1,$BD$77))</f>
        <v>3.1882408359404346</v>
      </c>
      <c r="BD27" s="42">
        <f>($AD27^$BB$78)*($BC$78^$M27)*(IF($C27&gt;0,1,$BD$78))</f>
        <v>14.044358918345063</v>
      </c>
      <c r="BE27" s="42">
        <f>($AD27^$BB$79)*($BC$79^$M27)*(IF($C27&gt;0,1,$BD$79))</f>
        <v>3.2003898250348803</v>
      </c>
      <c r="BF27" s="42">
        <f>($AD27^$BB$80)*($BC$80^$M27)*(IF($C27&gt;0,1,$BD$80))</f>
        <v>1.0495447498324579</v>
      </c>
      <c r="BG27" s="42">
        <f>($AD27^$BB$81)*($BC$81^$M27)*(IF($C27&gt;0,1,$BD$81))</f>
        <v>7.0173563587318828</v>
      </c>
      <c r="BH27" s="42">
        <f>($AD27^$BB$82)*($BC$82^$M27)*(IF($C27&gt;0,1,$BD$82))</f>
        <v>2.7532163569102153</v>
      </c>
      <c r="BI27" s="40">
        <f>BB27/BB$74</f>
        <v>1.3830947096030721E-2</v>
      </c>
      <c r="BJ27" s="40">
        <f>BC27/BC$74</f>
        <v>1.2681857064311514E-2</v>
      </c>
      <c r="BK27" s="40">
        <f>BD27/BD$74</f>
        <v>8.5671582268115054E-3</v>
      </c>
      <c r="BL27" s="40">
        <f>BE27/BE$74</f>
        <v>1.0227936099053675E-2</v>
      </c>
      <c r="BM27" s="40">
        <f>BF27/BF$74</f>
        <v>1.4425733978027249E-2</v>
      </c>
      <c r="BN27" s="40">
        <f>BG27/BG$74</f>
        <v>1.0500777398578942E-2</v>
      </c>
      <c r="BO27" s="40">
        <f>BH27/BH$74</f>
        <v>1.2299562570968023E-2</v>
      </c>
      <c r="BP27" s="2">
        <v>451</v>
      </c>
      <c r="BQ27" s="17">
        <f>BP$74*BI27</f>
        <v>873.36898532595592</v>
      </c>
      <c r="BR27" s="1">
        <f>BQ27-BP27</f>
        <v>422.36898532595592</v>
      </c>
      <c r="BS27" s="2">
        <v>425</v>
      </c>
      <c r="BT27" s="17">
        <f>BS$74*BJ27</f>
        <v>765.3627556882642</v>
      </c>
      <c r="BU27" s="1">
        <f>BT27-BS27</f>
        <v>340.3627556882642</v>
      </c>
      <c r="BV27" s="2">
        <v>584</v>
      </c>
      <c r="BW27" s="17">
        <f>BV$74*BK27</f>
        <v>574.29088457608248</v>
      </c>
      <c r="BX27" s="1">
        <f>BW27-BV27</f>
        <v>-9.7091154239175239</v>
      </c>
      <c r="BY27" s="2">
        <v>1077</v>
      </c>
      <c r="BZ27" s="17">
        <f>BY$74*BL27</f>
        <v>663.18960459873938</v>
      </c>
      <c r="CA27" s="1">
        <f>BZ27-BY27</f>
        <v>-413.81039540126062</v>
      </c>
      <c r="CB27" s="2">
        <v>723</v>
      </c>
      <c r="CC27" s="17">
        <f>CB$74*BM27</f>
        <v>953.56986741555727</v>
      </c>
      <c r="CD27" s="1">
        <f>CC27-CB27</f>
        <v>230.56986741555727</v>
      </c>
      <c r="CE27" s="2">
        <v>228</v>
      </c>
      <c r="CF27" s="17">
        <f>CE$74*BN27</f>
        <v>756.78052633818572</v>
      </c>
      <c r="CG27" s="1">
        <f>CF27-CE27</f>
        <v>528.78052633818572</v>
      </c>
      <c r="CH27" s="2">
        <v>0</v>
      </c>
      <c r="CI27" s="17">
        <f>CH$74*BO27</f>
        <v>819.24926372703806</v>
      </c>
      <c r="CJ27" s="1">
        <f>CI27-CH27</f>
        <v>819.24926372703806</v>
      </c>
      <c r="CK27" s="9"/>
      <c r="CO27" s="40"/>
      <c r="CQ27" s="17"/>
      <c r="CR27" s="1"/>
    </row>
    <row r="28" spans="1:96" x14ac:dyDescent="0.2">
      <c r="A28" s="49" t="s">
        <v>49</v>
      </c>
      <c r="B28">
        <v>1</v>
      </c>
      <c r="C28">
        <v>0</v>
      </c>
      <c r="D28">
        <v>0.20144462279293701</v>
      </c>
      <c r="E28">
        <v>0.79855537720706204</v>
      </c>
      <c r="F28">
        <v>0.15476190476190399</v>
      </c>
      <c r="G28">
        <v>0.15476190476190399</v>
      </c>
      <c r="H28">
        <v>9.5950704225352096E-2</v>
      </c>
      <c r="I28">
        <v>8.0105633802816906E-2</v>
      </c>
      <c r="J28">
        <v>8.7670930049808707E-2</v>
      </c>
      <c r="K28">
        <v>0.116482273873564</v>
      </c>
      <c r="L28">
        <v>0.57711451362553301</v>
      </c>
      <c r="M28" s="31">
        <v>0</v>
      </c>
      <c r="N28">
        <v>1.0039840704727701</v>
      </c>
      <c r="O28">
        <v>0.99781713976196695</v>
      </c>
      <c r="P28">
        <v>1.0040181486878199</v>
      </c>
      <c r="Q28">
        <v>0.99686589842558804</v>
      </c>
      <c r="R28">
        <v>63.610000610351499</v>
      </c>
      <c r="S28" s="43">
        <f>IF(C28,O28,Q28)</f>
        <v>0.99686589842558804</v>
      </c>
      <c r="T28" s="43">
        <f>IF(D28 = 0,N28,P28)</f>
        <v>1.0040181486878199</v>
      </c>
      <c r="U28" s="68">
        <f>R28*S28^(1-M28)</f>
        <v>63.410640407290252</v>
      </c>
      <c r="V28" s="67">
        <f>R28*T28^(M28+1)</f>
        <v>63.865595050836205</v>
      </c>
      <c r="W28" s="76">
        <f>0.5 * (D28-MAX($D$3:$D$73))/(MIN($D$3:$D$73)-MAX($D$3:$D$73)) + 0.75</f>
        <v>1.1922439300778542</v>
      </c>
      <c r="X28" s="76">
        <f>AVERAGE(D28, F28, G28, H28, I28, J28, K28)</f>
        <v>0.12731113918118381</v>
      </c>
      <c r="Y28" s="32">
        <f>1.2^M28</f>
        <v>1</v>
      </c>
      <c r="Z28" s="32">
        <f>IF(C28&gt;0, 1, 0.3)</f>
        <v>0.3</v>
      </c>
      <c r="AA28" s="32">
        <f>PERCENTILE($L$2:$L$73, 0.05)</f>
        <v>-0.27069260264419237</v>
      </c>
      <c r="AB28" s="32">
        <f>PERCENTILE($L$2:$L$73, 0.95)</f>
        <v>1.0413923914257375</v>
      </c>
      <c r="AC28" s="32">
        <f>MIN(MAX(L28,AA28), AB28)</f>
        <v>0.57711451362553301</v>
      </c>
      <c r="AD28" s="32">
        <f>AC28-$AC$74+1</f>
        <v>1.8478071162697254</v>
      </c>
      <c r="AE28" s="21">
        <f>(AD28^4) *Y28*Z28</f>
        <v>3.4974200548955303</v>
      </c>
      <c r="AF28" s="15">
        <f>AE28/$AE$74</f>
        <v>4.438237168643536E-3</v>
      </c>
      <c r="AG28" s="2">
        <v>318</v>
      </c>
      <c r="AH28" s="16">
        <f>$D$80*AF28</f>
        <v>269.46978881277659</v>
      </c>
      <c r="AI28" s="26">
        <f>AH28-AG28</f>
        <v>-48.530211187223415</v>
      </c>
      <c r="AJ28" s="2">
        <v>318</v>
      </c>
      <c r="AK28" s="2">
        <v>762</v>
      </c>
      <c r="AL28" s="2">
        <v>0</v>
      </c>
      <c r="AM28" s="10">
        <f>SUM(AJ28:AL28)</f>
        <v>1080</v>
      </c>
      <c r="AN28" s="16">
        <f>AF28*$D$79</f>
        <v>444.36518179892812</v>
      </c>
      <c r="AO28" s="9">
        <f>AN28-AM28</f>
        <v>-635.63481820107188</v>
      </c>
      <c r="AP28" s="9">
        <f>AO28+AI28</f>
        <v>-684.16502938829535</v>
      </c>
      <c r="AQ28" s="18">
        <f>AG28+AM28</f>
        <v>1398</v>
      </c>
      <c r="AR28" s="30">
        <f>AH28+AN28</f>
        <v>713.83497061170465</v>
      </c>
      <c r="AS28" s="77">
        <f>AP28*(AP28&lt;0)</f>
        <v>-684.16502938829535</v>
      </c>
      <c r="AT28">
        <f>AS28/$AS$74</f>
        <v>2.8837178745483732E-2</v>
      </c>
      <c r="AU28" s="66">
        <f>AT28*$AP$74</f>
        <v>-16.249750223079278</v>
      </c>
      <c r="AV28" s="69">
        <f>IF(AU28&gt;0,U28,V28)</f>
        <v>63.865595050836205</v>
      </c>
      <c r="AW28" s="17">
        <f>AU28/AV28</f>
        <v>-0.25443668394766672</v>
      </c>
      <c r="AX28" s="38">
        <f>AQ28/AR28</f>
        <v>1.9584358536007498</v>
      </c>
      <c r="AY28" s="24">
        <v>0</v>
      </c>
      <c r="AZ28" s="16">
        <f>BN28*$D$81</f>
        <v>10.838573399666229</v>
      </c>
      <c r="BA28" s="63">
        <f>AZ28-AY28</f>
        <v>10.838573399666229</v>
      </c>
      <c r="BB28" s="42">
        <f>($AD28^$BB$76)*($BC$76^$M28)*(IF($C28&gt;0,1,$BD$76))</f>
        <v>0.90943916439677408</v>
      </c>
      <c r="BC28" s="42">
        <f>($AD28^$BB$77)*($BC$77^$M28)*(IF($C28&gt;0,1,$BD$77))</f>
        <v>1.4606342552018348</v>
      </c>
      <c r="BD28" s="42">
        <f>($AD28^$BB$78)*($BC$78^$M28)*(IF($C28&gt;0,1,$BD$78))</f>
        <v>3.9607844954505929E-2</v>
      </c>
      <c r="BE28" s="42">
        <f>($AD28^$BB$79)*($BC$79^$M28)*(IF($C28&gt;0,1,$BD$79))</f>
        <v>2.6992919704882969</v>
      </c>
      <c r="BF28" s="42">
        <f>($AD28^$BB$80)*($BC$80^$M28)*(IF($C28&gt;0,1,$BD$80))</f>
        <v>0.69073297423879798</v>
      </c>
      <c r="BG28" s="42">
        <f>($AD28^$BB$81)*($BC$81^$M28)*(IF($C28&gt;0,1,$BD$81))</f>
        <v>2.0342916308890922</v>
      </c>
      <c r="BH28" s="42">
        <f>($AD28^$BB$82)*($BC$82^$M28)*(IF($C28&gt;0,1,$BD$82))</f>
        <v>0.12249336782775865</v>
      </c>
      <c r="BI28" s="40">
        <f>BB28/BB$74</f>
        <v>6.9343698821097317E-3</v>
      </c>
      <c r="BJ28" s="40">
        <f>BC28/BC$74</f>
        <v>5.8099609787611566E-3</v>
      </c>
      <c r="BK28" s="40">
        <f>BD28/BD$74</f>
        <v>2.4161065429980842E-5</v>
      </c>
      <c r="BL28" s="40">
        <f>BE28/BE$74</f>
        <v>8.6265071744946204E-3</v>
      </c>
      <c r="BM28" s="40">
        <f>BF28/BF$74</f>
        <v>9.4939545339168107E-3</v>
      </c>
      <c r="BN28" s="40">
        <f>BG28/BG$74</f>
        <v>3.0441155454756998E-3</v>
      </c>
      <c r="BO28" s="40">
        <f>BH28/BH$74</f>
        <v>5.4721992274407033E-4</v>
      </c>
      <c r="BP28" s="2">
        <v>1066</v>
      </c>
      <c r="BQ28" s="17">
        <f>BP$74*BI28</f>
        <v>437.87772057570112</v>
      </c>
      <c r="BR28" s="1">
        <f>BQ28-BP28</f>
        <v>-628.12227942429888</v>
      </c>
      <c r="BS28" s="2">
        <v>711</v>
      </c>
      <c r="BT28" s="17">
        <f>BS$74*BJ28</f>
        <v>350.63695502921456</v>
      </c>
      <c r="BU28" s="1">
        <f>BT28-BS28</f>
        <v>-360.36304497078544</v>
      </c>
      <c r="BV28" s="2">
        <v>922</v>
      </c>
      <c r="BW28" s="17">
        <f>BV$74*BK28</f>
        <v>1.6196128600333357</v>
      </c>
      <c r="BX28" s="1">
        <f>BW28-BV28</f>
        <v>-920.38038713996661</v>
      </c>
      <c r="BY28" s="2">
        <v>1399</v>
      </c>
      <c r="BZ28" s="17">
        <f>BY$74*BL28</f>
        <v>559.35135170140563</v>
      </c>
      <c r="CA28" s="1">
        <f>BZ28-BY28</f>
        <v>-839.64864829859437</v>
      </c>
      <c r="CB28" s="2">
        <v>954</v>
      </c>
      <c r="CC28" s="17">
        <f>CB$74*BM28</f>
        <v>627.56938260096899</v>
      </c>
      <c r="CD28" s="1">
        <f>CC28-CB28</f>
        <v>-326.43061739903101</v>
      </c>
      <c r="CE28" s="2">
        <v>891</v>
      </c>
      <c r="CF28" s="17">
        <f>CE$74*BN28</f>
        <v>219.38636324688821</v>
      </c>
      <c r="CG28" s="1">
        <f>CF28-CE28</f>
        <v>-671.61363675311179</v>
      </c>
      <c r="CH28" s="2">
        <v>1081</v>
      </c>
      <c r="CI28" s="17">
        <f>CH$74*BO28</f>
        <v>36.449224614137037</v>
      </c>
      <c r="CJ28" s="1">
        <f>CI28-CH28</f>
        <v>-1044.5507753858631</v>
      </c>
      <c r="CK28" s="9"/>
      <c r="CO28" s="40"/>
      <c r="CQ28" s="17"/>
      <c r="CR28" s="1"/>
    </row>
    <row r="29" spans="1:96" x14ac:dyDescent="0.2">
      <c r="A29" s="49" t="s">
        <v>86</v>
      </c>
      <c r="B29">
        <v>1</v>
      </c>
      <c r="C29">
        <v>1</v>
      </c>
      <c r="D29">
        <v>0.30658105939004798</v>
      </c>
      <c r="E29">
        <v>0.69341894060995102</v>
      </c>
      <c r="F29">
        <v>0.51507936507936503</v>
      </c>
      <c r="G29">
        <v>0.51507936507936503</v>
      </c>
      <c r="H29">
        <v>3.1690140845070401E-2</v>
      </c>
      <c r="I29">
        <v>0.17077464788732299</v>
      </c>
      <c r="J29">
        <v>7.3565431041465401E-2</v>
      </c>
      <c r="K29">
        <v>0.194658766852735</v>
      </c>
      <c r="L29">
        <v>0.73694594024655102</v>
      </c>
      <c r="M29" s="31">
        <v>0</v>
      </c>
      <c r="N29">
        <v>1.0055067657265999</v>
      </c>
      <c r="O29">
        <v>0.99670391769044897</v>
      </c>
      <c r="P29">
        <v>1.00642506509223</v>
      </c>
      <c r="Q29">
        <v>0.994326851671407</v>
      </c>
      <c r="R29">
        <v>2291.28002929687</v>
      </c>
      <c r="S29" s="43">
        <f>IF(C29,O29,Q29)</f>
        <v>0.99670391769044897</v>
      </c>
      <c r="T29" s="43">
        <f>IF(D29 = 0,N29,P29)</f>
        <v>1.00642506509223</v>
      </c>
      <c r="U29" s="68">
        <f>R29*S29^(1-M29)</f>
        <v>2283.727781726077</v>
      </c>
      <c r="V29" s="67">
        <f>R29*T29^(M29+1)</f>
        <v>2306.001652629629</v>
      </c>
      <c r="W29" s="76">
        <f>0.5 * (D29-MAX($D$3:$D$73))/(MIN($D$3:$D$73)-MAX($D$3:$D$73)) + 0.75</f>
        <v>1.1228306717310554</v>
      </c>
      <c r="X29" s="76">
        <f>AVERAGE(D29, F29, G29, H29, I29, J29, K29)</f>
        <v>0.25820411088219603</v>
      </c>
      <c r="Y29" s="32">
        <f>1.2^M29</f>
        <v>1</v>
      </c>
      <c r="Z29" s="32">
        <f>IF(C29&gt;0, 1, 0.3)</f>
        <v>1</v>
      </c>
      <c r="AA29" s="32">
        <f>PERCENTILE($L$2:$L$73, 0.05)</f>
        <v>-0.27069260264419237</v>
      </c>
      <c r="AB29" s="32">
        <f>PERCENTILE($L$2:$L$73, 0.95)</f>
        <v>1.0413923914257375</v>
      </c>
      <c r="AC29" s="32">
        <f>MIN(MAX(L29,AA29), AB29)</f>
        <v>0.73694594024655102</v>
      </c>
      <c r="AD29" s="32">
        <f>AC29-$AC$74+1</f>
        <v>2.0076385428907435</v>
      </c>
      <c r="AE29" s="21">
        <f>(AD29^4) *Y29*Z29</f>
        <v>16.245837277517175</v>
      </c>
      <c r="AF29" s="15">
        <f>AE29/$AE$74</f>
        <v>2.0616019153857454E-2</v>
      </c>
      <c r="AG29" s="2">
        <v>0</v>
      </c>
      <c r="AH29" s="16">
        <f>$D$80*AF29</f>
        <v>1251.7119109360322</v>
      </c>
      <c r="AI29" s="26">
        <f>AH29-AG29</f>
        <v>1251.7119109360322</v>
      </c>
      <c r="AJ29" s="2">
        <v>0</v>
      </c>
      <c r="AK29" s="2">
        <v>2291</v>
      </c>
      <c r="AL29" s="2">
        <v>0</v>
      </c>
      <c r="AM29" s="10">
        <f>SUM(AJ29:AL29)</f>
        <v>2291</v>
      </c>
      <c r="AN29" s="16">
        <f>AF29*$D$79</f>
        <v>2064.1170697225161</v>
      </c>
      <c r="AO29" s="9">
        <f>AN29-AM29</f>
        <v>-226.88293027748387</v>
      </c>
      <c r="AP29" s="9">
        <f>AO29+AI29</f>
        <v>1024.8289806585483</v>
      </c>
      <c r="AQ29" s="18">
        <f>AG29+AM29</f>
        <v>2291</v>
      </c>
      <c r="AR29" s="30">
        <f>AH29+AN29</f>
        <v>3315.8289806585481</v>
      </c>
      <c r="AS29" s="77">
        <f>AP29*(AP29&lt;0)</f>
        <v>0</v>
      </c>
      <c r="AT29">
        <f>AS29/$AS$74</f>
        <v>0</v>
      </c>
      <c r="AU29" s="66">
        <f>AT29*$AP$74</f>
        <v>0</v>
      </c>
      <c r="AV29" s="69">
        <f>IF(AU29&gt;0,U29,V29)</f>
        <v>2306.001652629629</v>
      </c>
      <c r="AW29" s="17">
        <f>AU29/AV29</f>
        <v>0</v>
      </c>
      <c r="AX29" s="38">
        <f>AQ29/AR29</f>
        <v>0.69092827566305626</v>
      </c>
      <c r="AY29" s="24">
        <v>0</v>
      </c>
      <c r="AZ29" s="16">
        <f>BN29*$D$81</f>
        <v>64.861830699853058</v>
      </c>
      <c r="BA29" s="63">
        <f>AZ29-AY29</f>
        <v>64.861830699853058</v>
      </c>
      <c r="BB29" s="42">
        <f>($AD29^$BB$76)*($BC$76^$M29)*(IF($C29&gt;0,1,$BD$76))</f>
        <v>2.1465614968719069</v>
      </c>
      <c r="BC29" s="42">
        <f>($AD29^$BB$77)*($BC$77^$M29)*(IF($C29&gt;0,1,$BD$77))</f>
        <v>4.4251796829109935</v>
      </c>
      <c r="BD29" s="42">
        <f>($AD29^$BB$78)*($BC$78^$M29)*(IF($C29&gt;0,1,$BD$78))</f>
        <v>29.645563293094877</v>
      </c>
      <c r="BE29" s="42">
        <f>($AD29^$BB$79)*($BC$79^$M29)*(IF($C29&gt;0,1,$BD$79))</f>
        <v>4.4468216195290902</v>
      </c>
      <c r="BF29" s="42">
        <f>($AD29^$BB$80)*($BC$80^$M29)*(IF($C29&gt;0,1,$BD$80))</f>
        <v>1.0639935903161875</v>
      </c>
      <c r="BG29" s="42">
        <f>($AD29^$BB$81)*($BC$81^$M29)*(IF($C29&gt;0,1,$BD$81))</f>
        <v>12.173915744383809</v>
      </c>
      <c r="BH29" s="42">
        <f>($AD29^$BB$82)*($BC$82^$M29)*(IF($C29&gt;0,1,$BD$82))</f>
        <v>3.6661127558220765</v>
      </c>
      <c r="BI29" s="40">
        <f>BB29/BB$74</f>
        <v>1.6367286539587401E-2</v>
      </c>
      <c r="BJ29" s="40">
        <f>BC29/BC$74</f>
        <v>1.7602025414751647E-2</v>
      </c>
      <c r="BK29" s="40">
        <f>BD29/BD$74</f>
        <v>1.8084003188151704E-2</v>
      </c>
      <c r="BL29" s="40">
        <f>BE29/BE$74</f>
        <v>1.4211333573383739E-2</v>
      </c>
      <c r="BM29" s="40">
        <f>BF29/BF$74</f>
        <v>1.4624329730273644E-2</v>
      </c>
      <c r="BN29" s="40">
        <f>BG29/BG$74</f>
        <v>1.8217056789735446E-2</v>
      </c>
      <c r="BO29" s="40">
        <f>BH29/BH$74</f>
        <v>1.6377784157530384E-2</v>
      </c>
      <c r="BP29" s="2">
        <v>0</v>
      </c>
      <c r="BQ29" s="17">
        <f>BP$74*BI29</f>
        <v>1033.5286758287859</v>
      </c>
      <c r="BR29" s="1">
        <f>BQ29-BP29</f>
        <v>1033.5286758287859</v>
      </c>
      <c r="BS29" s="2">
        <v>4565</v>
      </c>
      <c r="BT29" s="17">
        <f>BS$74*BJ29</f>
        <v>1062.2998358056766</v>
      </c>
      <c r="BU29" s="1">
        <f>BT29-BS29</f>
        <v>-3502.7001641943234</v>
      </c>
      <c r="BV29" s="2">
        <v>0</v>
      </c>
      <c r="BW29" s="17">
        <f>BV$74*BK29</f>
        <v>1212.2430697145612</v>
      </c>
      <c r="BX29" s="1">
        <f>BW29-BV29</f>
        <v>1212.2430697145612</v>
      </c>
      <c r="BY29" s="2">
        <v>0</v>
      </c>
      <c r="BZ29" s="17">
        <f>BY$74*BL29</f>
        <v>921.47708023177506</v>
      </c>
      <c r="CA29" s="1">
        <f>BZ29-BY29</f>
        <v>921.47708023177506</v>
      </c>
      <c r="CB29" s="2">
        <v>2291</v>
      </c>
      <c r="CC29" s="17">
        <f>CB$74*BM29</f>
        <v>966.69744383054842</v>
      </c>
      <c r="CD29" s="1">
        <f>CC29-CB29</f>
        <v>-1324.3025561694517</v>
      </c>
      <c r="CE29" s="2">
        <v>2291</v>
      </c>
      <c r="CF29" s="17">
        <f>CE$74*BN29</f>
        <v>1312.8850657794439</v>
      </c>
      <c r="CG29" s="1">
        <f>CF29-CE29</f>
        <v>-978.11493422055605</v>
      </c>
      <c r="CH29" s="2">
        <v>0</v>
      </c>
      <c r="CI29" s="17">
        <f>CH$74*BO29</f>
        <v>1090.8914471647838</v>
      </c>
      <c r="CJ29" s="1">
        <f>CI29-CH29</f>
        <v>1090.8914471647838</v>
      </c>
      <c r="CK29" s="9"/>
      <c r="CO29" s="40"/>
      <c r="CQ29" s="17"/>
      <c r="CR29" s="1"/>
    </row>
    <row r="30" spans="1:96" x14ac:dyDescent="0.2">
      <c r="A30" s="49" t="s">
        <v>71</v>
      </c>
      <c r="B30">
        <v>1</v>
      </c>
      <c r="C30">
        <v>1</v>
      </c>
      <c r="D30">
        <v>0.406099518459069</v>
      </c>
      <c r="E30">
        <v>0.593900481540931</v>
      </c>
      <c r="F30">
        <v>0.73767885532591404</v>
      </c>
      <c r="G30">
        <v>0.736507936507936</v>
      </c>
      <c r="H30">
        <v>0.221830985915492</v>
      </c>
      <c r="I30">
        <v>0.56073943661971803</v>
      </c>
      <c r="J30">
        <v>0.35268878925626501</v>
      </c>
      <c r="K30">
        <v>0.50986713501769598</v>
      </c>
      <c r="L30">
        <v>0.45297560162412198</v>
      </c>
      <c r="M30" s="31">
        <v>0</v>
      </c>
      <c r="N30">
        <v>1.0162417293342501</v>
      </c>
      <c r="O30">
        <v>0.97263738389114696</v>
      </c>
      <c r="P30">
        <v>1.0224687187791699</v>
      </c>
      <c r="Q30">
        <v>0.98347800001409202</v>
      </c>
      <c r="R30">
        <v>47.840000152587798</v>
      </c>
      <c r="S30" s="43">
        <f>IF(C30,O30,Q30)</f>
        <v>0.97263738389114696</v>
      </c>
      <c r="T30" s="43">
        <f>IF(D30 = 0,N30,P30)</f>
        <v>1.0224687187791699</v>
      </c>
      <c r="U30" s="68">
        <f>R30*S30^(1-M30)</f>
        <v>46.530972593765064</v>
      </c>
      <c r="V30" s="67">
        <f>R30*T30^(M30+1)</f>
        <v>48.914903662411739</v>
      </c>
      <c r="W30" s="76">
        <f>0.5 * (D30-MAX($D$3:$D$73))/(MIN($D$3:$D$73)-MAX($D$3:$D$73)) + 0.75</f>
        <v>1.0571265187921008</v>
      </c>
      <c r="X30" s="76">
        <f>AVERAGE(D30, F30, G30, H30, I30, J30, K30)</f>
        <v>0.50363037958601287</v>
      </c>
      <c r="Y30" s="32">
        <f>1.2^M30</f>
        <v>1</v>
      </c>
      <c r="Z30" s="32">
        <f>IF(C30&gt;0, 1, 0.3)</f>
        <v>1</v>
      </c>
      <c r="AA30" s="32">
        <f>PERCENTILE($L$2:$L$73, 0.05)</f>
        <v>-0.27069260264419237</v>
      </c>
      <c r="AB30" s="32">
        <f>PERCENTILE($L$2:$L$73, 0.95)</f>
        <v>1.0413923914257375</v>
      </c>
      <c r="AC30" s="32">
        <f>MIN(MAX(L30,AA30), AB30)</f>
        <v>0.45297560162412198</v>
      </c>
      <c r="AD30" s="32">
        <f>AC30-$AC$74+1</f>
        <v>1.7236682042683142</v>
      </c>
      <c r="AE30" s="21">
        <f>(AD30^4) *Y30*Z30</f>
        <v>8.8270316109148315</v>
      </c>
      <c r="AF30" s="15">
        <f>AE30/$AE$74</f>
        <v>1.1201531177107593E-2</v>
      </c>
      <c r="AG30" s="2">
        <v>1300</v>
      </c>
      <c r="AH30" s="16">
        <f>$D$80*AF30</f>
        <v>680.10656618367602</v>
      </c>
      <c r="AI30" s="26">
        <f>AH30-AG30</f>
        <v>-619.89343381632398</v>
      </c>
      <c r="AJ30" s="2">
        <v>50</v>
      </c>
      <c r="AK30" s="2">
        <v>350</v>
      </c>
      <c r="AL30" s="2">
        <v>0</v>
      </c>
      <c r="AM30" s="10">
        <f>SUM(AJ30:AL30)</f>
        <v>400</v>
      </c>
      <c r="AN30" s="16">
        <f>AF30*$D$79</f>
        <v>1121.5197045143664</v>
      </c>
      <c r="AO30" s="9">
        <f>AN30-AM30</f>
        <v>721.51970451436637</v>
      </c>
      <c r="AP30" s="9">
        <f>AO30+AI30</f>
        <v>101.62627069804239</v>
      </c>
      <c r="AQ30" s="18">
        <f>AG30+AM30</f>
        <v>1700</v>
      </c>
      <c r="AR30" s="30">
        <f>AH30+AN30</f>
        <v>1801.6262706980424</v>
      </c>
      <c r="AS30" s="77">
        <f>AP30*(AP30&lt;0)</f>
        <v>0</v>
      </c>
      <c r="AT30">
        <f>AS30/$AS$74</f>
        <v>0</v>
      </c>
      <c r="AU30" s="66">
        <f>AT30*$AP$74</f>
        <v>0</v>
      </c>
      <c r="AV30" s="69">
        <f>IF(AU30&gt;0,U30,V30)</f>
        <v>48.914903662411739</v>
      </c>
      <c r="AW30" s="17">
        <f>AU30/AV30</f>
        <v>0</v>
      </c>
      <c r="AX30" s="38">
        <f>AQ30/AR30</f>
        <v>0.94359192450126339</v>
      </c>
      <c r="AY30" s="23">
        <v>0</v>
      </c>
      <c r="AZ30" s="16">
        <f>BN30*$D$81</f>
        <v>37.538919927704171</v>
      </c>
      <c r="BA30" s="63">
        <f>AZ30-AY30</f>
        <v>37.538919927704171</v>
      </c>
      <c r="BB30" s="42">
        <f>($AD30^$BB$76)*($BC$76^$M30)*(IF($C30&gt;0,1,$BD$76))</f>
        <v>1.8161563053279217</v>
      </c>
      <c r="BC30" s="42">
        <f>($AD30^$BB$77)*($BC$77^$M30)*(IF($C30&gt;0,1,$BD$77))</f>
        <v>3.1958922808388408</v>
      </c>
      <c r="BD30" s="42">
        <f>($AD30^$BB$78)*($BC$78^$M30)*(IF($C30&gt;0,1,$BD$78))</f>
        <v>14.121284391942732</v>
      </c>
      <c r="BE30" s="42">
        <f>($AD30^$BB$79)*($BC$79^$M30)*(IF($C30&gt;0,1,$BD$79))</f>
        <v>3.2080956506439411</v>
      </c>
      <c r="BF30" s="42">
        <f>($AD30^$BB$80)*($BC$80^$M30)*(IF($C30&gt;0,1,$BD$80))</f>
        <v>1.0496496774917909</v>
      </c>
      <c r="BG30" s="42">
        <f>($AD30^$BB$81)*($BC$81^$M30)*(IF($C30&gt;0,1,$BD$81))</f>
        <v>7.0456791521932214</v>
      </c>
      <c r="BH30" s="42">
        <f>($AD30^$BB$82)*($BC$82^$M30)*(IF($C30&gt;0,1,$BD$82))</f>
        <v>2.7589869212591069</v>
      </c>
      <c r="BI30" s="40">
        <f>BB30/BB$74</f>
        <v>1.3847984645815303E-2</v>
      </c>
      <c r="BJ30" s="40">
        <f>BC30/BC$74</f>
        <v>1.2712292196263653E-2</v>
      </c>
      <c r="BK30" s="40">
        <f>BD30/BD$74</f>
        <v>8.6140833095308591E-3</v>
      </c>
      <c r="BL30" s="40">
        <f>BE30/BE$74</f>
        <v>1.0252562690259346E-2</v>
      </c>
      <c r="BM30" s="40">
        <f>BF30/BF$74</f>
        <v>1.4427176182850545E-2</v>
      </c>
      <c r="BN30" s="40">
        <f>BG30/BG$74</f>
        <v>1.0543159648280908E-2</v>
      </c>
      <c r="BO30" s="40">
        <f>BH30/BH$74</f>
        <v>1.2325341662793062E-2</v>
      </c>
      <c r="BP30" s="2">
        <v>1301</v>
      </c>
      <c r="BQ30" s="17">
        <f>BP$74*BI30</f>
        <v>874.4448384446531</v>
      </c>
      <c r="BR30" s="1">
        <f>BQ30-BP30</f>
        <v>-426.5551615553469</v>
      </c>
      <c r="BS30" s="2">
        <v>682</v>
      </c>
      <c r="BT30" s="17">
        <f>BS$74*BJ30</f>
        <v>767.19954633670773</v>
      </c>
      <c r="BU30" s="1">
        <f>BT30-BS30</f>
        <v>85.199546336707726</v>
      </c>
      <c r="BV30" s="2">
        <v>618</v>
      </c>
      <c r="BW30" s="17">
        <f>BV$74*BK30</f>
        <v>577.43646057109163</v>
      </c>
      <c r="BX30" s="1">
        <f>BW30-BV30</f>
        <v>-40.563539428908371</v>
      </c>
      <c r="BY30" s="2">
        <v>871</v>
      </c>
      <c r="BZ30" s="17">
        <f>BY$74*BL30</f>
        <v>664.7864173991062</v>
      </c>
      <c r="CA30" s="1">
        <f>BZ30-BY30</f>
        <v>-206.2135826008938</v>
      </c>
      <c r="CB30" s="2">
        <v>1100</v>
      </c>
      <c r="CC30" s="17">
        <f>CB$74*BM30</f>
        <v>953.66520003878679</v>
      </c>
      <c r="CD30" s="1">
        <f>CC30-CB30</f>
        <v>-146.33479996121321</v>
      </c>
      <c r="CE30" s="2">
        <v>957</v>
      </c>
      <c r="CF30" s="17">
        <f>CE$74*BN30</f>
        <v>759.83497269195675</v>
      </c>
      <c r="CG30" s="1">
        <f>CF30-CE30</f>
        <v>-197.16502730804325</v>
      </c>
      <c r="CH30" s="2">
        <v>383</v>
      </c>
      <c r="CI30" s="17">
        <f>CH$74*BO30</f>
        <v>820.96635747532025</v>
      </c>
      <c r="CJ30" s="1">
        <f>CI30-CH30</f>
        <v>437.96635747532025</v>
      </c>
      <c r="CK30" s="9"/>
      <c r="CO30" s="40"/>
      <c r="CQ30" s="17"/>
      <c r="CR30" s="1"/>
    </row>
    <row r="31" spans="1:96" x14ac:dyDescent="0.2">
      <c r="A31" s="49" t="s">
        <v>62</v>
      </c>
      <c r="B31">
        <v>1</v>
      </c>
      <c r="C31">
        <v>1</v>
      </c>
      <c r="D31">
        <v>0.17174959871588999</v>
      </c>
      <c r="E31">
        <v>0.82825040128410898</v>
      </c>
      <c r="F31">
        <v>0.105555555555555</v>
      </c>
      <c r="G31">
        <v>0.105555555555555</v>
      </c>
      <c r="H31">
        <v>7.0422535211267599E-3</v>
      </c>
      <c r="I31">
        <v>4.4894366197183101E-2</v>
      </c>
      <c r="J31">
        <v>1.77808185534543E-2</v>
      </c>
      <c r="K31">
        <v>4.3322790545420799E-2</v>
      </c>
      <c r="L31">
        <v>0.60863419781232897</v>
      </c>
      <c r="M31" s="31">
        <v>2</v>
      </c>
      <c r="N31">
        <v>1.0034892221638301</v>
      </c>
      <c r="O31">
        <v>0.99526358662245795</v>
      </c>
      <c r="P31">
        <v>1.00643629616934</v>
      </c>
      <c r="Q31">
        <v>0.994572013478906</v>
      </c>
      <c r="R31">
        <v>217.78999328613199</v>
      </c>
      <c r="S31" s="43">
        <f>IF(C31,O31,Q31)</f>
        <v>0.99526358662245795</v>
      </c>
      <c r="T31" s="43">
        <f>IF(D31 = 0,N31,P31)</f>
        <v>1.00643629616934</v>
      </c>
      <c r="U31" s="68">
        <f>R31*S31^(1-M31)</f>
        <v>218.82644579133807</v>
      </c>
      <c r="V31" s="67">
        <f>R31*T31^(M31+1)</f>
        <v>222.02240049879845</v>
      </c>
      <c r="W31" s="76">
        <f>0.5 * (D31-MAX($D$3:$D$73))/(MIN($D$3:$D$73)-MAX($D$3:$D$73)) + 0.75</f>
        <v>1.2118492015193167</v>
      </c>
      <c r="X31" s="76">
        <f>AVERAGE(D31, F31, G31, H31, I31, J31, K31)</f>
        <v>7.0842991234883565E-2</v>
      </c>
      <c r="Y31" s="32">
        <f>1.2^M31</f>
        <v>1.44</v>
      </c>
      <c r="Z31" s="32">
        <f>IF(C31&gt;0, 1, 0.3)</f>
        <v>1</v>
      </c>
      <c r="AA31" s="32">
        <f>PERCENTILE($L$2:$L$73, 0.05)</f>
        <v>-0.27069260264419237</v>
      </c>
      <c r="AB31" s="32">
        <f>PERCENTILE($L$2:$L$73, 0.95)</f>
        <v>1.0413923914257375</v>
      </c>
      <c r="AC31" s="32">
        <f>MIN(MAX(L31,AA31), AB31)</f>
        <v>0.60863419781232897</v>
      </c>
      <c r="AD31" s="32">
        <f>AC31-$AC$74+1</f>
        <v>1.8793268004565213</v>
      </c>
      <c r="AE31" s="21">
        <f>(AD31^4) *Y31*Z31</f>
        <v>17.962704299186168</v>
      </c>
      <c r="AF31" s="15">
        <f>AE31/$AE$74</f>
        <v>2.2794728862610827E-2</v>
      </c>
      <c r="AG31" s="2">
        <v>1742</v>
      </c>
      <c r="AH31" s="16">
        <f>$D$80*AF31</f>
        <v>1383.9933602578476</v>
      </c>
      <c r="AI31" s="26">
        <f>AH31-AG31</f>
        <v>-358.0066397421524</v>
      </c>
      <c r="AJ31" s="2">
        <v>653</v>
      </c>
      <c r="AK31" s="2">
        <v>436</v>
      </c>
      <c r="AL31" s="2">
        <v>218</v>
      </c>
      <c r="AM31" s="10">
        <f>SUM(AJ31:AL31)</f>
        <v>1307</v>
      </c>
      <c r="AN31" s="16">
        <f>AF31*$D$79</f>
        <v>2282.2538431823214</v>
      </c>
      <c r="AO31" s="9">
        <f>AN31-AM31</f>
        <v>975.25384318232136</v>
      </c>
      <c r="AP31" s="9">
        <f>AO31+AI31</f>
        <v>617.24720344016896</v>
      </c>
      <c r="AQ31" s="18">
        <f>AG31+AM31</f>
        <v>3049</v>
      </c>
      <c r="AR31" s="30">
        <f>AH31+AN31</f>
        <v>3666.247203440169</v>
      </c>
      <c r="AS31" s="77">
        <f>AP31*(AP31&lt;0)</f>
        <v>0</v>
      </c>
      <c r="AT31">
        <f>AS31/$AS$74</f>
        <v>0</v>
      </c>
      <c r="AU31" s="66">
        <f>AT31*$AP$74</f>
        <v>0</v>
      </c>
      <c r="AV31" s="69">
        <f>IF(AU31&gt;0,U31,V31)</f>
        <v>222.02240049879845</v>
      </c>
      <c r="AW31" s="17">
        <f>AU31/AV31</f>
        <v>0</v>
      </c>
      <c r="AX31" s="38">
        <f>AQ31/AR31</f>
        <v>0.8316405934490767</v>
      </c>
      <c r="AY31" s="23">
        <v>0</v>
      </c>
      <c r="AZ31" s="16">
        <f>BN31*$D$81</f>
        <v>123.44516811356911</v>
      </c>
      <c r="BA31" s="63">
        <f>AZ31-AY31</f>
        <v>123.44516811356911</v>
      </c>
      <c r="BB31" s="42">
        <f>($AD31^$BB$76)*($BC$76^$M31)*(IF($C31&gt;0,1,$BD$76))</f>
        <v>1.0669431574518595</v>
      </c>
      <c r="BC31" s="42">
        <f>($AD31^$BB$77)*($BC$77^$M31)*(IF($C31&gt;0,1,$BD$77))</f>
        <v>2.3926266173589212</v>
      </c>
      <c r="BD31" s="42">
        <f>($AD31^$BB$78)*($BC$78^$M31)*(IF($C31&gt;0,1,$BD$78))</f>
        <v>4.9746596414173618</v>
      </c>
      <c r="BE31" s="42">
        <f>($AD31^$BB$79)*($BC$79^$M31)*(IF($C31&gt;0,1,$BD$79))</f>
        <v>0.47832630662838715</v>
      </c>
      <c r="BF31" s="42">
        <f>($AD31^$BB$80)*($BC$80^$M31)*(IF($C31&gt;0,1,$BD$80))</f>
        <v>1.9392041595225531</v>
      </c>
      <c r="BG31" s="42">
        <f>($AD31^$BB$81)*($BC$81^$M31)*(IF($C31&gt;0,1,$BD$81))</f>
        <v>23.169421205826215</v>
      </c>
      <c r="BH31" s="42">
        <f>($AD31^$BB$82)*($BC$82^$M31)*(IF($C31&gt;0,1,$BD$82))</f>
        <v>0.60493372091298836</v>
      </c>
      <c r="BI31" s="40">
        <f>BB31/BB$74</f>
        <v>8.1353198615156091E-3</v>
      </c>
      <c r="BJ31" s="40">
        <f>BC31/BC$74</f>
        <v>9.5171445104029421E-3</v>
      </c>
      <c r="BK31" s="40">
        <f>BD31/BD$74</f>
        <v>3.0345775496300087E-3</v>
      </c>
      <c r="BL31" s="40">
        <f>BE31/BE$74</f>
        <v>1.528654684633044E-3</v>
      </c>
      <c r="BM31" s="40">
        <f>BF31/BF$74</f>
        <v>2.6653883351635949E-2</v>
      </c>
      <c r="BN31" s="40">
        <f>BG31/BG$74</f>
        <v>3.4670739534775764E-2</v>
      </c>
      <c r="BO31" s="40">
        <f>BH31/BH$74</f>
        <v>2.7024465886901039E-3</v>
      </c>
      <c r="BP31" s="2">
        <v>228</v>
      </c>
      <c r="BQ31" s="17">
        <f>BP$74*BI31</f>
        <v>513.71290797526467</v>
      </c>
      <c r="BR31" s="1">
        <f>BQ31-BP31</f>
        <v>285.71290797526467</v>
      </c>
      <c r="BS31" s="2">
        <v>216</v>
      </c>
      <c r="BT31" s="17">
        <f>BS$74*BJ31</f>
        <v>574.36918834732796</v>
      </c>
      <c r="BU31" s="1">
        <f>BT31-BS31</f>
        <v>358.36918834732796</v>
      </c>
      <c r="BV31" s="2">
        <v>0</v>
      </c>
      <c r="BW31" s="17">
        <f>BV$74*BK31</f>
        <v>203.419871461898</v>
      </c>
      <c r="BX31" s="1">
        <f>BW31-BV31</f>
        <v>203.419871461898</v>
      </c>
      <c r="BY31" s="2">
        <v>454</v>
      </c>
      <c r="BZ31" s="17">
        <f>BY$74*BL31</f>
        <v>99.1194984062912</v>
      </c>
      <c r="CA31" s="1">
        <f>BZ31-BY31</f>
        <v>-354.8805015937088</v>
      </c>
      <c r="CB31" s="2">
        <v>871</v>
      </c>
      <c r="CC31" s="17">
        <f>CB$74*BM31</f>
        <v>1761.8749973098395</v>
      </c>
      <c r="CD31" s="1">
        <f>CC31-CB31</f>
        <v>890.8749973098395</v>
      </c>
      <c r="CE31" s="2">
        <v>871</v>
      </c>
      <c r="CF31" s="17">
        <f>CE$74*BN31</f>
        <v>2498.6855275317544</v>
      </c>
      <c r="CG31" s="1">
        <f>CF31-CE31</f>
        <v>1627.6855275317544</v>
      </c>
      <c r="CH31" s="2">
        <v>871</v>
      </c>
      <c r="CI31" s="17">
        <f>CH$74*BO31</f>
        <v>180.00456237947043</v>
      </c>
      <c r="CJ31" s="1">
        <f>CI31-CH31</f>
        <v>-690.99543762052963</v>
      </c>
      <c r="CK31" s="9"/>
      <c r="CO31" s="40"/>
      <c r="CQ31" s="17"/>
      <c r="CR31" s="1"/>
    </row>
    <row r="32" spans="1:96" x14ac:dyDescent="0.2">
      <c r="A32" s="49" t="s">
        <v>40</v>
      </c>
      <c r="B32">
        <v>1</v>
      </c>
      <c r="C32">
        <v>1</v>
      </c>
      <c r="D32">
        <v>0.62359550561797705</v>
      </c>
      <c r="E32">
        <v>0.376404494382022</v>
      </c>
      <c r="F32">
        <v>0.88809523809523805</v>
      </c>
      <c r="G32">
        <v>0.88809523809523805</v>
      </c>
      <c r="H32">
        <v>0.26056338028169002</v>
      </c>
      <c r="I32">
        <v>0.62323943661971803</v>
      </c>
      <c r="J32">
        <v>0.40298061284693298</v>
      </c>
      <c r="K32">
        <v>0.598235040192449</v>
      </c>
      <c r="L32">
        <v>0.39113706671363402</v>
      </c>
      <c r="M32" s="31">
        <v>0</v>
      </c>
      <c r="N32">
        <v>1.0118041048759501</v>
      </c>
      <c r="O32">
        <v>0.98860191045609702</v>
      </c>
      <c r="P32">
        <v>1.0168570947128499</v>
      </c>
      <c r="Q32">
        <v>0.98708544691978095</v>
      </c>
      <c r="R32">
        <v>56.520000457763601</v>
      </c>
      <c r="S32" s="43">
        <f>IF(C32,O32,Q32)</f>
        <v>0.98860191045609702</v>
      </c>
      <c r="T32" s="43">
        <f>IF(D32 = 0,N32,P32)</f>
        <v>1.0168570947128499</v>
      </c>
      <c r="U32" s="68">
        <f>R32*S32^(1-M32)</f>
        <v>55.875780431524575</v>
      </c>
      <c r="V32" s="67">
        <f>R32*T32^(M32+1)</f>
        <v>57.472763458650441</v>
      </c>
      <c r="W32" s="76">
        <f>0.5 * (D32-MAX($D$3:$D$73))/(MIN($D$3:$D$73)-MAX($D$3:$D$73)) + 0.75</f>
        <v>0.9135311522884183</v>
      </c>
      <c r="X32" s="76">
        <f>AVERAGE(D32, F32, G32, H32, I32, J32, K32)</f>
        <v>0.61211492167846338</v>
      </c>
      <c r="Y32" s="32">
        <f>1.2^M32</f>
        <v>1</v>
      </c>
      <c r="Z32" s="32">
        <f>IF(C32&gt;0, 1, 0.3)</f>
        <v>1</v>
      </c>
      <c r="AA32" s="32">
        <f>PERCENTILE($L$2:$L$73, 0.05)</f>
        <v>-0.27069260264419237</v>
      </c>
      <c r="AB32" s="32">
        <f>PERCENTILE($L$2:$L$73, 0.95)</f>
        <v>1.0413923914257375</v>
      </c>
      <c r="AC32" s="32">
        <f>MIN(MAX(L32,AA32), AB32)</f>
        <v>0.39113706671363402</v>
      </c>
      <c r="AD32" s="32">
        <f>AC32-$AC$74+1</f>
        <v>1.6618296693578265</v>
      </c>
      <c r="AE32" s="21">
        <f>(AD32^4) *Y32*Z32</f>
        <v>7.6268645469483261</v>
      </c>
      <c r="AF32" s="15">
        <f>AE32/$AE$74</f>
        <v>9.6785153573687097E-3</v>
      </c>
      <c r="AG32" s="2">
        <v>452</v>
      </c>
      <c r="AH32" s="16">
        <f>$D$80*AF32</f>
        <v>587.63589918031994</v>
      </c>
      <c r="AI32" s="26">
        <f>AH32-AG32</f>
        <v>135.63589918031994</v>
      </c>
      <c r="AJ32" s="2">
        <v>0</v>
      </c>
      <c r="AK32" s="2">
        <v>565</v>
      </c>
      <c r="AL32" s="2">
        <v>0</v>
      </c>
      <c r="AM32" s="10">
        <f>SUM(AJ32:AL32)</f>
        <v>565</v>
      </c>
      <c r="AN32" s="16">
        <f>AF32*$D$79</f>
        <v>969.03231461046994</v>
      </c>
      <c r="AO32" s="9">
        <f>AN32-AM32</f>
        <v>404.03231461046994</v>
      </c>
      <c r="AP32" s="9">
        <f>AO32+AI32</f>
        <v>539.66821379078988</v>
      </c>
      <c r="AQ32" s="18">
        <f>AG32+AM32</f>
        <v>1017</v>
      </c>
      <c r="AR32" s="30">
        <f>AH32+AN32</f>
        <v>1556.6682137907899</v>
      </c>
      <c r="AS32" s="77">
        <f>AP32*(AP32&lt;0)</f>
        <v>0</v>
      </c>
      <c r="AT32">
        <f>AS32/$AS$74</f>
        <v>0</v>
      </c>
      <c r="AU32" s="66">
        <f>AT32*$AP$74</f>
        <v>0</v>
      </c>
      <c r="AV32" s="69">
        <f>IF(AU32&gt;0,U32,V32)</f>
        <v>57.472763458650441</v>
      </c>
      <c r="AW32" s="17">
        <f>AU32/AV32</f>
        <v>0</v>
      </c>
      <c r="AX32" s="38">
        <f>AQ32/AR32</f>
        <v>0.65331840850235334</v>
      </c>
      <c r="AY32" s="23">
        <v>0</v>
      </c>
      <c r="AZ32" s="16">
        <f>BN32*$D$81</f>
        <v>32.929272009066814</v>
      </c>
      <c r="BA32" s="63">
        <f>AZ32-AY32</f>
        <v>32.929272009066814</v>
      </c>
      <c r="BB32" s="42">
        <f>($AD32^$BB$76)*($BC$76^$M32)*(IF($C32&gt;0,1,$BD$76))</f>
        <v>1.74486894485206</v>
      </c>
      <c r="BC32" s="42">
        <f>($AD32^$BB$77)*($BC$77^$M32)*(IF($C32&gt;0,1,$BD$77))</f>
        <v>2.9561849986839102</v>
      </c>
      <c r="BD32" s="42">
        <f>($AD32^$BB$78)*($BC$78^$M32)*(IF($C32&gt;0,1,$BD$78))</f>
        <v>11.822578057716544</v>
      </c>
      <c r="BE32" s="42">
        <f>($AD32^$BB$79)*($BC$79^$M32)*(IF($C32&gt;0,1,$BD$79))</f>
        <v>2.9667142275414773</v>
      </c>
      <c r="BF32" s="42">
        <f>($AD32^$BB$80)*($BC$80^$M32)*(IF($C32&gt;0,1,$BD$80))</f>
        <v>1.0462421181031647</v>
      </c>
      <c r="BG32" s="42">
        <f>($AD32^$BB$81)*($BC$81^$M32)*(IF($C32&gt;0,1,$BD$81))</f>
        <v>6.1804944238674366</v>
      </c>
      <c r="BH32" s="42">
        <f>($AD32^$BB$82)*($BC$82^$M32)*(IF($C32&gt;0,1,$BD$82))</f>
        <v>2.5773491247087281</v>
      </c>
      <c r="BI32" s="40">
        <f>BB32/BB$74</f>
        <v>1.3304426654460483E-2</v>
      </c>
      <c r="BJ32" s="40">
        <f>BC32/BC$74</f>
        <v>1.1758809179769156E-2</v>
      </c>
      <c r="BK32" s="40">
        <f>BD32/BD$74</f>
        <v>7.2118561949442578E-3</v>
      </c>
      <c r="BL32" s="40">
        <f>BE32/BE$74</f>
        <v>9.4811461110419284E-3</v>
      </c>
      <c r="BM32" s="40">
        <f>BF32/BF$74</f>
        <v>1.4380340118678439E-2</v>
      </c>
      <c r="BN32" s="40">
        <f>BG32/BG$74</f>
        <v>9.248496562018484E-3</v>
      </c>
      <c r="BO32" s="40">
        <f>BH32/BH$74</f>
        <v>1.1513903274263614E-2</v>
      </c>
      <c r="BP32" s="2">
        <v>1459</v>
      </c>
      <c r="BQ32" s="17">
        <f>BP$74*BI32</f>
        <v>840.12132552256173</v>
      </c>
      <c r="BR32" s="1">
        <f>BQ32-BP32</f>
        <v>-618.87867447743827</v>
      </c>
      <c r="BS32" s="2">
        <v>837</v>
      </c>
      <c r="BT32" s="17">
        <f>BS$74*BJ32</f>
        <v>709.65589280824838</v>
      </c>
      <c r="BU32" s="1">
        <f>BT32-BS32</f>
        <v>-127.34410719175162</v>
      </c>
      <c r="BV32" s="2">
        <v>351</v>
      </c>
      <c r="BW32" s="17">
        <f>BV$74*BK32</f>
        <v>483.43956817189337</v>
      </c>
      <c r="BX32" s="1">
        <f>BW32-BV32</f>
        <v>132.43956817189337</v>
      </c>
      <c r="BY32" s="2">
        <v>754</v>
      </c>
      <c r="BZ32" s="17">
        <f>BY$74*BL32</f>
        <v>614.76699498606968</v>
      </c>
      <c r="CA32" s="1">
        <f>BZ32-BY32</f>
        <v>-139.23300501393032</v>
      </c>
      <c r="CB32" s="2">
        <v>735</v>
      </c>
      <c r="CC32" s="17">
        <f>CB$74*BM32</f>
        <v>950.56924252488216</v>
      </c>
      <c r="CD32" s="1">
        <f>CC32-CB32</f>
        <v>215.56924252488216</v>
      </c>
      <c r="CE32" s="2">
        <v>904</v>
      </c>
      <c r="CF32" s="17">
        <f>CE$74*BN32</f>
        <v>666.52989872811008</v>
      </c>
      <c r="CG32" s="1">
        <f>CF32-CE32</f>
        <v>-237.47010127188992</v>
      </c>
      <c r="CH32" s="2">
        <v>1187</v>
      </c>
      <c r="CI32" s="17">
        <f>CH$74*BO32</f>
        <v>766.91806929215079</v>
      </c>
      <c r="CJ32" s="1">
        <f>CI32-CH32</f>
        <v>-420.08193070784921</v>
      </c>
      <c r="CK32" s="9"/>
      <c r="CO32" s="40"/>
      <c r="CQ32" s="17"/>
      <c r="CR32" s="1"/>
    </row>
    <row r="33" spans="1:96" x14ac:dyDescent="0.2">
      <c r="A33" s="49" t="s">
        <v>105</v>
      </c>
      <c r="B33">
        <v>1</v>
      </c>
      <c r="C33">
        <v>1</v>
      </c>
      <c r="D33">
        <v>0.68957345971563899</v>
      </c>
      <c r="E33">
        <v>0.31042654028436001</v>
      </c>
      <c r="F33">
        <v>0.98165137614678899</v>
      </c>
      <c r="G33">
        <v>0.98165137614678899</v>
      </c>
      <c r="H33">
        <v>0.44230769230769201</v>
      </c>
      <c r="I33">
        <v>0.71794871794871795</v>
      </c>
      <c r="J33">
        <v>0.56351951220092</v>
      </c>
      <c r="K33">
        <v>0.74376051564841805</v>
      </c>
      <c r="L33">
        <v>0.263765126613898</v>
      </c>
      <c r="M33" s="31">
        <v>0</v>
      </c>
      <c r="N33">
        <v>1.01194443072484</v>
      </c>
      <c r="O33">
        <v>0.98866045764491906</v>
      </c>
      <c r="P33">
        <v>1.0160451521889799</v>
      </c>
      <c r="Q33">
        <v>0.98865741875742796</v>
      </c>
      <c r="R33">
        <v>27.2399997711181</v>
      </c>
      <c r="S33" s="43">
        <f>IF(C33,O33,Q33)</f>
        <v>0.98866045764491906</v>
      </c>
      <c r="T33" s="43">
        <f>IF(D33 = 0,N33,P33)</f>
        <v>1.0160451521889799</v>
      </c>
      <c r="U33" s="68">
        <f>R33*S33^(1-M33)</f>
        <v>26.931110639961112</v>
      </c>
      <c r="V33" s="67">
        <f>R33*T33^(M33+1)</f>
        <v>27.677069713073468</v>
      </c>
      <c r="W33" s="76">
        <f>0.5 * (D33-MAX($D$3:$D$73))/(MIN($D$3:$D$73)-MAX($D$3:$D$73)) + 0.75</f>
        <v>0.86997113711951835</v>
      </c>
      <c r="X33" s="76">
        <f>AVERAGE(D33, F33, G33, H33, I33, J33, K33)</f>
        <v>0.73148752144499507</v>
      </c>
      <c r="Y33" s="32">
        <f>1.2^M33</f>
        <v>1</v>
      </c>
      <c r="Z33" s="32">
        <f>IF(C33&gt;0, 1, 0.3)</f>
        <v>1</v>
      </c>
      <c r="AA33" s="32">
        <f>PERCENTILE($L$2:$L$73, 0.05)</f>
        <v>-0.27069260264419237</v>
      </c>
      <c r="AB33" s="32">
        <f>PERCENTILE($L$2:$L$73, 0.95)</f>
        <v>1.0413923914257375</v>
      </c>
      <c r="AC33" s="32">
        <f>MIN(MAX(L33,AA33), AB33)</f>
        <v>0.263765126613898</v>
      </c>
      <c r="AD33" s="32">
        <f>AC33-$AC$74+1</f>
        <v>1.5344577292580903</v>
      </c>
      <c r="AE33" s="21">
        <f>(AD33^4) *Y33*Z33</f>
        <v>5.5439552559044429</v>
      </c>
      <c r="AF33" s="15">
        <f>AE33/$AE$74</f>
        <v>7.0352968450587677E-3</v>
      </c>
      <c r="AG33" s="2">
        <v>191</v>
      </c>
      <c r="AH33" s="16">
        <f>$D$80*AF33</f>
        <v>427.1515655961656</v>
      </c>
      <c r="AI33" s="26">
        <f>AH33-AG33</f>
        <v>236.1515655961656</v>
      </c>
      <c r="AJ33" s="2">
        <v>490</v>
      </c>
      <c r="AK33" s="2">
        <v>27</v>
      </c>
      <c r="AL33" s="2">
        <v>0</v>
      </c>
      <c r="AM33" s="10">
        <f>SUM(AJ33:AL33)</f>
        <v>517</v>
      </c>
      <c r="AN33" s="16">
        <f>AF33*$D$79</f>
        <v>704.3879907209739</v>
      </c>
      <c r="AO33" s="9">
        <f>AN33-AM33</f>
        <v>187.3879907209739</v>
      </c>
      <c r="AP33" s="9">
        <f>AO33+AI33</f>
        <v>423.5395563171395</v>
      </c>
      <c r="AQ33" s="18">
        <f>AG33+AM33</f>
        <v>708</v>
      </c>
      <c r="AR33" s="30">
        <f>AH33+AN33</f>
        <v>1131.5395563171396</v>
      </c>
      <c r="AS33" s="77">
        <f>AP33*(AP33&lt;0)</f>
        <v>0</v>
      </c>
      <c r="AT33">
        <f>AS33/$AS$74</f>
        <v>0</v>
      </c>
      <c r="AU33" s="66">
        <f>AT33*$AP$74</f>
        <v>0</v>
      </c>
      <c r="AV33" s="69">
        <f>IF(AU33&gt;0,U33,V33)</f>
        <v>27.677069713073468</v>
      </c>
      <c r="AW33" s="17">
        <f>AU33/AV33</f>
        <v>0</v>
      </c>
      <c r="AX33" s="38">
        <f>AQ33/AR33</f>
        <v>0.62569619952514233</v>
      </c>
      <c r="AY33" s="23">
        <v>0</v>
      </c>
      <c r="AZ33" s="16">
        <f>BN33*$D$81</f>
        <v>24.739634918752436</v>
      </c>
      <c r="BA33" s="63">
        <f>AZ33-AY33</f>
        <v>24.739634918752436</v>
      </c>
      <c r="BB33" s="42">
        <f>($AD33^$BB$76)*($BC$76^$M33)*(IF($C33&gt;0,1,$BD$76))</f>
        <v>1.598845880646147</v>
      </c>
      <c r="BC33" s="42">
        <f>($AD33^$BB$77)*($BC$77^$M33)*(IF($C33&gt;0,1,$BD$77))</f>
        <v>2.493605911078955</v>
      </c>
      <c r="BD33" s="42">
        <f>($AD33^$BB$78)*($BC$78^$M33)*(IF($C33&gt;0,1,$BD$78))</f>
        <v>8.0222985524624217</v>
      </c>
      <c r="BE33" s="42">
        <f>($AD33^$BB$79)*($BC$79^$M33)*(IF($C33&gt;0,1,$BD$79))</f>
        <v>2.5010910565830633</v>
      </c>
      <c r="BF33" s="42">
        <f>($AD33^$BB$80)*($BC$80^$M33)*(IF($C33&gt;0,1,$BD$80))</f>
        <v>1.0388431697332992</v>
      </c>
      <c r="BG33" s="42">
        <f>($AD33^$BB$81)*($BC$81^$M33)*(IF($C33&gt;0,1,$BD$81))</f>
        <v>4.6433815974360106</v>
      </c>
      <c r="BH33" s="42">
        <f>($AD33^$BB$82)*($BC$82^$M33)*(IF($C33&gt;0,1,$BD$82))</f>
        <v>2.2213653226973116</v>
      </c>
      <c r="BI33" s="40">
        <f>BB33/BB$74</f>
        <v>1.2191017447815533E-2</v>
      </c>
      <c r="BJ33" s="40">
        <f>BC33/BC$74</f>
        <v>9.9188095775385818E-3</v>
      </c>
      <c r="BK33" s="40">
        <f>BD33/BD$74</f>
        <v>4.8936588306563418E-3</v>
      </c>
      <c r="BL33" s="40">
        <f>BE33/BE$74</f>
        <v>7.9930886245607301E-3</v>
      </c>
      <c r="BM33" s="40">
        <f>BF33/BF$74</f>
        <v>1.4278643396439699E-2</v>
      </c>
      <c r="BN33" s="40">
        <f>BG33/BG$74</f>
        <v>6.9483597581105E-3</v>
      </c>
      <c r="BO33" s="40">
        <f>BH33/BH$74</f>
        <v>9.923601431075308E-3</v>
      </c>
      <c r="BP33" s="2">
        <v>988</v>
      </c>
      <c r="BQ33" s="17">
        <f>BP$74*BI33</f>
        <v>769.8139877597597</v>
      </c>
      <c r="BR33" s="1">
        <f>BQ33-BP33</f>
        <v>-218.1860122402403</v>
      </c>
      <c r="BS33" s="2">
        <v>799</v>
      </c>
      <c r="BT33" s="17">
        <f>BS$74*BJ33</f>
        <v>598.610076814031</v>
      </c>
      <c r="BU33" s="1">
        <f>BT33-BS33</f>
        <v>-200.389923185969</v>
      </c>
      <c r="BV33" s="2">
        <v>562</v>
      </c>
      <c r="BW33" s="17">
        <f>BV$74*BK33</f>
        <v>328.04152605421723</v>
      </c>
      <c r="BX33" s="1">
        <f>BW33-BV33</f>
        <v>-233.95847394578277</v>
      </c>
      <c r="BY33" s="2">
        <v>752</v>
      </c>
      <c r="BZ33" s="17">
        <f>BY$74*BL33</f>
        <v>518.27985950514233</v>
      </c>
      <c r="CA33" s="1">
        <f>BZ33-BY33</f>
        <v>-233.72014049485767</v>
      </c>
      <c r="CB33" s="2">
        <v>545</v>
      </c>
      <c r="CC33" s="17">
        <f>CB$74*BM33</f>
        <v>943.846885791457</v>
      </c>
      <c r="CD33" s="1">
        <f>CC33-CB33</f>
        <v>398.846885791457</v>
      </c>
      <c r="CE33" s="2">
        <v>0</v>
      </c>
      <c r="CF33" s="17">
        <f>CE$74*BN33</f>
        <v>500.76133940726561</v>
      </c>
      <c r="CG33" s="1">
        <f>CF33-CE33</f>
        <v>500.76133940726561</v>
      </c>
      <c r="CH33" s="2">
        <v>0</v>
      </c>
      <c r="CI33" s="17">
        <f>CH$74*BO33</f>
        <v>660.99124412106414</v>
      </c>
      <c r="CJ33" s="1">
        <f>CI33-CH33</f>
        <v>660.99124412106414</v>
      </c>
      <c r="CK33" s="9"/>
      <c r="CO33" s="40"/>
      <c r="CQ33" s="17"/>
      <c r="CR33" s="1"/>
    </row>
    <row r="34" spans="1:96" x14ac:dyDescent="0.2">
      <c r="A34" s="50" t="s">
        <v>64</v>
      </c>
      <c r="B34">
        <v>1</v>
      </c>
      <c r="C34">
        <v>1</v>
      </c>
      <c r="D34">
        <v>0.28812199036918101</v>
      </c>
      <c r="E34">
        <v>0.71187800963081804</v>
      </c>
      <c r="F34">
        <v>0.49761904761904702</v>
      </c>
      <c r="G34">
        <v>0.49761904761904702</v>
      </c>
      <c r="H34">
        <v>5.8978873239436597E-2</v>
      </c>
      <c r="I34">
        <v>0.19278169014084501</v>
      </c>
      <c r="J34">
        <v>0.106630421858404</v>
      </c>
      <c r="K34">
        <v>0.23035044817059999</v>
      </c>
      <c r="L34">
        <v>1.0938563252618201</v>
      </c>
      <c r="M34" s="31">
        <v>0</v>
      </c>
      <c r="N34">
        <v>1.0048179255255201</v>
      </c>
      <c r="O34">
        <v>0.99633336377622805</v>
      </c>
      <c r="P34">
        <v>1.0065105408501001</v>
      </c>
      <c r="Q34">
        <v>0.99524204028789698</v>
      </c>
      <c r="R34">
        <v>300.79998779296801</v>
      </c>
      <c r="S34" s="43">
        <f>IF(C34,O34,Q34)</f>
        <v>0.99633336377622805</v>
      </c>
      <c r="T34" s="43">
        <f>IF(D34 = 0,N34,P34)</f>
        <v>1.0065105408501001</v>
      </c>
      <c r="U34" s="68">
        <f>R34*S34^(1-M34)</f>
        <v>299.69706366161614</v>
      </c>
      <c r="V34" s="67">
        <f>R34*T34^(M34+1)</f>
        <v>302.75835840120374</v>
      </c>
      <c r="W34" s="76">
        <f>0.5 * (D34-MAX($D$3:$D$73))/(MIN($D$3:$D$73)-MAX($D$3:$D$73)) + 0.75</f>
        <v>1.1350177323568293</v>
      </c>
      <c r="X34" s="76">
        <f>AVERAGE(D34, F34, G34, H34, I34, J34, K34)</f>
        <v>0.26744307414522295</v>
      </c>
      <c r="Y34" s="32">
        <f>1.2^M34</f>
        <v>1</v>
      </c>
      <c r="Z34" s="32">
        <f>IF(C34&gt;0, 1, 0.3)</f>
        <v>1</v>
      </c>
      <c r="AA34" s="32">
        <f>PERCENTILE($L$2:$L$73, 0.05)</f>
        <v>-0.27069260264419237</v>
      </c>
      <c r="AB34" s="32">
        <f>PERCENTILE($L$2:$L$73, 0.95)</f>
        <v>1.0413923914257375</v>
      </c>
      <c r="AC34" s="32">
        <f>MIN(MAX(L34,AA34), AB34)</f>
        <v>1.0413923914257375</v>
      </c>
      <c r="AD34" s="32">
        <f>AC34-$AC$74+1</f>
        <v>2.31208499406993</v>
      </c>
      <c r="AE34" s="21">
        <f>(AD34^4) *Y34*Z34</f>
        <v>28.576904284895981</v>
      </c>
      <c r="AF34" s="15">
        <f>AE34/$AE$74</f>
        <v>3.6264182389090398E-2</v>
      </c>
      <c r="AG34" s="2">
        <v>4813</v>
      </c>
      <c r="AH34" s="16">
        <f>$D$80*AF34</f>
        <v>2201.797965844818</v>
      </c>
      <c r="AI34" s="26">
        <f>AH34-AG34</f>
        <v>-2611.202034155182</v>
      </c>
      <c r="AJ34" s="2">
        <v>902</v>
      </c>
      <c r="AK34" s="2">
        <v>0</v>
      </c>
      <c r="AL34" s="2">
        <v>0</v>
      </c>
      <c r="AM34" s="10">
        <f>SUM(AJ34:AL34)</f>
        <v>902</v>
      </c>
      <c r="AN34" s="16">
        <f>AF34*$D$79</f>
        <v>3630.8424691605087</v>
      </c>
      <c r="AO34" s="9">
        <f>AN34-AM34</f>
        <v>2728.8424691605087</v>
      </c>
      <c r="AP34" s="9">
        <f>AO34+AI34</f>
        <v>117.64043500532671</v>
      </c>
      <c r="AQ34" s="18">
        <f>AG34+AM34</f>
        <v>5715</v>
      </c>
      <c r="AR34" s="30">
        <f>AH34+AN34</f>
        <v>5832.6404350053272</v>
      </c>
      <c r="AS34" s="77">
        <f>AP34*(AP34&lt;0)</f>
        <v>0</v>
      </c>
      <c r="AT34">
        <f>AS34/$AS$74</f>
        <v>0</v>
      </c>
      <c r="AU34" s="66">
        <f>AT34*$AP$74</f>
        <v>0</v>
      </c>
      <c r="AV34" s="69">
        <f>IF(AU34&gt;0,U34,V34)</f>
        <v>302.75835840120374</v>
      </c>
      <c r="AW34" s="17">
        <f>AU34/AV34</f>
        <v>0</v>
      </c>
      <c r="AX34" s="38">
        <f>AQ34/AR34</f>
        <v>0.97983067252023748</v>
      </c>
      <c r="AY34" s="23">
        <v>0</v>
      </c>
      <c r="AZ34" s="16">
        <f>BN34*$D$81</f>
        <v>107.61591922869908</v>
      </c>
      <c r="BA34" s="63">
        <f>AZ34-AY34</f>
        <v>107.61591922869908</v>
      </c>
      <c r="BB34" s="42">
        <f>($AD34^$BB$76)*($BC$76^$M34)*(IF($C34&gt;0,1,$BD$76))</f>
        <v>2.5058101230127194</v>
      </c>
      <c r="BC34" s="42">
        <f>($AD34^$BB$77)*($BC$77^$M34)*(IF($C34&gt;0,1,$BD$77))</f>
        <v>5.9811417988297553</v>
      </c>
      <c r="BD34" s="42">
        <f>($AD34^$BB$78)*($BC$78^$M34)*(IF($C34&gt;0,1,$BD$78))</f>
        <v>58.904768745146853</v>
      </c>
      <c r="BE34" s="42">
        <f>($AD34^$BB$79)*($BC$79^$M34)*(IF($C34&gt;0,1,$BD$79))</f>
        <v>6.0163365885773441</v>
      </c>
      <c r="BF34" s="42">
        <f>($AD34^$BB$80)*($BC$80^$M34)*(IF($C34&gt;0,1,$BD$80))</f>
        <v>1.0774480457075837</v>
      </c>
      <c r="BG34" s="42">
        <f>($AD34^$BB$81)*($BC$81^$M34)*(IF($C34&gt;0,1,$BD$81))</f>
        <v>20.198429790042361</v>
      </c>
      <c r="BH34" s="42">
        <f>($AD34^$BB$82)*($BC$82^$M34)*(IF($C34&gt;0,1,$BD$82))</f>
        <v>4.769831902347768</v>
      </c>
      <c r="BI34" s="40">
        <f>BB34/BB$74</f>
        <v>1.910651633177754E-2</v>
      </c>
      <c r="BJ34" s="40">
        <f>BC34/BC$74</f>
        <v>2.3791171770674583E-2</v>
      </c>
      <c r="BK34" s="40">
        <f>BD34/BD$74</f>
        <v>3.5932325361909774E-2</v>
      </c>
      <c r="BL34" s="40">
        <f>BE34/BE$74</f>
        <v>1.9227253410511326E-2</v>
      </c>
      <c r="BM34" s="40">
        <f>BF34/BF$74</f>
        <v>1.4809257904442969E-2</v>
      </c>
      <c r="BN34" s="40">
        <f>BG34/BG$74</f>
        <v>3.0224945717932616E-2</v>
      </c>
      <c r="BO34" s="40">
        <f>BH34/BH$74</f>
        <v>2.1308476461967707E-2</v>
      </c>
      <c r="BP34" s="2">
        <v>293</v>
      </c>
      <c r="BQ34" s="17">
        <f>BP$74*BI34</f>
        <v>1206.5000802864245</v>
      </c>
      <c r="BR34" s="1">
        <f>BQ34-BP34</f>
        <v>913.50008028642446</v>
      </c>
      <c r="BS34" s="2">
        <v>580</v>
      </c>
      <c r="BT34" s="17">
        <f>BS$74*BJ34</f>
        <v>1435.8210075319816</v>
      </c>
      <c r="BU34" s="1">
        <f>BT34-BS34</f>
        <v>855.82100753198165</v>
      </c>
      <c r="BV34" s="2">
        <v>0</v>
      </c>
      <c r="BW34" s="17">
        <f>BV$74*BK34</f>
        <v>2408.6874983102598</v>
      </c>
      <c r="BX34" s="1">
        <f>BW34-BV34</f>
        <v>2408.6874983102598</v>
      </c>
      <c r="BY34" s="2">
        <v>1513</v>
      </c>
      <c r="BZ34" s="17">
        <f>BY$74*BL34</f>
        <v>1246.7143383909649</v>
      </c>
      <c r="CA34" s="1">
        <f>BZ34-BY34</f>
        <v>-266.28566160903506</v>
      </c>
      <c r="CB34" s="2">
        <v>602</v>
      </c>
      <c r="CC34" s="17">
        <f>CB$74*BM34</f>
        <v>978.92156599948919</v>
      </c>
      <c r="CD34" s="1">
        <f>CC34-CB34</f>
        <v>376.92156599948919</v>
      </c>
      <c r="CE34" s="2">
        <v>301</v>
      </c>
      <c r="CF34" s="17">
        <f>CE$74*BN34</f>
        <v>2178.2816129456855</v>
      </c>
      <c r="CG34" s="1">
        <f>CF34-CE34</f>
        <v>1877.2816129456855</v>
      </c>
      <c r="CH34" s="2">
        <v>0</v>
      </c>
      <c r="CI34" s="17">
        <f>CH$74*BO34</f>
        <v>1419.3150001787451</v>
      </c>
      <c r="CJ34" s="1">
        <f>CI34-CH34</f>
        <v>1419.3150001787451</v>
      </c>
      <c r="CK34" s="9"/>
      <c r="CO34" s="40"/>
      <c r="CQ34" s="17"/>
      <c r="CR34" s="1"/>
    </row>
    <row r="35" spans="1:96" x14ac:dyDescent="0.2">
      <c r="A35" s="50" t="s">
        <v>12</v>
      </c>
      <c r="B35">
        <v>1</v>
      </c>
      <c r="C35">
        <v>1</v>
      </c>
      <c r="D35">
        <v>0.324347826086956</v>
      </c>
      <c r="E35">
        <v>0.675652173913043</v>
      </c>
      <c r="F35">
        <v>0.63316151202749105</v>
      </c>
      <c r="G35">
        <v>0.63316151202749105</v>
      </c>
      <c r="H35">
        <v>1.8269230769230701E-2</v>
      </c>
      <c r="I35">
        <v>0.16057692307692301</v>
      </c>
      <c r="J35">
        <v>5.4162873482721703E-2</v>
      </c>
      <c r="K35">
        <v>0.185185979140089</v>
      </c>
      <c r="L35">
        <v>1.05703048827151</v>
      </c>
      <c r="M35" s="31">
        <v>0</v>
      </c>
      <c r="N35">
        <v>1.0083210492496</v>
      </c>
      <c r="O35">
        <v>0.99470402079209297</v>
      </c>
      <c r="P35">
        <v>1.0100258895521701</v>
      </c>
      <c r="Q35">
        <v>0.99234694321786499</v>
      </c>
      <c r="R35">
        <v>273.13000488281199</v>
      </c>
      <c r="S35" s="43">
        <f>IF(C35,O35,Q35)</f>
        <v>0.99470402079209297</v>
      </c>
      <c r="T35" s="43">
        <f>IF(D35 = 0,N35,P35)</f>
        <v>1.0100258895521701</v>
      </c>
      <c r="U35" s="68">
        <f>R35*S35^(1-M35)</f>
        <v>271.68351405589709</v>
      </c>
      <c r="V35" s="67">
        <f>R35*T35^(M35+1)</f>
        <v>275.86837614515076</v>
      </c>
      <c r="W35" s="76">
        <f>0.5 * (D35-MAX($D$3:$D$73))/(MIN($D$3:$D$73)-MAX($D$3:$D$73)) + 0.75</f>
        <v>1.1111006834735528</v>
      </c>
      <c r="X35" s="76">
        <f>AVERAGE(D35, F35, G35, H35, I35, J35, K35)</f>
        <v>0.28698083665870033</v>
      </c>
      <c r="Y35" s="32">
        <f>1.2^M35</f>
        <v>1</v>
      </c>
      <c r="Z35" s="32">
        <f>IF(C35&gt;0, 1, 0.3)</f>
        <v>1</v>
      </c>
      <c r="AA35" s="32">
        <f>PERCENTILE($L$2:$L$73, 0.05)</f>
        <v>-0.27069260264419237</v>
      </c>
      <c r="AB35" s="32">
        <f>PERCENTILE($L$2:$L$73, 0.95)</f>
        <v>1.0413923914257375</v>
      </c>
      <c r="AC35" s="32">
        <f>MIN(MAX(L35,AA35), AB35)</f>
        <v>1.0413923914257375</v>
      </c>
      <c r="AD35" s="32">
        <f>AC35-$AC$74+1</f>
        <v>2.31208499406993</v>
      </c>
      <c r="AE35" s="21">
        <f>(AD35^4) *Y35*Z35</f>
        <v>28.576904284895981</v>
      </c>
      <c r="AF35" s="15">
        <f>AE35/$AE$74</f>
        <v>3.6264182389090398E-2</v>
      </c>
      <c r="AG35" s="2">
        <v>3551</v>
      </c>
      <c r="AH35" s="16">
        <f>$D$80*AF35</f>
        <v>2201.797965844818</v>
      </c>
      <c r="AI35" s="26">
        <f>AH35-AG35</f>
        <v>-1349.202034155182</v>
      </c>
      <c r="AJ35" s="2">
        <v>0</v>
      </c>
      <c r="AK35" s="2">
        <v>2458</v>
      </c>
      <c r="AL35" s="2">
        <v>0</v>
      </c>
      <c r="AM35" s="10">
        <f>SUM(AJ35:AL35)</f>
        <v>2458</v>
      </c>
      <c r="AN35" s="16">
        <f>AF35*$D$79</f>
        <v>3630.8424691605087</v>
      </c>
      <c r="AO35" s="9">
        <f>AN35-AM35</f>
        <v>1172.8424691605087</v>
      </c>
      <c r="AP35" s="9">
        <f>AO35+AI35</f>
        <v>-176.35956499467329</v>
      </c>
      <c r="AQ35" s="18">
        <f>AG35+AM35</f>
        <v>6009</v>
      </c>
      <c r="AR35" s="30">
        <f>AH35+AN35</f>
        <v>5832.6404350053272</v>
      </c>
      <c r="AS35" s="77">
        <f>AP35*(AP35&lt;0)</f>
        <v>-176.35956499467329</v>
      </c>
      <c r="AT35">
        <f>AS35/$AS$74</f>
        <v>7.4334584212441121E-3</v>
      </c>
      <c r="AU35" s="66">
        <f>AT35*$AP$74</f>
        <v>-4.1887538203708505</v>
      </c>
      <c r="AV35" s="69">
        <f>IF(AU35&gt;0,U35,V35)</f>
        <v>275.86837614515076</v>
      </c>
      <c r="AW35" s="17">
        <f>AU35/AV35</f>
        <v>-1.5183885441682152E-2</v>
      </c>
      <c r="AX35" s="38">
        <f>AQ35/AR35</f>
        <v>1.0302366598729846</v>
      </c>
      <c r="AY35" s="23">
        <v>0</v>
      </c>
      <c r="AZ35" s="16">
        <f>BN35*$D$81</f>
        <v>107.61591922869908</v>
      </c>
      <c r="BA35" s="63">
        <f>AZ35-AY35</f>
        <v>107.61591922869908</v>
      </c>
      <c r="BB35" s="42">
        <f>($AD35^$BB$76)*($BC$76^$M35)*(IF($C35&gt;0,1,$BD$76))</f>
        <v>2.5058101230127194</v>
      </c>
      <c r="BC35" s="42">
        <f>($AD35^$BB$77)*($BC$77^$M35)*(IF($C35&gt;0,1,$BD$77))</f>
        <v>5.9811417988297553</v>
      </c>
      <c r="BD35" s="42">
        <f>($AD35^$BB$78)*($BC$78^$M35)*(IF($C35&gt;0,1,$BD$78))</f>
        <v>58.904768745146853</v>
      </c>
      <c r="BE35" s="42">
        <f>($AD35^$BB$79)*($BC$79^$M35)*(IF($C35&gt;0,1,$BD$79))</f>
        <v>6.0163365885773441</v>
      </c>
      <c r="BF35" s="42">
        <f>($AD35^$BB$80)*($BC$80^$M35)*(IF($C35&gt;0,1,$BD$80))</f>
        <v>1.0774480457075837</v>
      </c>
      <c r="BG35" s="42">
        <f>($AD35^$BB$81)*($BC$81^$M35)*(IF($C35&gt;0,1,$BD$81))</f>
        <v>20.198429790042361</v>
      </c>
      <c r="BH35" s="42">
        <f>($AD35^$BB$82)*($BC$82^$M35)*(IF($C35&gt;0,1,$BD$82))</f>
        <v>4.769831902347768</v>
      </c>
      <c r="BI35" s="40">
        <f>BB35/BB$74</f>
        <v>1.910651633177754E-2</v>
      </c>
      <c r="BJ35" s="40">
        <f>BC35/BC$74</f>
        <v>2.3791171770674583E-2</v>
      </c>
      <c r="BK35" s="40">
        <f>BD35/BD$74</f>
        <v>3.5932325361909774E-2</v>
      </c>
      <c r="BL35" s="40">
        <f>BE35/BE$74</f>
        <v>1.9227253410511326E-2</v>
      </c>
      <c r="BM35" s="40">
        <f>BF35/BF$74</f>
        <v>1.4809257904442969E-2</v>
      </c>
      <c r="BN35" s="40">
        <f>BG35/BG$74</f>
        <v>3.0224945717932616E-2</v>
      </c>
      <c r="BO35" s="40">
        <f>BH35/BH$74</f>
        <v>2.1308476461967707E-2</v>
      </c>
      <c r="BP35" s="2">
        <v>474</v>
      </c>
      <c r="BQ35" s="17">
        <f>BP$74*BI35</f>
        <v>1206.5000802864245</v>
      </c>
      <c r="BR35" s="1">
        <f>BQ35-BP35</f>
        <v>732.50008028642446</v>
      </c>
      <c r="BS35" s="2">
        <v>242</v>
      </c>
      <c r="BT35" s="17">
        <f>BS$74*BJ35</f>
        <v>1435.8210075319816</v>
      </c>
      <c r="BU35" s="1">
        <f>BT35-BS35</f>
        <v>1193.8210075319816</v>
      </c>
      <c r="BV35" s="2">
        <v>0</v>
      </c>
      <c r="BW35" s="17">
        <f>BV$74*BK35</f>
        <v>2408.6874983102598</v>
      </c>
      <c r="BX35" s="1">
        <f>BW35-BV35</f>
        <v>2408.6874983102598</v>
      </c>
      <c r="BY35" s="2">
        <v>0</v>
      </c>
      <c r="BZ35" s="17">
        <f>BY$74*BL35</f>
        <v>1246.7143383909649</v>
      </c>
      <c r="CA35" s="1">
        <f>BZ35-BY35</f>
        <v>1246.7143383909649</v>
      </c>
      <c r="CB35" s="2">
        <v>819</v>
      </c>
      <c r="CC35" s="17">
        <f>CB$74*BM35</f>
        <v>978.92156599948919</v>
      </c>
      <c r="CD35" s="1">
        <f>CC35-CB35</f>
        <v>159.92156599948919</v>
      </c>
      <c r="CE35" s="2">
        <v>273</v>
      </c>
      <c r="CF35" s="17">
        <f>CE$74*BN35</f>
        <v>2178.2816129456855</v>
      </c>
      <c r="CG35" s="1">
        <f>CF35-CE35</f>
        <v>1905.2816129456855</v>
      </c>
      <c r="CH35" s="2">
        <v>273</v>
      </c>
      <c r="CI35" s="17">
        <f>CH$74*BO35</f>
        <v>1419.3150001787451</v>
      </c>
      <c r="CJ35" s="1">
        <f>CI35-CH35</f>
        <v>1146.3150001787451</v>
      </c>
      <c r="CK35" s="9"/>
      <c r="CO35" s="40"/>
      <c r="CQ35" s="17"/>
      <c r="CR35" s="1"/>
    </row>
    <row r="36" spans="1:96" x14ac:dyDescent="0.2">
      <c r="A36" s="50" t="s">
        <v>21</v>
      </c>
      <c r="B36">
        <v>1</v>
      </c>
      <c r="C36">
        <v>1</v>
      </c>
      <c r="D36">
        <v>0.32102728731942198</v>
      </c>
      <c r="E36">
        <v>0.67897271268057702</v>
      </c>
      <c r="F36">
        <v>0.35</v>
      </c>
      <c r="G36">
        <v>0.35</v>
      </c>
      <c r="H36">
        <v>6.0739436619718298E-2</v>
      </c>
      <c r="I36">
        <v>0.24911971830985899</v>
      </c>
      <c r="J36">
        <v>0.12300972051429</v>
      </c>
      <c r="K36">
        <v>0.20749313766966199</v>
      </c>
      <c r="L36">
        <v>0.65316518626435005</v>
      </c>
      <c r="M36" s="31">
        <v>0</v>
      </c>
      <c r="N36">
        <v>1.0059219622153399</v>
      </c>
      <c r="O36">
        <v>0.99614624106001903</v>
      </c>
      <c r="P36">
        <v>1.0074142491811999</v>
      </c>
      <c r="Q36">
        <v>0.99284148287559104</v>
      </c>
      <c r="R36">
        <v>788.90002441406205</v>
      </c>
      <c r="S36" s="43">
        <f>IF(C36,O36,Q36)</f>
        <v>0.99614624106001903</v>
      </c>
      <c r="T36" s="43">
        <f>IF(D36 = 0,N36,P36)</f>
        <v>1.0074142491811999</v>
      </c>
      <c r="U36" s="68">
        <f>R36*S36^(1-M36)</f>
        <v>785.85979389222518</v>
      </c>
      <c r="V36" s="67">
        <f>R36*T36^(M36+1)</f>
        <v>794.7491257741226</v>
      </c>
      <c r="W36" s="76">
        <f>0.5 * (D36-MAX($D$3:$D$73))/(MIN($D$3:$D$73)-MAX($D$3:$D$73)) + 0.75</f>
        <v>1.1132929721108846</v>
      </c>
      <c r="X36" s="76">
        <f>AVERAGE(D36, F36, G36, H36, I36, J36, K36)</f>
        <v>0.23734132863327875</v>
      </c>
      <c r="Y36" s="32">
        <f>1.2^M36</f>
        <v>1</v>
      </c>
      <c r="Z36" s="32">
        <f>IF(C36&gt;0, 1, 0.3)</f>
        <v>1</v>
      </c>
      <c r="AA36" s="32">
        <f>PERCENTILE($L$2:$L$73, 0.05)</f>
        <v>-0.27069260264419237</v>
      </c>
      <c r="AB36" s="32">
        <f>PERCENTILE($L$2:$L$73, 0.95)</f>
        <v>1.0413923914257375</v>
      </c>
      <c r="AC36" s="32">
        <f>MIN(MAX(L36,AA36), AB36)</f>
        <v>0.65316518626435005</v>
      </c>
      <c r="AD36" s="32">
        <f>AC36-$AC$74+1</f>
        <v>1.9238577889085424</v>
      </c>
      <c r="AE36" s="21">
        <f>(AD36^4) *Y36*Z36</f>
        <v>13.699094570315729</v>
      </c>
      <c r="AF36" s="15">
        <f>AE36/$AE$74</f>
        <v>1.7384194561826587E-2</v>
      </c>
      <c r="AG36" s="2">
        <v>789</v>
      </c>
      <c r="AH36" s="16">
        <f>$D$80*AF36</f>
        <v>1055.4900649185822</v>
      </c>
      <c r="AI36" s="26">
        <f>AH36-AG36</f>
        <v>266.49006491858222</v>
      </c>
      <c r="AJ36" s="2">
        <v>0</v>
      </c>
      <c r="AK36" s="2">
        <v>2367</v>
      </c>
      <c r="AL36" s="2">
        <v>0</v>
      </c>
      <c r="AM36" s="10">
        <f>SUM(AJ36:AL36)</f>
        <v>2367</v>
      </c>
      <c r="AN36" s="16">
        <f>AF36*$D$79</f>
        <v>1740.5403279192017</v>
      </c>
      <c r="AO36" s="9">
        <f>AN36-AM36</f>
        <v>-626.45967208079833</v>
      </c>
      <c r="AP36" s="9">
        <f>AO36+AI36</f>
        <v>-359.96960716221611</v>
      </c>
      <c r="AQ36" s="18">
        <f>AG36+AM36</f>
        <v>3156</v>
      </c>
      <c r="AR36" s="30">
        <f>AH36+AN36</f>
        <v>2796.0303928377839</v>
      </c>
      <c r="AS36" s="77">
        <f>AP36*(AP36&lt;0)</f>
        <v>-359.96960716221611</v>
      </c>
      <c r="AT36">
        <f>AS36/$AS$74</f>
        <v>1.517252045746841E-2</v>
      </c>
      <c r="AU36" s="66">
        <f>AT36*$AP$74</f>
        <v>-8.5497152777830259</v>
      </c>
      <c r="AV36" s="69">
        <f>IF(AU36&gt;0,U36,V36)</f>
        <v>794.7491257741226</v>
      </c>
      <c r="AW36" s="17">
        <f>AU36/AV36</f>
        <v>-1.0757753611185424E-2</v>
      </c>
      <c r="AX36" s="38">
        <f>AQ36/AR36</f>
        <v>1.1287430952411326</v>
      </c>
      <c r="AY36" s="23">
        <v>0</v>
      </c>
      <c r="AZ36" s="16">
        <f>BN36*$D$81</f>
        <v>55.667685695970079</v>
      </c>
      <c r="BA36" s="63">
        <f>AZ36-AY36</f>
        <v>55.667685695970079</v>
      </c>
      <c r="BB36" s="42">
        <f>($AD36^$BB$76)*($BC$76^$M36)*(IF($C36&gt;0,1,$BD$76))</f>
        <v>2.0485830294353864</v>
      </c>
      <c r="BC36" s="42">
        <f>($AD36^$BB$77)*($BC$77^$M36)*(IF($C36&gt;0,1,$BD$77))</f>
        <v>4.0404069486577416</v>
      </c>
      <c r="BD36" s="42">
        <f>($AD36^$BB$78)*($BC$78^$M36)*(IF($C36&gt;0,1,$BD$78))</f>
        <v>24.095344136819268</v>
      </c>
      <c r="BE36" s="42">
        <f>($AD36^$BB$79)*($BC$79^$M36)*(IF($C36&gt;0,1,$BD$79))</f>
        <v>4.0589557813151469</v>
      </c>
      <c r="BF36" s="42">
        <f>($AD36^$BB$80)*($BC$80^$M36)*(IF($C36&gt;0,1,$BD$80))</f>
        <v>1.0599646799159859</v>
      </c>
      <c r="BG36" s="42">
        <f>($AD36^$BB$81)*($BC$81^$M36)*(IF($C36&gt;0,1,$BD$81))</f>
        <v>10.448266847163085</v>
      </c>
      <c r="BH36" s="42">
        <f>($AD36^$BB$82)*($BC$82^$M36)*(IF($C36&gt;0,1,$BD$82))</f>
        <v>3.386089308772354</v>
      </c>
      <c r="BI36" s="40">
        <f>BB36/BB$74</f>
        <v>1.5620211902508481E-2</v>
      </c>
      <c r="BJ36" s="40">
        <f>BC36/BC$74</f>
        <v>1.6071515936597777E-2</v>
      </c>
      <c r="BK36" s="40">
        <f>BD36/BD$74</f>
        <v>1.4698330265539123E-2</v>
      </c>
      <c r="BL36" s="40">
        <f>BE36/BE$74</f>
        <v>1.2971776136590904E-2</v>
      </c>
      <c r="BM36" s="40">
        <f>BF36/BF$74</f>
        <v>1.4568953349548676E-2</v>
      </c>
      <c r="BN36" s="40">
        <f>BG36/BG$74</f>
        <v>1.563479446593739E-2</v>
      </c>
      <c r="BO36" s="40">
        <f>BH36/BH$74</f>
        <v>1.5126823295089695E-2</v>
      </c>
      <c r="BP36" s="2">
        <v>786</v>
      </c>
      <c r="BQ36" s="17">
        <f>BP$74*BI36</f>
        <v>986.35390079580054</v>
      </c>
      <c r="BR36" s="1">
        <f>BQ36-BP36</f>
        <v>200.35390079580054</v>
      </c>
      <c r="BS36" s="2">
        <v>762</v>
      </c>
      <c r="BT36" s="17">
        <f>BS$74*BJ36</f>
        <v>969.93205828961243</v>
      </c>
      <c r="BU36" s="1">
        <f>BT36-BS36</f>
        <v>207.93205828961243</v>
      </c>
      <c r="BV36" s="2">
        <v>723</v>
      </c>
      <c r="BW36" s="17">
        <f>BV$74*BK36</f>
        <v>985.28787102014951</v>
      </c>
      <c r="BX36" s="1">
        <f>BW36-BV36</f>
        <v>262.28787102014951</v>
      </c>
      <c r="BY36" s="2">
        <v>837</v>
      </c>
      <c r="BZ36" s="17">
        <f>BY$74*BL36</f>
        <v>841.10293647269089</v>
      </c>
      <c r="CA36" s="1">
        <f>BZ36-BY36</f>
        <v>4.1029364726908852</v>
      </c>
      <c r="CB36" s="2">
        <v>789</v>
      </c>
      <c r="CC36" s="17">
        <f>CB$74*BM36</f>
        <v>963.03695431186657</v>
      </c>
      <c r="CD36" s="1">
        <f>CC36-CB36</f>
        <v>174.03695431186657</v>
      </c>
      <c r="CE36" s="2">
        <v>0</v>
      </c>
      <c r="CF36" s="17">
        <f>CE$74*BN36</f>
        <v>1126.7840023656418</v>
      </c>
      <c r="CG36" s="1">
        <f>CF36-CE36</f>
        <v>1126.7840023656418</v>
      </c>
      <c r="CH36" s="2">
        <v>789</v>
      </c>
      <c r="CI36" s="17">
        <f>CH$74*BO36</f>
        <v>1007.5674460393344</v>
      </c>
      <c r="CJ36" s="1">
        <f>CI36-CH36</f>
        <v>218.56744603933441</v>
      </c>
      <c r="CK36" s="9"/>
      <c r="CO36" s="40"/>
      <c r="CQ36" s="17"/>
      <c r="CR36" s="1"/>
    </row>
    <row r="37" spans="1:96" x14ac:dyDescent="0.2">
      <c r="A37" s="50" t="s">
        <v>50</v>
      </c>
      <c r="B37">
        <v>1</v>
      </c>
      <c r="C37">
        <v>1</v>
      </c>
      <c r="D37">
        <v>0.54895666131621101</v>
      </c>
      <c r="E37">
        <v>0.45104333868378799</v>
      </c>
      <c r="F37">
        <v>0.6</v>
      </c>
      <c r="G37">
        <v>0.6</v>
      </c>
      <c r="H37">
        <v>0.42077464788732299</v>
      </c>
      <c r="I37">
        <v>0.65757042253521103</v>
      </c>
      <c r="J37">
        <v>0.52601232210222204</v>
      </c>
      <c r="K37">
        <v>0.561789456345821</v>
      </c>
      <c r="L37">
        <v>0.53953588851055501</v>
      </c>
      <c r="M37" s="31">
        <v>0</v>
      </c>
      <c r="N37">
        <v>1.00311351512187</v>
      </c>
      <c r="O37">
        <v>0.99773163484861405</v>
      </c>
      <c r="P37">
        <v>1.00512627973528</v>
      </c>
      <c r="Q37">
        <v>0.99593300976458798</v>
      </c>
      <c r="R37">
        <v>88.830001831054602</v>
      </c>
      <c r="S37" s="43">
        <f>IF(C37,O37,Q37)</f>
        <v>0.99773163484861405</v>
      </c>
      <c r="T37" s="43">
        <f>IF(D37 = 0,N37,P37)</f>
        <v>1.00512627973528</v>
      </c>
      <c r="U37" s="68">
        <f>R37*S37^(1-M37)</f>
        <v>88.628502950503488</v>
      </c>
      <c r="V37" s="67">
        <f>R37*T37^(M37+1)</f>
        <v>89.285369269326026</v>
      </c>
      <c r="W37" s="76">
        <f>0.5 * (D37-MAX($D$3:$D$73))/(MIN($D$3:$D$73)-MAX($D$3:$D$73)) + 0.75</f>
        <v>0.96280926699263447</v>
      </c>
      <c r="X37" s="76">
        <f>AVERAGE(D37, F37, G37, H37, I37, J37, K37)</f>
        <v>0.55930050145525545</v>
      </c>
      <c r="Y37" s="32">
        <f>1.2^M37</f>
        <v>1</v>
      </c>
      <c r="Z37" s="32">
        <f>IF(C37&gt;0, 1, 0.3)</f>
        <v>1</v>
      </c>
      <c r="AA37" s="32">
        <f>PERCENTILE($L$2:$L$73, 0.05)</f>
        <v>-0.27069260264419237</v>
      </c>
      <c r="AB37" s="32">
        <f>PERCENTILE($L$2:$L$73, 0.95)</f>
        <v>1.0413923914257375</v>
      </c>
      <c r="AC37" s="32">
        <f>MIN(MAX(L37,AA37), AB37)</f>
        <v>0.53953588851055501</v>
      </c>
      <c r="AD37" s="32">
        <f>AC37-$AC$74+1</f>
        <v>1.8102284911547475</v>
      </c>
      <c r="AE37" s="21">
        <f>(AD37^4) *Y37*Z37</f>
        <v>10.738251809796001</v>
      </c>
      <c r="AF37" s="15">
        <f>AE37/$AE$74</f>
        <v>1.3626875685629911E-2</v>
      </c>
      <c r="AG37" s="2">
        <v>1865</v>
      </c>
      <c r="AH37" s="16">
        <f>$D$80*AF37</f>
        <v>827.36257069086287</v>
      </c>
      <c r="AI37" s="26">
        <f>AH37-AG37</f>
        <v>-1037.6374293091371</v>
      </c>
      <c r="AJ37" s="2">
        <v>355</v>
      </c>
      <c r="AK37" s="2">
        <v>799</v>
      </c>
      <c r="AL37" s="2">
        <v>0</v>
      </c>
      <c r="AM37" s="10">
        <f>SUM(AJ37:AL37)</f>
        <v>1154</v>
      </c>
      <c r="AN37" s="16">
        <f>AF37*$D$79</f>
        <v>1364.3500473966378</v>
      </c>
      <c r="AO37" s="9">
        <f>AN37-AM37</f>
        <v>210.35004739663782</v>
      </c>
      <c r="AP37" s="9">
        <f>AO37+AI37</f>
        <v>-827.28738191249931</v>
      </c>
      <c r="AQ37" s="18">
        <f>AG37+AM37</f>
        <v>3019</v>
      </c>
      <c r="AR37" s="30">
        <f>AH37+AN37</f>
        <v>2191.7126180875007</v>
      </c>
      <c r="AS37" s="77">
        <f>AP37*(AP37&lt;0)</f>
        <v>-827.28738191249931</v>
      </c>
      <c r="AT37">
        <f>AS37/$AS$74</f>
        <v>3.4869706987835918E-2</v>
      </c>
      <c r="AU37" s="66">
        <f>AT37*$AP$74</f>
        <v>-19.649079887644568</v>
      </c>
      <c r="AV37" s="69">
        <f>IF(AU37&gt;0,U37,V37)</f>
        <v>89.285369269326026</v>
      </c>
      <c r="AW37" s="17">
        <f>AU37/AV37</f>
        <v>-0.22007054513459917</v>
      </c>
      <c r="AX37" s="38">
        <f>AQ37/AR37</f>
        <v>1.3774616138471631</v>
      </c>
      <c r="AY37" s="23">
        <v>0</v>
      </c>
      <c r="AZ37" s="16">
        <f>BN37*$D$81</f>
        <v>44.749776289559968</v>
      </c>
      <c r="BA37" s="63">
        <f>AZ37-AY37</f>
        <v>44.749776289559968</v>
      </c>
      <c r="BB37" s="42">
        <f>($AD37^$BB$76)*($BC$76^$M37)*(IF($C37&gt;0,1,$BD$76))</f>
        <v>1.9163542843254895</v>
      </c>
      <c r="BC37" s="42">
        <f>($AD37^$BB$77)*($BC$77^$M37)*(IF($C37&gt;0,1,$BD$77))</f>
        <v>3.5481589493720973</v>
      </c>
      <c r="BD37" s="42">
        <f>($AD37^$BB$78)*($BC$78^$M37)*(IF($C37&gt;0,1,$BD$78))</f>
        <v>17.920804602665555</v>
      </c>
      <c r="BE37" s="42">
        <f>($AD37^$BB$79)*($BC$79^$M37)*(IF($C37&gt;0,1,$BD$79))</f>
        <v>3.5629292682365348</v>
      </c>
      <c r="BF37" s="42">
        <f>($AD37^$BB$80)*($BC$80^$M37)*(IF($C37&gt;0,1,$BD$80))</f>
        <v>1.0542370434277857</v>
      </c>
      <c r="BG37" s="42">
        <f>($AD37^$BB$81)*($BC$81^$M37)*(IF($C37&gt;0,1,$BD$81))</f>
        <v>8.3990846427090062</v>
      </c>
      <c r="BH37" s="42">
        <f>($AD37^$BB$82)*($BC$82^$M37)*(IF($C37&gt;0,1,$BD$82))</f>
        <v>3.0228392319667146</v>
      </c>
      <c r="BI37" s="40">
        <f>BB37/BB$74</f>
        <v>1.4611982805351198E-2</v>
      </c>
      <c r="BJ37" s="40">
        <f>BC37/BC$74</f>
        <v>1.4113502383555609E-2</v>
      </c>
      <c r="BK37" s="40">
        <f>BD37/BD$74</f>
        <v>1.0931817498786849E-2</v>
      </c>
      <c r="BL37" s="40">
        <f>BE37/BE$74</f>
        <v>1.1386554411562716E-2</v>
      </c>
      <c r="BM37" s="40">
        <f>BF37/BF$74</f>
        <v>1.4490228397311233E-2</v>
      </c>
      <c r="BN37" s="40">
        <f>BG37/BG$74</f>
        <v>1.2568396654840603E-2</v>
      </c>
      <c r="BO37" s="40">
        <f>BH37/BH$74</f>
        <v>1.3504060508080144E-2</v>
      </c>
      <c r="BP37" s="2">
        <v>1515</v>
      </c>
      <c r="BQ37" s="17">
        <f>BP$74*BI37</f>
        <v>922.68826622670679</v>
      </c>
      <c r="BR37" s="1">
        <f>BQ37-BP37</f>
        <v>-592.31173377329321</v>
      </c>
      <c r="BS37" s="2">
        <v>1673</v>
      </c>
      <c r="BT37" s="17">
        <f>BS$74*BJ37</f>
        <v>851.76398234996452</v>
      </c>
      <c r="BU37" s="1">
        <f>BT37-BS37</f>
        <v>-821.23601765003548</v>
      </c>
      <c r="BV37" s="2">
        <v>0</v>
      </c>
      <c r="BW37" s="17">
        <f>BV$74*BK37</f>
        <v>732.80345421367758</v>
      </c>
      <c r="BX37" s="1">
        <f>BW37-BV37</f>
        <v>732.80345421367758</v>
      </c>
      <c r="BY37" s="2">
        <v>1355</v>
      </c>
      <c r="BZ37" s="17">
        <f>BY$74*BL37</f>
        <v>738.31557460013812</v>
      </c>
      <c r="CA37" s="1">
        <f>BZ37-BY37</f>
        <v>-616.68442539986188</v>
      </c>
      <c r="CB37" s="2">
        <v>888</v>
      </c>
      <c r="CC37" s="17">
        <f>CB$74*BM37</f>
        <v>957.83307751906716</v>
      </c>
      <c r="CD37" s="1">
        <f>CC37-CB37</f>
        <v>69.83307751906716</v>
      </c>
      <c r="CE37" s="2">
        <v>888</v>
      </c>
      <c r="CF37" s="17">
        <f>CE$74*BN37</f>
        <v>905.79177851770737</v>
      </c>
      <c r="CG37" s="1">
        <f>CF37-CE37</f>
        <v>17.791778517707371</v>
      </c>
      <c r="CH37" s="2">
        <v>1777</v>
      </c>
      <c r="CI37" s="17">
        <f>CH$74*BO37</f>
        <v>899.47846232220218</v>
      </c>
      <c r="CJ37" s="1">
        <f>CI37-CH37</f>
        <v>-877.52153767779782</v>
      </c>
      <c r="CK37" s="9"/>
      <c r="CO37" s="40"/>
      <c r="CQ37" s="17"/>
      <c r="CR37" s="1"/>
    </row>
    <row r="38" spans="1:96" x14ac:dyDescent="0.2">
      <c r="A38" s="50" t="s">
        <v>87</v>
      </c>
      <c r="B38">
        <v>1</v>
      </c>
      <c r="C38">
        <v>1</v>
      </c>
      <c r="D38">
        <v>0.26725521669341801</v>
      </c>
      <c r="E38">
        <v>0.73274478330658099</v>
      </c>
      <c r="F38">
        <v>0.78650793650793605</v>
      </c>
      <c r="G38">
        <v>0.78650793650793605</v>
      </c>
      <c r="H38">
        <v>2.2007042253521101E-2</v>
      </c>
      <c r="I38">
        <v>6.8661971830985893E-2</v>
      </c>
      <c r="J38">
        <v>3.88721869116542E-2</v>
      </c>
      <c r="K38">
        <v>0.174852176181584</v>
      </c>
      <c r="L38">
        <v>1.09609789079922</v>
      </c>
      <c r="M38" s="31">
        <v>0</v>
      </c>
      <c r="N38">
        <v>1.00414951776275</v>
      </c>
      <c r="O38">
        <v>0.99607980208131597</v>
      </c>
      <c r="P38">
        <v>1.00782411302845</v>
      </c>
      <c r="Q38">
        <v>0.99406887217710105</v>
      </c>
      <c r="R38">
        <v>270.01998901367102</v>
      </c>
      <c r="S38" s="43">
        <f>IF(C38,O38,Q38)</f>
        <v>0.99607980208131597</v>
      </c>
      <c r="T38" s="43">
        <f>IF(D38 = 0,N38,P38)</f>
        <v>1.00782411302845</v>
      </c>
      <c r="U38" s="68">
        <f>R38*S38^(1-M38)</f>
        <v>268.96145721473653</v>
      </c>
      <c r="V38" s="67">
        <f>R38*T38^(M38+1)</f>
        <v>272.13265592765481</v>
      </c>
      <c r="W38" s="76">
        <f>0.5 * (D38-MAX($D$3:$D$73))/(MIN($D$3:$D$73)-MAX($D$3:$D$73)) + 0.75</f>
        <v>1.1487944095859652</v>
      </c>
      <c r="X38" s="76">
        <f>AVERAGE(D38, F38, G38, H38, I38, J38, K38)</f>
        <v>0.30638063812671934</v>
      </c>
      <c r="Y38" s="32">
        <f>1.2^M38</f>
        <v>1</v>
      </c>
      <c r="Z38" s="32">
        <f>IF(C38&gt;0, 1, 0.3)</f>
        <v>1</v>
      </c>
      <c r="AA38" s="32">
        <f>PERCENTILE($L$2:$L$73, 0.05)</f>
        <v>-0.27069260264419237</v>
      </c>
      <c r="AB38" s="32">
        <f>PERCENTILE($L$2:$L$73, 0.95)</f>
        <v>1.0413923914257375</v>
      </c>
      <c r="AC38" s="32">
        <f>MIN(MAX(L38,AA38), AB38)</f>
        <v>1.0413923914257375</v>
      </c>
      <c r="AD38" s="32">
        <f>AC38-$AC$74+1</f>
        <v>2.31208499406993</v>
      </c>
      <c r="AE38" s="21">
        <f>(AD38^4) *Y38*Z38</f>
        <v>28.576904284895981</v>
      </c>
      <c r="AF38" s="15">
        <f>AE38/$AE$74</f>
        <v>3.6264182389090398E-2</v>
      </c>
      <c r="AG38" s="2">
        <v>1890</v>
      </c>
      <c r="AH38" s="16">
        <f>$D$80*AF38</f>
        <v>2201.797965844818</v>
      </c>
      <c r="AI38" s="26">
        <f>AH38-AG38</f>
        <v>311.79796584481801</v>
      </c>
      <c r="AJ38" s="2">
        <v>270</v>
      </c>
      <c r="AK38" s="2">
        <v>1080</v>
      </c>
      <c r="AL38" s="2">
        <v>270</v>
      </c>
      <c r="AM38" s="10">
        <f>SUM(AJ38:AL38)</f>
        <v>1620</v>
      </c>
      <c r="AN38" s="16">
        <f>AF38*$D$79</f>
        <v>3630.8424691605087</v>
      </c>
      <c r="AO38" s="9">
        <f>AN38-AM38</f>
        <v>2010.8424691605087</v>
      </c>
      <c r="AP38" s="9">
        <f>AO38+AI38</f>
        <v>2322.6404350053267</v>
      </c>
      <c r="AQ38" s="18">
        <f>AG38+AM38</f>
        <v>3510</v>
      </c>
      <c r="AR38" s="30">
        <f>AH38+AN38</f>
        <v>5832.6404350053272</v>
      </c>
      <c r="AS38" s="77">
        <f>AP38*(AP38&lt;0)</f>
        <v>0</v>
      </c>
      <c r="AT38">
        <f>AS38/$AS$74</f>
        <v>0</v>
      </c>
      <c r="AU38" s="66">
        <f>AT38*$AP$74</f>
        <v>0</v>
      </c>
      <c r="AV38" s="69">
        <f>IF(AU38&gt;0,U38,V38)</f>
        <v>272.13265592765481</v>
      </c>
      <c r="AW38" s="17">
        <f>AU38/AV38</f>
        <v>0</v>
      </c>
      <c r="AX38" s="38">
        <f>AQ38/AR38</f>
        <v>0.60178576737463407</v>
      </c>
      <c r="AY38" s="23">
        <v>0</v>
      </c>
      <c r="AZ38" s="16">
        <f>BN38*$D$81</f>
        <v>107.61591922869908</v>
      </c>
      <c r="BA38" s="63">
        <f>AZ38-AY38</f>
        <v>107.61591922869908</v>
      </c>
      <c r="BB38" s="42">
        <f>($AD38^$BB$76)*($BC$76^$M38)*(IF($C38&gt;0,1,$BD$76))</f>
        <v>2.5058101230127194</v>
      </c>
      <c r="BC38" s="42">
        <f>($AD38^$BB$77)*($BC$77^$M38)*(IF($C38&gt;0,1,$BD$77))</f>
        <v>5.9811417988297553</v>
      </c>
      <c r="BD38" s="42">
        <f>($AD38^$BB$78)*($BC$78^$M38)*(IF($C38&gt;0,1,$BD$78))</f>
        <v>58.904768745146853</v>
      </c>
      <c r="BE38" s="42">
        <f>($AD38^$BB$79)*($BC$79^$M38)*(IF($C38&gt;0,1,$BD$79))</f>
        <v>6.0163365885773441</v>
      </c>
      <c r="BF38" s="42">
        <f>($AD38^$BB$80)*($BC$80^$M38)*(IF($C38&gt;0,1,$BD$80))</f>
        <v>1.0774480457075837</v>
      </c>
      <c r="BG38" s="42">
        <f>($AD38^$BB$81)*($BC$81^$M38)*(IF($C38&gt;0,1,$BD$81))</f>
        <v>20.198429790042361</v>
      </c>
      <c r="BH38" s="42">
        <f>($AD38^$BB$82)*($BC$82^$M38)*(IF($C38&gt;0,1,$BD$82))</f>
        <v>4.769831902347768</v>
      </c>
      <c r="BI38" s="40">
        <f>BB38/BB$74</f>
        <v>1.910651633177754E-2</v>
      </c>
      <c r="BJ38" s="40">
        <f>BC38/BC$74</f>
        <v>2.3791171770674583E-2</v>
      </c>
      <c r="BK38" s="40">
        <f>BD38/BD$74</f>
        <v>3.5932325361909774E-2</v>
      </c>
      <c r="BL38" s="40">
        <f>BE38/BE$74</f>
        <v>1.9227253410511326E-2</v>
      </c>
      <c r="BM38" s="40">
        <f>BF38/BF$74</f>
        <v>1.4809257904442969E-2</v>
      </c>
      <c r="BN38" s="40">
        <f>BG38/BG$74</f>
        <v>3.0224945717932616E-2</v>
      </c>
      <c r="BO38" s="40">
        <f>BH38/BH$74</f>
        <v>2.1308476461967707E-2</v>
      </c>
      <c r="BP38" s="2">
        <v>816</v>
      </c>
      <c r="BQ38" s="17">
        <f>BP$74*BI38</f>
        <v>1206.5000802864245</v>
      </c>
      <c r="BR38" s="1">
        <f>BQ38-BP38</f>
        <v>390.50008028642446</v>
      </c>
      <c r="BS38" s="2">
        <v>817</v>
      </c>
      <c r="BT38" s="17">
        <f>BS$74*BJ38</f>
        <v>1435.8210075319816</v>
      </c>
      <c r="BU38" s="1">
        <f>BT38-BS38</f>
        <v>618.82100753198165</v>
      </c>
      <c r="BV38" s="2">
        <v>0</v>
      </c>
      <c r="BW38" s="17">
        <f>BV$74*BK38</f>
        <v>2408.6874983102598</v>
      </c>
      <c r="BX38" s="1">
        <f>BW38-BV38</f>
        <v>2408.6874983102598</v>
      </c>
      <c r="BY38" s="2">
        <v>1922</v>
      </c>
      <c r="BZ38" s="17">
        <f>BY$74*BL38</f>
        <v>1246.7143383909649</v>
      </c>
      <c r="CA38" s="1">
        <f>BZ38-BY38</f>
        <v>-675.28566160903506</v>
      </c>
      <c r="CB38" s="2">
        <v>810</v>
      </c>
      <c r="CC38" s="17">
        <f>CB$74*BM38</f>
        <v>978.92156599948919</v>
      </c>
      <c r="CD38" s="1">
        <f>CC38-CB38</f>
        <v>168.92156599948919</v>
      </c>
      <c r="CE38" s="2">
        <v>1890</v>
      </c>
      <c r="CF38" s="17">
        <f>CE$74*BN38</f>
        <v>2178.2816129456855</v>
      </c>
      <c r="CG38" s="1">
        <f>CF38-CE38</f>
        <v>288.28161294568554</v>
      </c>
      <c r="CH38" s="2">
        <v>0</v>
      </c>
      <c r="CI38" s="17">
        <f>CH$74*BO38</f>
        <v>1419.3150001787451</v>
      </c>
      <c r="CJ38" s="1">
        <f>CI38-CH38</f>
        <v>1419.3150001787451</v>
      </c>
      <c r="CK38" s="9"/>
      <c r="CO38" s="40"/>
      <c r="CQ38" s="17"/>
      <c r="CR38" s="1"/>
    </row>
    <row r="39" spans="1:96" x14ac:dyDescent="0.2">
      <c r="A39" s="50" t="s">
        <v>2</v>
      </c>
      <c r="B39">
        <v>1</v>
      </c>
      <c r="C39">
        <v>1</v>
      </c>
      <c r="D39">
        <v>0.50321027287319398</v>
      </c>
      <c r="E39">
        <v>0.49678972712680503</v>
      </c>
      <c r="F39">
        <v>0.86269841269841196</v>
      </c>
      <c r="G39">
        <v>0.86269841269841196</v>
      </c>
      <c r="H39">
        <v>5.54577464788732E-2</v>
      </c>
      <c r="I39">
        <v>0.25528169014084501</v>
      </c>
      <c r="J39">
        <v>0.118984651331712</v>
      </c>
      <c r="K39">
        <v>0.32038706253427601</v>
      </c>
      <c r="L39">
        <v>0.84848934178965696</v>
      </c>
      <c r="M39" s="31">
        <v>0</v>
      </c>
      <c r="N39">
        <v>1.0039925160951699</v>
      </c>
      <c r="O39">
        <v>0.99812201485084395</v>
      </c>
      <c r="P39">
        <v>1.00604536021322</v>
      </c>
      <c r="Q39">
        <v>0.99687382466989305</v>
      </c>
      <c r="R39">
        <v>82.209999084472599</v>
      </c>
      <c r="S39" s="43">
        <f>IF(C39,O39,Q39)</f>
        <v>0.99812201485084395</v>
      </c>
      <c r="T39" s="43">
        <f>IF(D39 = 0,N39,P39)</f>
        <v>1.00604536021322</v>
      </c>
      <c r="U39" s="68">
        <f>R39*S39^(1-M39)</f>
        <v>82.055609927079828</v>
      </c>
      <c r="V39" s="67">
        <f>R39*T39^(M39+1)</f>
        <v>82.70698814206672</v>
      </c>
      <c r="W39" s="76">
        <f>0.5 * (D39-MAX($D$3:$D$73))/(MIN($D$3:$D$73)-MAX($D$3:$D$73)) + 0.75</f>
        <v>0.99301198245650824</v>
      </c>
      <c r="X39" s="76">
        <f>AVERAGE(D39, F39, G39, H39, I39, J39, K39)</f>
        <v>0.42553117839367482</v>
      </c>
      <c r="Y39" s="32">
        <f>1.2^M39</f>
        <v>1</v>
      </c>
      <c r="Z39" s="32">
        <f>IF(C39&gt;0, 1, 0.3)</f>
        <v>1</v>
      </c>
      <c r="AA39" s="32">
        <f>PERCENTILE($L$2:$L$73, 0.05)</f>
        <v>-0.27069260264419237</v>
      </c>
      <c r="AB39" s="32">
        <f>PERCENTILE($L$2:$L$73, 0.95)</f>
        <v>1.0413923914257375</v>
      </c>
      <c r="AC39" s="32">
        <f>MIN(MAX(L39,AA39), AB39)</f>
        <v>0.84848934178965696</v>
      </c>
      <c r="AD39" s="32">
        <f>AC39-$AC$74+1</f>
        <v>2.1191819444338496</v>
      </c>
      <c r="AE39" s="21">
        <f>(AD39^4) *Y39*Z39</f>
        <v>20.168471249093386</v>
      </c>
      <c r="AF39" s="15">
        <f>AE39/$AE$74</f>
        <v>2.5593854134606825E-2</v>
      </c>
      <c r="AG39" s="2">
        <v>822</v>
      </c>
      <c r="AH39" s="16">
        <f>$D$80*AF39</f>
        <v>1553.9436507097207</v>
      </c>
      <c r="AI39" s="26">
        <f>AH39-AG39</f>
        <v>731.94365070972071</v>
      </c>
      <c r="AJ39" s="2">
        <v>411</v>
      </c>
      <c r="AK39" s="2">
        <v>1973</v>
      </c>
      <c r="AL39" s="2">
        <v>0</v>
      </c>
      <c r="AM39" s="10">
        <f>SUM(AJ39:AL39)</f>
        <v>2384</v>
      </c>
      <c r="AN39" s="16">
        <f>AF39*$D$79</f>
        <v>2562.5078636651047</v>
      </c>
      <c r="AO39" s="9">
        <f>AN39-AM39</f>
        <v>178.50786366510465</v>
      </c>
      <c r="AP39" s="9">
        <f>AO39+AI39</f>
        <v>910.45151437482536</v>
      </c>
      <c r="AQ39" s="18">
        <f>AG39+AM39</f>
        <v>3206</v>
      </c>
      <c r="AR39" s="30">
        <f>AH39+AN39</f>
        <v>4116.4515143748249</v>
      </c>
      <c r="AS39" s="77">
        <f>AP39*(AP39&lt;0)</f>
        <v>0</v>
      </c>
      <c r="AT39">
        <f>AS39/$AS$74</f>
        <v>0</v>
      </c>
      <c r="AU39" s="66">
        <f>AT39*$AP$74</f>
        <v>0</v>
      </c>
      <c r="AV39" s="69">
        <f>IF(AU39&gt;0,U39,V39)</f>
        <v>82.70698814206672</v>
      </c>
      <c r="AW39" s="17">
        <f>AU39/AV39</f>
        <v>0</v>
      </c>
      <c r="AX39" s="38">
        <f>AQ39/AR39</f>
        <v>0.77882612944778062</v>
      </c>
      <c r="AY39" s="23">
        <v>0</v>
      </c>
      <c r="AZ39" s="16">
        <f>BN39*$D$81</f>
        <v>78.740512562719928</v>
      </c>
      <c r="BA39" s="63">
        <f>AZ39-AY39</f>
        <v>78.740512562719928</v>
      </c>
      <c r="BB39" s="42">
        <f>($AD39^$BB$76)*($BC$76^$M39)*(IF($C39&gt;0,1,$BD$76))</f>
        <v>2.2776154314872934</v>
      </c>
      <c r="BC39" s="42">
        <f>($AD39^$BB$77)*($BC$77^$M39)*(IF($C39&gt;0,1,$BD$77))</f>
        <v>4.9664153211094018</v>
      </c>
      <c r="BD39" s="42">
        <f>($AD39^$BB$78)*($BC$78^$M39)*(IF($C39&gt;0,1,$BD$78))</f>
        <v>38.561700377747769</v>
      </c>
      <c r="BE39" s="42">
        <f>($AD39^$BB$79)*($BC$79^$M39)*(IF($C39&gt;0,1,$BD$79))</f>
        <v>4.9925935662154934</v>
      </c>
      <c r="BF39" s="42">
        <f>($AD39^$BB$80)*($BC$80^$M39)*(IF($C39&gt;0,1,$BD$80))</f>
        <v>1.069126203244789</v>
      </c>
      <c r="BG39" s="42">
        <f>($AD39^$BB$81)*($BC$81^$M39)*(IF($C39&gt;0,1,$BD$81))</f>
        <v>14.778805273689553</v>
      </c>
      <c r="BH39" s="42">
        <f>($AD39^$BB$82)*($BC$82^$M39)*(IF($C39&gt;0,1,$BD$82))</f>
        <v>4.0548762896415171</v>
      </c>
      <c r="BI39" s="40">
        <f>BB39/BB$74</f>
        <v>1.7366557840743316E-2</v>
      </c>
      <c r="BJ39" s="40">
        <f>BC39/BC$74</f>
        <v>1.9754896968358419E-2</v>
      </c>
      <c r="BK39" s="40">
        <f>BD39/BD$74</f>
        <v>2.3522909842437368E-2</v>
      </c>
      <c r="BL39" s="40">
        <f>BE39/BE$74</f>
        <v>1.59555337804019E-2</v>
      </c>
      <c r="BM39" s="40">
        <f>BF39/BF$74</f>
        <v>1.4694876230298545E-2</v>
      </c>
      <c r="BN39" s="40">
        <f>BG39/BG$74</f>
        <v>2.2115015464884126E-2</v>
      </c>
      <c r="BO39" s="40">
        <f>BH39/BH$74</f>
        <v>1.8114524315099769E-2</v>
      </c>
      <c r="BP39" s="2">
        <v>1970</v>
      </c>
      <c r="BQ39" s="17">
        <f>BP$74*BI39</f>
        <v>1096.6286614115775</v>
      </c>
      <c r="BR39" s="1">
        <f>BQ39-BP39</f>
        <v>-873.37133858842253</v>
      </c>
      <c r="BS39" s="2">
        <v>2298</v>
      </c>
      <c r="BT39" s="17">
        <f>BS$74*BJ39</f>
        <v>1192.2277869373988</v>
      </c>
      <c r="BU39" s="1">
        <f>BT39-BS39</f>
        <v>-1105.7722130626012</v>
      </c>
      <c r="BV39" s="2">
        <v>0</v>
      </c>
      <c r="BW39" s="17">
        <f>BV$74*BK39</f>
        <v>1576.8347383779465</v>
      </c>
      <c r="BX39" s="1">
        <f>BW39-BV39</f>
        <v>1576.8347383779465</v>
      </c>
      <c r="BY39" s="2">
        <v>1430</v>
      </c>
      <c r="BZ39" s="17">
        <f>BY$74*BL39</f>
        <v>1034.5727658550395</v>
      </c>
      <c r="CA39" s="1">
        <f>BZ39-BY39</f>
        <v>-395.42723414496049</v>
      </c>
      <c r="CB39" s="2">
        <v>1069</v>
      </c>
      <c r="CC39" s="17">
        <f>CB$74*BM39</f>
        <v>971.36070857519439</v>
      </c>
      <c r="CD39" s="1">
        <f>CC39-CB39</f>
        <v>-97.639291424805606</v>
      </c>
      <c r="CE39" s="2">
        <v>1562</v>
      </c>
      <c r="CF39" s="17">
        <f>CE$74*BN39</f>
        <v>1593.8070495387342</v>
      </c>
      <c r="CG39" s="1">
        <f>CF39-CE39</f>
        <v>31.807049538734191</v>
      </c>
      <c r="CH39" s="2">
        <v>1562</v>
      </c>
      <c r="CI39" s="17">
        <f>CH$74*BO39</f>
        <v>1206.5722355801654</v>
      </c>
      <c r="CJ39" s="1">
        <f>CI39-CH39</f>
        <v>-355.4277644198346</v>
      </c>
      <c r="CK39" s="9"/>
      <c r="CO39" s="40"/>
      <c r="CQ39" s="17"/>
      <c r="CR39" s="1"/>
    </row>
    <row r="40" spans="1:96" x14ac:dyDescent="0.2">
      <c r="A40" s="50" t="s">
        <v>14</v>
      </c>
      <c r="B40">
        <v>1</v>
      </c>
      <c r="C40">
        <v>1</v>
      </c>
      <c r="D40">
        <v>0.51043338683788098</v>
      </c>
      <c r="E40">
        <v>0.48956661316211803</v>
      </c>
      <c r="F40">
        <v>0.60952380952380902</v>
      </c>
      <c r="G40">
        <v>0.60952380952380902</v>
      </c>
      <c r="H40">
        <v>0.50528169014084501</v>
      </c>
      <c r="I40">
        <v>0.43926056338028102</v>
      </c>
      <c r="J40">
        <v>0.47111603653134998</v>
      </c>
      <c r="K40">
        <v>0.53586979884515495</v>
      </c>
      <c r="L40">
        <v>0.88510538359878499</v>
      </c>
      <c r="M40" s="31">
        <v>0</v>
      </c>
      <c r="N40">
        <v>1.0060113590679001</v>
      </c>
      <c r="O40">
        <v>0.99660289886175601</v>
      </c>
      <c r="P40">
        <v>1.0076444268787501</v>
      </c>
      <c r="Q40">
        <v>0.993986131169595</v>
      </c>
      <c r="R40">
        <v>79.790000915527301</v>
      </c>
      <c r="S40" s="43">
        <f>IF(C40,O40,Q40)</f>
        <v>0.99660289886175601</v>
      </c>
      <c r="T40" s="43">
        <f>IF(D40 = 0,N40,P40)</f>
        <v>1.0076444268787501</v>
      </c>
      <c r="U40" s="68">
        <f>R40*S40^(1-M40)</f>
        <v>79.518946212596674</v>
      </c>
      <c r="V40" s="67">
        <f>R40*T40^(M40+1)</f>
        <v>80.399949743181452</v>
      </c>
      <c r="W40" s="76">
        <f>0.5 * (D40-MAX($D$3:$D$73))/(MIN($D$3:$D$73)-MAX($D$3:$D$73)) + 0.75</f>
        <v>0.98824313264642294</v>
      </c>
      <c r="X40" s="76">
        <f>AVERAGE(D40, F40, G40, H40, I40, J40, K40)</f>
        <v>0.52585844211187571</v>
      </c>
      <c r="Y40" s="32">
        <f>1.2^M40</f>
        <v>1</v>
      </c>
      <c r="Z40" s="32">
        <f>IF(C40&gt;0, 1, 0.3)</f>
        <v>1</v>
      </c>
      <c r="AA40" s="32">
        <f>PERCENTILE($L$2:$L$73, 0.05)</f>
        <v>-0.27069260264419237</v>
      </c>
      <c r="AB40" s="32">
        <f>PERCENTILE($L$2:$L$73, 0.95)</f>
        <v>1.0413923914257375</v>
      </c>
      <c r="AC40" s="32">
        <f>MIN(MAX(L40,AA40), AB40)</f>
        <v>0.88510538359878499</v>
      </c>
      <c r="AD40" s="32">
        <f>AC40-$AC$74+1</f>
        <v>2.1557979862429772</v>
      </c>
      <c r="AE40" s="21">
        <f>(AD40^4) *Y40*Z40</f>
        <v>21.598930531090794</v>
      </c>
      <c r="AF40" s="15">
        <f>AE40/$AE$74</f>
        <v>2.7409111511170842E-2</v>
      </c>
      <c r="AG40" s="2">
        <v>160</v>
      </c>
      <c r="AH40" s="16">
        <f>$D$80*AF40</f>
        <v>1664.1579099564933</v>
      </c>
      <c r="AI40" s="26">
        <f>AH40-AG40</f>
        <v>1504.1579099564933</v>
      </c>
      <c r="AJ40" s="2">
        <v>1995</v>
      </c>
      <c r="AK40" s="2">
        <v>399</v>
      </c>
      <c r="AL40" s="2">
        <v>0</v>
      </c>
      <c r="AM40" s="10">
        <f>SUM(AJ40:AL40)</f>
        <v>2394</v>
      </c>
      <c r="AN40" s="16">
        <f>AF40*$D$79</f>
        <v>2744.2550627214468</v>
      </c>
      <c r="AO40" s="9">
        <f>AN40-AM40</f>
        <v>350.25506272144685</v>
      </c>
      <c r="AP40" s="9">
        <f>AO40+AI40</f>
        <v>1854.4129726779402</v>
      </c>
      <c r="AQ40" s="18">
        <f>AG40+AM40</f>
        <v>2554</v>
      </c>
      <c r="AR40" s="30">
        <f>AH40+AN40</f>
        <v>4408.4129726779402</v>
      </c>
      <c r="AS40" s="77">
        <f>AP40*(AP40&lt;0)</f>
        <v>0</v>
      </c>
      <c r="AT40">
        <f>AS40/$AS$74</f>
        <v>0</v>
      </c>
      <c r="AU40" s="66">
        <f>AT40*$AP$74</f>
        <v>0</v>
      </c>
      <c r="AV40" s="69">
        <f>IF(AU40&gt;0,U40,V40)</f>
        <v>80.399949743181452</v>
      </c>
      <c r="AW40" s="17">
        <f>AU40/AV40</f>
        <v>0</v>
      </c>
      <c r="AX40" s="38">
        <f>AQ40/AR40</f>
        <v>0.57934681161428125</v>
      </c>
      <c r="AY40" s="23">
        <v>0</v>
      </c>
      <c r="AZ40" s="16">
        <f>BN40*$D$81</f>
        <v>83.729292332138485</v>
      </c>
      <c r="BA40" s="63">
        <f>AZ40-AY40</f>
        <v>83.729292332138485</v>
      </c>
      <c r="BB40" s="42">
        <f>($AD40^$BB$76)*($BC$76^$M40)*(IF($C40&gt;0,1,$BD$76))</f>
        <v>2.3207824725792885</v>
      </c>
      <c r="BC40" s="42">
        <f>($AD40^$BB$77)*($BC$77^$M40)*(IF($C40&gt;0,1,$BD$77))</f>
        <v>5.1513327512230838</v>
      </c>
      <c r="BD40" s="42">
        <f>($AD40^$BB$78)*($BC$78^$M40)*(IF($C40&gt;0,1,$BD$78))</f>
        <v>41.911770280030048</v>
      </c>
      <c r="BE40" s="42">
        <f>($AD40^$BB$79)*($BC$79^$M40)*(IF($C40&gt;0,1,$BD$79))</f>
        <v>5.1791067250190341</v>
      </c>
      <c r="BF40" s="42">
        <f>($AD40^$BB$80)*($BC$80^$M40)*(IF($C40&gt;0,1,$BD$80))</f>
        <v>1.0707574814198144</v>
      </c>
      <c r="BG40" s="42">
        <f>($AD40^$BB$81)*($BC$81^$M40)*(IF($C40&gt;0,1,$BD$81))</f>
        <v>15.7151492517254</v>
      </c>
      <c r="BH40" s="42">
        <f>($AD40^$BB$82)*($BC$82^$M40)*(IF($C40&gt;0,1,$BD$82))</f>
        <v>4.1864453607146892</v>
      </c>
      <c r="BI40" s="40">
        <f>BB40/BB$74</f>
        <v>1.769570160468785E-2</v>
      </c>
      <c r="BJ40" s="40">
        <f>BC40/BC$74</f>
        <v>2.0490442536612141E-2</v>
      </c>
      <c r="BK40" s="40">
        <f>BD40/BD$74</f>
        <v>2.5566476166154848E-2</v>
      </c>
      <c r="BL40" s="40">
        <f>BE40/BE$74</f>
        <v>1.6551600126742842E-2</v>
      </c>
      <c r="BM40" s="40">
        <f>BF40/BF$74</f>
        <v>1.4717297746866405E-2</v>
      </c>
      <c r="BN40" s="40">
        <f>BG40/BG$74</f>
        <v>2.3516161306596964E-2</v>
      </c>
      <c r="BO40" s="40">
        <f>BH40/BH$74</f>
        <v>1.8702288519684359E-2</v>
      </c>
      <c r="BP40" s="2">
        <v>804</v>
      </c>
      <c r="BQ40" s="17">
        <f>BP$74*BI40</f>
        <v>1117.412773529619</v>
      </c>
      <c r="BR40" s="1">
        <f>BQ40-BP40</f>
        <v>313.41277352961902</v>
      </c>
      <c r="BS40" s="2">
        <v>1281</v>
      </c>
      <c r="BT40" s="17">
        <f>BS$74*BJ40</f>
        <v>1236.6186975270793</v>
      </c>
      <c r="BU40" s="1">
        <f>BT40-BS40</f>
        <v>-44.381302472920652</v>
      </c>
      <c r="BV40" s="2">
        <v>0</v>
      </c>
      <c r="BW40" s="17">
        <f>BV$74*BK40</f>
        <v>1713.8231633220241</v>
      </c>
      <c r="BX40" s="1">
        <f>BW40-BV40</f>
        <v>1713.8231633220241</v>
      </c>
      <c r="BY40" s="2">
        <v>1530</v>
      </c>
      <c r="BZ40" s="17">
        <f>BY$74*BL40</f>
        <v>1073.2223038181326</v>
      </c>
      <c r="CA40" s="1">
        <f>BZ40-BY40</f>
        <v>-456.77769618186744</v>
      </c>
      <c r="CB40" s="2">
        <v>638</v>
      </c>
      <c r="CC40" s="17">
        <f>CB$74*BM40</f>
        <v>972.84281566336313</v>
      </c>
      <c r="CD40" s="1">
        <f>CC40-CB40</f>
        <v>334.84281566336313</v>
      </c>
      <c r="CE40" s="2">
        <v>399</v>
      </c>
      <c r="CF40" s="17">
        <f>CE$74*BN40</f>
        <v>1694.7862292051366</v>
      </c>
      <c r="CG40" s="1">
        <f>CF40-CE40</f>
        <v>1295.7862292051366</v>
      </c>
      <c r="CH40" s="2">
        <v>239</v>
      </c>
      <c r="CI40" s="17">
        <f>CH$74*BO40</f>
        <v>1245.7220337191359</v>
      </c>
      <c r="CJ40" s="1">
        <f>CI40-CH40</f>
        <v>1006.7220337191359</v>
      </c>
      <c r="CK40" s="9"/>
      <c r="CO40" s="40"/>
      <c r="CQ40" s="17"/>
      <c r="CR40" s="1"/>
    </row>
    <row r="41" spans="1:96" x14ac:dyDescent="0.2">
      <c r="A41" s="50" t="s">
        <v>89</v>
      </c>
      <c r="B41">
        <v>1</v>
      </c>
      <c r="C41">
        <v>1</v>
      </c>
      <c r="D41">
        <v>0.35152487961476703</v>
      </c>
      <c r="E41">
        <v>0.64847512038523203</v>
      </c>
      <c r="F41">
        <v>0.66031746031745997</v>
      </c>
      <c r="G41">
        <v>0.66031746031745997</v>
      </c>
      <c r="H41">
        <v>8.8028169014084501E-2</v>
      </c>
      <c r="I41">
        <v>0.14524647887323899</v>
      </c>
      <c r="J41">
        <v>0.113074230445995</v>
      </c>
      <c r="K41">
        <v>0.273248767015427</v>
      </c>
      <c r="L41">
        <v>0.91291501411810305</v>
      </c>
      <c r="M41" s="31">
        <v>0</v>
      </c>
      <c r="N41">
        <v>1.0098095923000601</v>
      </c>
      <c r="O41">
        <v>0.99471117761753503</v>
      </c>
      <c r="P41">
        <v>1.0106927682115301</v>
      </c>
      <c r="Q41">
        <v>0.99100477090080197</v>
      </c>
      <c r="R41">
        <v>187.19999694824199</v>
      </c>
      <c r="S41" s="43">
        <f>IF(C41,O41,Q41)</f>
        <v>0.99471117761753503</v>
      </c>
      <c r="T41" s="43">
        <f>IF(D41 = 0,N41,P41)</f>
        <v>1.0106927682115301</v>
      </c>
      <c r="U41" s="68">
        <f>R41*S41^(1-M41)</f>
        <v>186.20992941438476</v>
      </c>
      <c r="V41" s="67">
        <f>R41*T41^(M41+1)</f>
        <v>189.20168312480868</v>
      </c>
      <c r="W41" s="76">
        <f>0.5 * (D41-MAX($D$3:$D$73))/(MIN($D$3:$D$73)-MAX($D$3:$D$73)) + 0.75</f>
        <v>1.0931578284683019</v>
      </c>
      <c r="X41" s="76">
        <f>AVERAGE(D41, F41, G41, H41, I41, J41, K41)</f>
        <v>0.32739392079977608</v>
      </c>
      <c r="Y41" s="32">
        <f>1.2^M41</f>
        <v>1</v>
      </c>
      <c r="Z41" s="32">
        <f>IF(C41&gt;0, 1, 0.3)</f>
        <v>1</v>
      </c>
      <c r="AA41" s="32">
        <f>PERCENTILE($L$2:$L$73, 0.05)</f>
        <v>-0.27069260264419237</v>
      </c>
      <c r="AB41" s="32">
        <f>PERCENTILE($L$2:$L$73, 0.95)</f>
        <v>1.0413923914257375</v>
      </c>
      <c r="AC41" s="32">
        <f>MIN(MAX(L41,AA41), AB41)</f>
        <v>0.91291501411810305</v>
      </c>
      <c r="AD41" s="32">
        <f>AC41-$AC$74+1</f>
        <v>2.1836076167622953</v>
      </c>
      <c r="AE41" s="21">
        <f>(AD41^4) *Y41*Z41</f>
        <v>22.735180268122978</v>
      </c>
      <c r="AF41" s="15">
        <f>AE41/$AE$74</f>
        <v>2.8851016039824411E-2</v>
      </c>
      <c r="AG41" s="2">
        <v>374</v>
      </c>
      <c r="AH41" s="16">
        <f>$D$80*AF41</f>
        <v>1751.7038643659591</v>
      </c>
      <c r="AI41" s="26">
        <f>AH41-AG41</f>
        <v>1377.7038643659591</v>
      </c>
      <c r="AJ41" s="2">
        <v>1310</v>
      </c>
      <c r="AK41" s="2">
        <v>1498</v>
      </c>
      <c r="AL41" s="2">
        <v>0</v>
      </c>
      <c r="AM41" s="10">
        <f>SUM(AJ41:AL41)</f>
        <v>2808</v>
      </c>
      <c r="AN41" s="16">
        <f>AF41*$D$79</f>
        <v>2888.6214279392998</v>
      </c>
      <c r="AO41" s="9">
        <f>AN41-AM41</f>
        <v>80.621427939299792</v>
      </c>
      <c r="AP41" s="9">
        <f>AO41+AI41</f>
        <v>1458.3252923052589</v>
      </c>
      <c r="AQ41" s="18">
        <f>AG41+AM41</f>
        <v>3182</v>
      </c>
      <c r="AR41" s="30">
        <f>AH41+AN41</f>
        <v>4640.3252923052587</v>
      </c>
      <c r="AS41" s="77">
        <f>AP41*(AP41&lt;0)</f>
        <v>0</v>
      </c>
      <c r="AT41">
        <f>AS41/$AS$74</f>
        <v>0</v>
      </c>
      <c r="AU41" s="66">
        <f>AT41*$AP$74</f>
        <v>0</v>
      </c>
      <c r="AV41" s="69">
        <f>IF(AU41&gt;0,U41,V41)</f>
        <v>189.20168312480868</v>
      </c>
      <c r="AW41" s="17">
        <f>AU41/AV41</f>
        <v>0</v>
      </c>
      <c r="AX41" s="38">
        <f>AQ41/AR41</f>
        <v>0.6857277883678754</v>
      </c>
      <c r="AY41" s="23">
        <v>0</v>
      </c>
      <c r="AZ41" s="16">
        <f>BN41*$D$81</f>
        <v>87.667581971273464</v>
      </c>
      <c r="BA41" s="63">
        <f>AZ41-AY41</f>
        <v>87.667581971273464</v>
      </c>
      <c r="BB41" s="42">
        <f>($AD41^$BB$76)*($BC$76^$M41)*(IF($C41&gt;0,1,$BD$76))</f>
        <v>2.3536146691261584</v>
      </c>
      <c r="BC41" s="42">
        <f>($AD41^$BB$77)*($BC$77^$M41)*(IF($C41&gt;0,1,$BD$77))</f>
        <v>5.2941787134545102</v>
      </c>
      <c r="BD41" s="42">
        <f>($AD41^$BB$78)*($BC$78^$M41)*(IF($C41&gt;0,1,$BD$78))</f>
        <v>44.60731493169439</v>
      </c>
      <c r="BE41" s="42">
        <f>($AD41^$BB$79)*($BC$79^$M41)*(IF($C41&gt;0,1,$BD$79))</f>
        <v>5.3232004436498057</v>
      </c>
      <c r="BF41" s="42">
        <f>($AD41^$BB$80)*($BC$80^$M41)*(IF($C41&gt;0,1,$BD$80))</f>
        <v>1.071979646225828</v>
      </c>
      <c r="BG41" s="42">
        <f>($AD41^$BB$81)*($BC$81^$M41)*(IF($C41&gt;0,1,$BD$81))</f>
        <v>16.454326757609728</v>
      </c>
      <c r="BH41" s="42">
        <f>($AD41^$BB$82)*($BC$82^$M41)*(IF($C41&gt;0,1,$BD$82))</f>
        <v>4.287671015174352</v>
      </c>
      <c r="BI41" s="40">
        <f>BB41/BB$74</f>
        <v>1.7946043357947545E-2</v>
      </c>
      <c r="BJ41" s="40">
        <f>BC41/BC$74</f>
        <v>2.1058640539351366E-2</v>
      </c>
      <c r="BK41" s="40">
        <f>BD41/BD$74</f>
        <v>2.7210777459827935E-2</v>
      </c>
      <c r="BL41" s="40">
        <f>BE41/BE$74</f>
        <v>1.7012100699173732E-2</v>
      </c>
      <c r="BM41" s="40">
        <f>BF41/BF$74</f>
        <v>1.4734096100982962E-2</v>
      </c>
      <c r="BN41" s="40">
        <f>BG41/BG$74</f>
        <v>2.4622267089249673E-2</v>
      </c>
      <c r="BO41" s="40">
        <f>BH41/BH$74</f>
        <v>1.9154498266182828E-2</v>
      </c>
      <c r="BP41" s="2">
        <v>747</v>
      </c>
      <c r="BQ41" s="17">
        <f>BP$74*BI41</f>
        <v>1133.2208538809557</v>
      </c>
      <c r="BR41" s="1">
        <f>BQ41-BP41</f>
        <v>386.2208538809557</v>
      </c>
      <c r="BS41" s="2">
        <v>550</v>
      </c>
      <c r="BT41" s="17">
        <f>BS$74*BJ41</f>
        <v>1270.9100151903942</v>
      </c>
      <c r="BU41" s="1">
        <f>BT41-BS41</f>
        <v>720.91001519039423</v>
      </c>
      <c r="BV41" s="2">
        <v>0</v>
      </c>
      <c r="BW41" s="17">
        <f>BV$74*BK41</f>
        <v>1824.0472562421057</v>
      </c>
      <c r="BX41" s="1">
        <f>BW41-BV41</f>
        <v>1824.0472562421057</v>
      </c>
      <c r="BY41" s="2">
        <v>1176</v>
      </c>
      <c r="BZ41" s="17">
        <f>BY$74*BL41</f>
        <v>1103.0816214351239</v>
      </c>
      <c r="CA41" s="1">
        <f>BZ41-BY41</f>
        <v>-72.918378564876093</v>
      </c>
      <c r="CB41" s="2">
        <v>1123</v>
      </c>
      <c r="CC41" s="17">
        <f>CB$74*BM41</f>
        <v>973.9532204671757</v>
      </c>
      <c r="CD41" s="1">
        <f>CC41-CB41</f>
        <v>-149.0467795328243</v>
      </c>
      <c r="CE41" s="2">
        <v>374</v>
      </c>
      <c r="CF41" s="17">
        <f>CE$74*BN41</f>
        <v>1774.5021668551346</v>
      </c>
      <c r="CG41" s="1">
        <f>CF41-CE41</f>
        <v>1400.5021668551346</v>
      </c>
      <c r="CH41" s="2">
        <v>1498</v>
      </c>
      <c r="CI41" s="17">
        <f>CH$74*BO41</f>
        <v>1275.8428205139057</v>
      </c>
      <c r="CJ41" s="1">
        <f>CI41-CH41</f>
        <v>-222.15717948609426</v>
      </c>
      <c r="CK41" s="9"/>
      <c r="CO41" s="40"/>
      <c r="CQ41" s="17"/>
      <c r="CR41" s="1"/>
    </row>
    <row r="42" spans="1:96" x14ac:dyDescent="0.2">
      <c r="A42" s="46" t="s">
        <v>109</v>
      </c>
      <c r="B42">
        <v>1</v>
      </c>
      <c r="C42">
        <v>1</v>
      </c>
      <c r="D42">
        <v>0.21187800963081799</v>
      </c>
      <c r="E42">
        <v>0.78812199036918096</v>
      </c>
      <c r="F42">
        <v>0.48095238095238002</v>
      </c>
      <c r="G42">
        <v>0.48095238095238002</v>
      </c>
      <c r="H42">
        <v>2.0246478873239399E-2</v>
      </c>
      <c r="I42">
        <v>0.14260563380281599</v>
      </c>
      <c r="J42">
        <v>5.3733248105745902E-2</v>
      </c>
      <c r="K42">
        <v>0.16075799704140201</v>
      </c>
      <c r="L42">
        <v>0.594231572030819</v>
      </c>
      <c r="M42" s="31">
        <v>0</v>
      </c>
      <c r="N42">
        <v>1.0027630342140701</v>
      </c>
      <c r="O42">
        <v>0.9979050834448</v>
      </c>
      <c r="P42">
        <v>1.0033439293893101</v>
      </c>
      <c r="Q42">
        <v>0.99654768586476095</v>
      </c>
      <c r="R42">
        <v>34.270000457763601</v>
      </c>
      <c r="S42" s="43">
        <f>IF(C42,O42,Q42)</f>
        <v>0.9979050834448</v>
      </c>
      <c r="T42" s="43">
        <f>IF(D42 = 0,N42,P42)</f>
        <v>1.0033439293893101</v>
      </c>
      <c r="U42" s="68">
        <f>R42*S42^(1-M42)</f>
        <v>34.198207666457918</v>
      </c>
      <c r="V42" s="67">
        <f>R42*T42^(M42+1)</f>
        <v>34.384596919465984</v>
      </c>
      <c r="W42" s="76">
        <f>0.5 * (D42-MAX($D$3:$D$73))/(MIN($D$3:$D$73)-MAX($D$3:$D$73)) + 0.75</f>
        <v>1.1853555914632867</v>
      </c>
      <c r="X42" s="76">
        <f>AVERAGE(D42, F42, G42, H42, I42, J42, K42)</f>
        <v>0.22158944705125452</v>
      </c>
      <c r="Y42" s="32">
        <f>1.2^M42</f>
        <v>1</v>
      </c>
      <c r="Z42" s="32">
        <f>IF(C42&gt;0, 1, 0.3)</f>
        <v>1</v>
      </c>
      <c r="AA42" s="32">
        <f>PERCENTILE($L$2:$L$73, 0.05)</f>
        <v>-0.27069260264419237</v>
      </c>
      <c r="AB42" s="32">
        <f>PERCENTILE($L$2:$L$73, 0.95)</f>
        <v>1.0413923914257375</v>
      </c>
      <c r="AC42" s="32">
        <f>MIN(MAX(L42,AA42), AB42)</f>
        <v>0.594231572030819</v>
      </c>
      <c r="AD42" s="32">
        <f>AC42-$AC$74+1</f>
        <v>1.8649241746750114</v>
      </c>
      <c r="AE42" s="21">
        <v>0</v>
      </c>
      <c r="AF42" s="15">
        <f>AE42/$AE$74</f>
        <v>0</v>
      </c>
      <c r="AG42" s="2">
        <v>0</v>
      </c>
      <c r="AH42" s="16">
        <f>$D$80*AF42</f>
        <v>0</v>
      </c>
      <c r="AI42" s="26">
        <f>AH42-AG42</f>
        <v>0</v>
      </c>
      <c r="AJ42" s="2">
        <v>0</v>
      </c>
      <c r="AK42" s="2">
        <v>0</v>
      </c>
      <c r="AL42" s="2">
        <v>0</v>
      </c>
      <c r="AM42" s="14">
        <f>SUM(AJ42:AL42)</f>
        <v>0</v>
      </c>
      <c r="AN42" s="16">
        <f>AF42*$D$79</f>
        <v>0</v>
      </c>
      <c r="AO42" s="9">
        <f>AN42-AM42</f>
        <v>0</v>
      </c>
      <c r="AP42" s="9">
        <f>AO42+AI42</f>
        <v>0</v>
      </c>
      <c r="AQ42" s="18">
        <f>AG42+AM42</f>
        <v>0</v>
      </c>
      <c r="AR42" s="30">
        <f>AH42+AN42</f>
        <v>0</v>
      </c>
      <c r="AS42" s="77">
        <f>AP42*(AP42&lt;0)</f>
        <v>0</v>
      </c>
      <c r="AT42">
        <f>AS42/$AS$74</f>
        <v>0</v>
      </c>
      <c r="AU42" s="66">
        <f>AT42*$AP$74</f>
        <v>0</v>
      </c>
      <c r="AV42" s="69">
        <f>IF(AU42&gt;0,U42,V42)</f>
        <v>34.384596919465984</v>
      </c>
      <c r="AW42" s="17">
        <f>AU42/AV42</f>
        <v>0</v>
      </c>
      <c r="AX42" s="38">
        <v>1</v>
      </c>
      <c r="AY42" s="23">
        <v>0</v>
      </c>
      <c r="AZ42" s="16">
        <f>BN42*$D$81</f>
        <v>49.790890926830436</v>
      </c>
      <c r="BA42" s="63">
        <f>AZ42-AY42</f>
        <v>49.790890926830436</v>
      </c>
      <c r="BB42" s="42">
        <f>($AD42^$BB$76)*($BC$76^$M42)*(IF($C42&gt;0,1,$BD$76))</f>
        <v>1.9799063650379856</v>
      </c>
      <c r="BC42" s="42">
        <f>($AD42^$BB$77)*($BC$77^$M42)*(IF($C42&gt;0,1,$BD$77))</f>
        <v>3.7808631248818143</v>
      </c>
      <c r="BD42" s="42">
        <f>($AD42^$BB$78)*($BC$78^$M42)*(IF($C42&gt;0,1,$BD$78))</f>
        <v>20.712156162711281</v>
      </c>
      <c r="BE42" s="42">
        <f>($AD42^$BB$79)*($BC$79^$M42)*(IF($C42&gt;0,1,$BD$79))</f>
        <v>3.7973933326120521</v>
      </c>
      <c r="BF42" s="42">
        <f>($AD42^$BB$80)*($BC$80^$M42)*(IF($C42&gt;0,1,$BD$80))</f>
        <v>1.0570337276005266</v>
      </c>
      <c r="BG42" s="42">
        <f>($AD42^$BB$81)*($BC$81^$M42)*(IF($C42&gt;0,1,$BD$81))</f>
        <v>9.345251351075591</v>
      </c>
      <c r="BH42" s="42">
        <f>($AD42^$BB$82)*($BC$82^$M42)*(IF($C42&gt;0,1,$BD$82))</f>
        <v>3.1953058685791005</v>
      </c>
      <c r="BI42" s="40">
        <f>BB42/BB$74</f>
        <v>1.5096560170930619E-2</v>
      </c>
      <c r="BJ42" s="40">
        <f>BC42/BC$74</f>
        <v>1.50391291614374E-2</v>
      </c>
      <c r="BK42" s="40">
        <f>BD42/BD$74</f>
        <v>1.2634561683879691E-2</v>
      </c>
      <c r="BL42" s="40">
        <f>BE42/BE$74</f>
        <v>1.2135864214136864E-2</v>
      </c>
      <c r="BM42" s="40">
        <f>BF42/BF$74</f>
        <v>1.4528668132160995E-2</v>
      </c>
      <c r="BN42" s="40">
        <f>BG42/BG$74</f>
        <v>1.3984241237699884E-2</v>
      </c>
      <c r="BO42" s="40">
        <f>BH42/BH$74</f>
        <v>1.427452817695562E-2</v>
      </c>
      <c r="BP42" s="2">
        <v>1032</v>
      </c>
      <c r="BQ42" s="17">
        <f>BP$74*BI42</f>
        <v>953.28738855358483</v>
      </c>
      <c r="BR42" s="1">
        <f>BQ42-BP42</f>
        <v>-78.712611446415167</v>
      </c>
      <c r="BS42" s="2">
        <v>376</v>
      </c>
      <c r="BT42" s="17">
        <f>BS$74*BJ42</f>
        <v>907.62648402190848</v>
      </c>
      <c r="BU42" s="1">
        <f>BT42-BS42</f>
        <v>531.62648402190848</v>
      </c>
      <c r="BV42" s="2">
        <v>959</v>
      </c>
      <c r="BW42" s="17">
        <f>BV$74*BK42</f>
        <v>846.94520791719128</v>
      </c>
      <c r="BX42" s="1">
        <f>BW42-BV42</f>
        <v>-112.05479208280872</v>
      </c>
      <c r="BY42" s="2">
        <v>1353</v>
      </c>
      <c r="BZ42" s="17">
        <f>BY$74*BL42</f>
        <v>786.90157150884841</v>
      </c>
      <c r="CA42" s="1">
        <f>BZ42-BY42</f>
        <v>-566.09842849115159</v>
      </c>
      <c r="CB42" s="2">
        <v>651</v>
      </c>
      <c r="CC42" s="17">
        <f>CB$74*BM42</f>
        <v>960.37402087210614</v>
      </c>
      <c r="CD42" s="1">
        <f>CC42-CB42</f>
        <v>309.37402087210614</v>
      </c>
      <c r="CE42" s="2">
        <v>308</v>
      </c>
      <c r="CF42" s="17">
        <f>CE$74*BN42</f>
        <v>1007.8302817597929</v>
      </c>
      <c r="CG42" s="1">
        <f>CF42-CE42</f>
        <v>699.83028175979291</v>
      </c>
      <c r="CH42" s="2">
        <v>69</v>
      </c>
      <c r="CI42" s="17">
        <f>CH$74*BO42</f>
        <v>950.79777281065992</v>
      </c>
      <c r="CJ42" s="1">
        <f>CI42-CH42</f>
        <v>881.79777281065992</v>
      </c>
      <c r="CK42" s="9"/>
      <c r="CO42" s="40"/>
      <c r="CQ42" s="17"/>
      <c r="CR42" s="1"/>
    </row>
    <row r="43" spans="1:96" x14ac:dyDescent="0.2">
      <c r="A43" s="50" t="s">
        <v>3</v>
      </c>
      <c r="B43">
        <v>1</v>
      </c>
      <c r="C43">
        <v>1</v>
      </c>
      <c r="D43">
        <v>0.38282504012841001</v>
      </c>
      <c r="E43">
        <v>0.61717495987158899</v>
      </c>
      <c r="F43">
        <v>0.68095238095238098</v>
      </c>
      <c r="G43">
        <v>0.68095238095238098</v>
      </c>
      <c r="H43">
        <v>1.7605633802816899E-2</v>
      </c>
      <c r="I43">
        <v>0.36795774647887303</v>
      </c>
      <c r="J43">
        <v>8.0486827117341203E-2</v>
      </c>
      <c r="K43">
        <v>0.23411043667648801</v>
      </c>
      <c r="L43">
        <v>0.789518386599391</v>
      </c>
      <c r="M43" s="31">
        <v>0</v>
      </c>
      <c r="N43">
        <v>1.0055826732067401</v>
      </c>
      <c r="O43">
        <v>0.99661978107257598</v>
      </c>
      <c r="P43">
        <v>1.01052211779233</v>
      </c>
      <c r="Q43">
        <v>0.99291443618142405</v>
      </c>
      <c r="R43">
        <v>98.379997253417898</v>
      </c>
      <c r="S43" s="43">
        <f>IF(C43,O43,Q43)</f>
        <v>0.99661978107257598</v>
      </c>
      <c r="T43" s="43">
        <f>IF(D43 = 0,N43,P43)</f>
        <v>1.01052211779233</v>
      </c>
      <c r="U43" s="68">
        <f>R43*S43^(1-M43)</f>
        <v>98.047451324621974</v>
      </c>
      <c r="V43" s="67">
        <f>R43*T43^(M43+1)</f>
        <v>99.415163172927464</v>
      </c>
      <c r="W43" s="76">
        <f>0.5 * (D43-MAX($D$3:$D$73))/(MIN($D$3:$D$73)-MAX($D$3:$D$73)) + 0.75</f>
        <v>1.0724928126245987</v>
      </c>
      <c r="X43" s="76">
        <f>AVERAGE(D43, F43, G43, H43, I43, J43, K43)</f>
        <v>0.34927006372981306</v>
      </c>
      <c r="Y43" s="32">
        <f>1.2^M43</f>
        <v>1</v>
      </c>
      <c r="Z43" s="32">
        <f>IF(C43&gt;0, 1, 0.3)</f>
        <v>1</v>
      </c>
      <c r="AA43" s="32">
        <f>PERCENTILE($L$2:$L$73, 0.05)</f>
        <v>-0.27069260264419237</v>
      </c>
      <c r="AB43" s="32">
        <f>PERCENTILE($L$2:$L$73, 0.95)</f>
        <v>1.0413923914257375</v>
      </c>
      <c r="AC43" s="32">
        <f>MIN(MAX(L43,AA43), AB43)</f>
        <v>0.789518386599391</v>
      </c>
      <c r="AD43" s="32">
        <f>AC43-$AC$74+1</f>
        <v>2.0602109892435836</v>
      </c>
      <c r="AE43" s="21">
        <f>(AD43^4) *Y43*Z43</f>
        <v>18.015519810119265</v>
      </c>
      <c r="AF43" s="15">
        <f>AE43/$AE$74</f>
        <v>2.2861751913895747E-2</v>
      </c>
      <c r="AG43" s="2">
        <v>2951</v>
      </c>
      <c r="AH43" s="16">
        <f>$D$80*AF43</f>
        <v>1388.0626983281372</v>
      </c>
      <c r="AI43" s="26">
        <f>AH43-AG43</f>
        <v>-1562.9373016718628</v>
      </c>
      <c r="AJ43" s="2">
        <v>787</v>
      </c>
      <c r="AK43" s="2">
        <v>1181</v>
      </c>
      <c r="AL43" s="2">
        <v>0</v>
      </c>
      <c r="AM43" s="10">
        <f>SUM(AJ43:AL43)</f>
        <v>1968</v>
      </c>
      <c r="AN43" s="16">
        <f>AF43*$D$79</f>
        <v>2288.96432512307</v>
      </c>
      <c r="AO43" s="9">
        <f>AN43-AM43</f>
        <v>320.96432512307001</v>
      </c>
      <c r="AP43" s="9">
        <f>AO43+AI43</f>
        <v>-1241.9729765487928</v>
      </c>
      <c r="AQ43" s="18">
        <f>AG43+AM43</f>
        <v>4919</v>
      </c>
      <c r="AR43" s="30">
        <f>AH43+AN43</f>
        <v>3677.0270234512072</v>
      </c>
      <c r="AS43" s="77">
        <f>AP43*(AP43&lt;0)</f>
        <v>-1241.9729765487928</v>
      </c>
      <c r="AT43">
        <f>AS43/$AS$74</f>
        <v>5.2348476147370204E-2</v>
      </c>
      <c r="AU43" s="66">
        <f>AT43*$AP$74</f>
        <v>-29.498366309041653</v>
      </c>
      <c r="AV43" s="69">
        <f>IF(AU43&gt;0,U43,V43)</f>
        <v>99.415163172927464</v>
      </c>
      <c r="AW43" s="17">
        <f>AU43/AV43</f>
        <v>-0.29671898498753951</v>
      </c>
      <c r="AX43" s="38">
        <f>AQ43/AR43</f>
        <v>1.3377655286805845</v>
      </c>
      <c r="AY43" s="23">
        <v>0</v>
      </c>
      <c r="AZ43" s="16">
        <f>BN43*$D$81</f>
        <v>71.1616918253943</v>
      </c>
      <c r="BA43" s="63">
        <f>AZ43-AY43</f>
        <v>71.1616918253943</v>
      </c>
      <c r="BB43" s="42">
        <f>($AD43^$BB$76)*($BC$76^$M43)*(IF($C43&gt;0,1,$BD$76))</f>
        <v>2.2082448310015863</v>
      </c>
      <c r="BC43" s="42">
        <f>($AD43^$BB$77)*($BC$77^$M43)*(IF($C43&gt;0,1,$BD$77))</f>
        <v>4.676140660708187</v>
      </c>
      <c r="BD43" s="42">
        <f>($AD43^$BB$78)*($BC$78^$M43)*(IF($C43&gt;0,1,$BD$78))</f>
        <v>33.616507698257124</v>
      </c>
      <c r="BE43" s="42">
        <f>($AD43^$BB$79)*($BC$79^$M43)*(IF($C43&gt;0,1,$BD$79))</f>
        <v>4.6998602929572826</v>
      </c>
      <c r="BF43" s="42">
        <f>($AD43^$BB$80)*($BC$80^$M43)*(IF($C43&gt;0,1,$BD$80))</f>
        <v>1.0664442113809411</v>
      </c>
      <c r="BG43" s="42">
        <f>($AD43^$BB$81)*($BC$81^$M43)*(IF($C43&gt;0,1,$BD$81))</f>
        <v>13.356336556688014</v>
      </c>
      <c r="BH43" s="42">
        <f>($AD43^$BB$82)*($BC$82^$M43)*(IF($C43&gt;0,1,$BD$82))</f>
        <v>3.847081683965905</v>
      </c>
      <c r="BI43" s="40">
        <f>BB43/BB$74</f>
        <v>1.6837614925654516E-2</v>
      </c>
      <c r="BJ43" s="40">
        <f>BC43/BC$74</f>
        <v>1.8600272226368397E-2</v>
      </c>
      <c r="BK43" s="40">
        <f>BD43/BD$74</f>
        <v>2.0506307347899398E-2</v>
      </c>
      <c r="BL43" s="40">
        <f>BE43/BE$74</f>
        <v>1.502000486778915E-2</v>
      </c>
      <c r="BM43" s="40">
        <f>BF43/BF$74</f>
        <v>1.4658012912974267E-2</v>
      </c>
      <c r="BN43" s="40">
        <f>BG43/BG$74</f>
        <v>1.998643219362289E-2</v>
      </c>
      <c r="BO43" s="40">
        <f>BH43/BH$74</f>
        <v>1.7186234481283352E-2</v>
      </c>
      <c r="BP43" s="2">
        <v>664</v>
      </c>
      <c r="BQ43" s="17">
        <f>BP$74*BI43</f>
        <v>1063.2280320953801</v>
      </c>
      <c r="BR43" s="1">
        <f>BQ43-BP43</f>
        <v>399.22803209538006</v>
      </c>
      <c r="BS43" s="2">
        <v>675</v>
      </c>
      <c r="BT43" s="17">
        <f>BS$74*BJ43</f>
        <v>1122.5450291335592</v>
      </c>
      <c r="BU43" s="1">
        <f>BT43-BS43</f>
        <v>447.54502913355918</v>
      </c>
      <c r="BV43" s="2">
        <v>0</v>
      </c>
      <c r="BW43" s="17">
        <f>BV$74*BK43</f>
        <v>1374.6198067590883</v>
      </c>
      <c r="BX43" s="1">
        <f>BW43-BV43</f>
        <v>1374.6198067590883</v>
      </c>
      <c r="BY43" s="2">
        <v>0</v>
      </c>
      <c r="BZ43" s="17">
        <f>BY$74*BL43</f>
        <v>973.91213563231622</v>
      </c>
      <c r="CA43" s="1">
        <f>BZ43-BY43</f>
        <v>973.91213563231622</v>
      </c>
      <c r="CB43" s="2">
        <v>885</v>
      </c>
      <c r="CC43" s="17">
        <f>CB$74*BM43</f>
        <v>968.92396957342498</v>
      </c>
      <c r="CD43" s="1">
        <f>CC43-CB43</f>
        <v>83.923969573424984</v>
      </c>
      <c r="CE43" s="2">
        <v>787</v>
      </c>
      <c r="CF43" s="17">
        <f>CE$74*BN43</f>
        <v>1440.4021817622081</v>
      </c>
      <c r="CG43" s="1">
        <f>CF43-CE43</f>
        <v>653.4021817622081</v>
      </c>
      <c r="CH43" s="2">
        <v>0</v>
      </c>
      <c r="CI43" s="17">
        <f>CH$74*BO43</f>
        <v>1144.7407063293215</v>
      </c>
      <c r="CJ43" s="1">
        <f>CI43-CH43</f>
        <v>1144.7407063293215</v>
      </c>
      <c r="CK43" s="9"/>
      <c r="CO43" s="40"/>
      <c r="CQ43" s="17"/>
      <c r="CR43" s="1"/>
    </row>
    <row r="44" spans="1:96" x14ac:dyDescent="0.2">
      <c r="A44" s="51" t="s">
        <v>107</v>
      </c>
      <c r="B44">
        <v>1</v>
      </c>
      <c r="C44">
        <v>1</v>
      </c>
      <c r="D44">
        <v>0.66735966735966701</v>
      </c>
      <c r="E44">
        <v>0.33264033264033199</v>
      </c>
      <c r="F44">
        <v>0.82222222222222197</v>
      </c>
      <c r="G44">
        <v>0.82222222222222197</v>
      </c>
      <c r="H44">
        <v>0.42857142857142799</v>
      </c>
      <c r="I44">
        <v>0.68328840970350402</v>
      </c>
      <c r="J44">
        <v>0.54114498045618997</v>
      </c>
      <c r="K44">
        <v>0.667039300472685</v>
      </c>
      <c r="L44">
        <v>0.248078739253172</v>
      </c>
      <c r="M44" s="31">
        <v>0</v>
      </c>
      <c r="N44">
        <v>1.01304719413149</v>
      </c>
      <c r="O44">
        <v>0.99183938062788002</v>
      </c>
      <c r="P44">
        <v>1.0168826254532899</v>
      </c>
      <c r="Q44">
        <v>0.98679897863614696</v>
      </c>
      <c r="R44">
        <v>7.5199999809265101</v>
      </c>
      <c r="S44" s="43">
        <f>IF(C44,O44,Q44)</f>
        <v>0.99183938062788002</v>
      </c>
      <c r="T44" s="43">
        <f>IF(D44 = 0,N44,P44)</f>
        <v>1.0168826254532899</v>
      </c>
      <c r="U44" s="68">
        <f>R44*S44^(1-M44)</f>
        <v>7.4586321234038193</v>
      </c>
      <c r="V44" s="67">
        <f>R44*T44^(M44+1)</f>
        <v>7.6469573240132398</v>
      </c>
      <c r="W44" s="76">
        <f>0.5 * (D44-MAX($D$3:$D$73))/(MIN($D$3:$D$73)-MAX($D$3:$D$73)) + 0.75</f>
        <v>0.88463714404893334</v>
      </c>
      <c r="X44" s="76">
        <f>AVERAGE(D44, F44, G44, H44, I44, J44, K44)</f>
        <v>0.66169260442970257</v>
      </c>
      <c r="Y44" s="32">
        <f>1.2^M44</f>
        <v>1</v>
      </c>
      <c r="Z44" s="32">
        <f>IF(C44&gt;0, 1, 0.3)</f>
        <v>1</v>
      </c>
      <c r="AA44" s="32">
        <f>PERCENTILE($L$2:$L$73, 0.05)</f>
        <v>-0.27069260264419237</v>
      </c>
      <c r="AB44" s="32">
        <f>PERCENTILE($L$2:$L$73, 0.95)</f>
        <v>1.0413923914257375</v>
      </c>
      <c r="AC44" s="32">
        <f>MIN(MAX(L44,AA44), AB44)</f>
        <v>0.248078739253172</v>
      </c>
      <c r="AD44" s="32">
        <f>AC44-$AC$74+1</f>
        <v>1.5187713418973643</v>
      </c>
      <c r="AE44" s="21">
        <f>(AD44^4) *Y44*Z44</f>
        <v>5.3207098299979974</v>
      </c>
      <c r="AF44" s="15">
        <f>AE44/$AE$74</f>
        <v>6.7519976898426978E-3</v>
      </c>
      <c r="AG44" s="2">
        <v>165</v>
      </c>
      <c r="AH44" s="16">
        <f>$D$80*AF44</f>
        <v>409.95091573764432</v>
      </c>
      <c r="AI44" s="26">
        <f>AH44-AG44</f>
        <v>244.95091573764432</v>
      </c>
      <c r="AJ44" s="2">
        <v>805</v>
      </c>
      <c r="AK44" s="2">
        <v>45</v>
      </c>
      <c r="AL44" s="2">
        <v>0</v>
      </c>
      <c r="AM44" s="10">
        <f>SUM(AJ44:AL44)</f>
        <v>850</v>
      </c>
      <c r="AN44" s="16">
        <f>AF44*$D$79</f>
        <v>676.02351270243059</v>
      </c>
      <c r="AO44" s="9">
        <f>AN44-AM44</f>
        <v>-173.97648729756941</v>
      </c>
      <c r="AP44" s="9">
        <f>AO44+AI44</f>
        <v>70.974428440074917</v>
      </c>
      <c r="AQ44" s="18">
        <f>AG44+AM44</f>
        <v>1015</v>
      </c>
      <c r="AR44" s="30">
        <f>AH44+AN44</f>
        <v>1085.9744284400749</v>
      </c>
      <c r="AS44" s="77">
        <f>AP44*(AP44&lt;0)</f>
        <v>0</v>
      </c>
      <c r="AT44">
        <f>AS44/$AS$74</f>
        <v>0</v>
      </c>
      <c r="AU44" s="66">
        <f>AT44*$AP$74</f>
        <v>0</v>
      </c>
      <c r="AV44" s="69">
        <f>IF(AU44&gt;0,U44,V44)</f>
        <v>7.6469573240132398</v>
      </c>
      <c r="AW44" s="17">
        <f>AU44/AV44</f>
        <v>0</v>
      </c>
      <c r="AX44" s="38">
        <f>AQ44/AR44</f>
        <v>0.93464447543021378</v>
      </c>
      <c r="AY44" s="23">
        <v>0</v>
      </c>
      <c r="AZ44" s="16">
        <f>BN44*$D$81</f>
        <v>23.844632564321763</v>
      </c>
      <c r="BA44" s="63">
        <f>AZ44-AY44</f>
        <v>23.844632564321763</v>
      </c>
      <c r="BB44" s="42">
        <f>($AD44^$BB$76)*($BC$76^$M44)*(IF($C44&gt;0,1,$BD$76))</f>
        <v>1.580941003502774</v>
      </c>
      <c r="BC44" s="42">
        <f>($AD44^$BB$77)*($BC$77^$M44)*(IF($C44&gt;0,1,$BD$77))</f>
        <v>2.4395221640724496</v>
      </c>
      <c r="BD44" s="42">
        <f>($AD44^$BB$78)*($BC$78^$M44)*(IF($C44&gt;0,1,$BD$78))</f>
        <v>7.6312821455970203</v>
      </c>
      <c r="BE44" s="42">
        <f>($AD44^$BB$79)*($BC$79^$M44)*(IF($C44&gt;0,1,$BD$79))</f>
        <v>2.4466689751814377</v>
      </c>
      <c r="BF44" s="42">
        <f>($AD44^$BB$80)*($BC$80^$M44)*(IF($C44&gt;0,1,$BD$80))</f>
        <v>1.0378935739205348</v>
      </c>
      <c r="BG44" s="42">
        <f>($AD44^$BB$81)*($BC$81^$M44)*(IF($C44&gt;0,1,$BD$81))</f>
        <v>4.4753986229146205</v>
      </c>
      <c r="BH44" s="42">
        <f>($AD44^$BB$82)*($BC$82^$M44)*(IF($C44&gt;0,1,$BD$82))</f>
        <v>2.1792237426881416</v>
      </c>
      <c r="BI44" s="40">
        <f>BB44/BB$74</f>
        <v>1.2054494802138365E-2</v>
      </c>
      <c r="BJ44" s="40">
        <f>BC44/BC$74</f>
        <v>9.7036808014100452E-3</v>
      </c>
      <c r="BK44" s="40">
        <f>BD44/BD$74</f>
        <v>4.6551360581772441E-3</v>
      </c>
      <c r="BL44" s="40">
        <f>BE44/BE$74</f>
        <v>7.8191643211527051E-3</v>
      </c>
      <c r="BM44" s="40">
        <f>BF44/BF$74</f>
        <v>1.4265591435974199E-2</v>
      </c>
      <c r="BN44" s="40">
        <f>BG44/BG$74</f>
        <v>6.6969899071258991E-3</v>
      </c>
      <c r="BO44" s="40">
        <f>BH44/BH$74</f>
        <v>9.7353405271106332E-3</v>
      </c>
      <c r="BP44" s="2">
        <v>1193</v>
      </c>
      <c r="BQ44" s="17">
        <f>BP$74*BI44</f>
        <v>761.19312877582922</v>
      </c>
      <c r="BR44" s="1">
        <f>BQ44-BP44</f>
        <v>-431.80687122417078</v>
      </c>
      <c r="BS44" s="2">
        <v>244</v>
      </c>
      <c r="BT44" s="17">
        <f>BS$74*BJ44</f>
        <v>585.62684004589767</v>
      </c>
      <c r="BU44" s="1">
        <f>BT44-BS44</f>
        <v>341.62684004589767</v>
      </c>
      <c r="BV44" s="2">
        <v>0</v>
      </c>
      <c r="BW44" s="17">
        <f>BV$74*BK44</f>
        <v>312.05239052385338</v>
      </c>
      <c r="BX44" s="1">
        <f>BW44-BV44</f>
        <v>312.05239052385338</v>
      </c>
      <c r="BY44" s="2">
        <v>481</v>
      </c>
      <c r="BZ44" s="17">
        <f>BY$74*BL44</f>
        <v>507.00243374786254</v>
      </c>
      <c r="CA44" s="1">
        <f>BZ44-BY44</f>
        <v>26.00243374786254</v>
      </c>
      <c r="CB44" s="2">
        <v>925</v>
      </c>
      <c r="CC44" s="17">
        <f>CB$74*BM44</f>
        <v>942.98412510076651</v>
      </c>
      <c r="CD44" s="1">
        <f>CC44-CB44</f>
        <v>17.984125100766505</v>
      </c>
      <c r="CE44" s="2">
        <v>0</v>
      </c>
      <c r="CF44" s="17">
        <f>CE$74*BN44</f>
        <v>482.64536561665642</v>
      </c>
      <c r="CG44" s="1">
        <f>CF44-CE44</f>
        <v>482.64536561665642</v>
      </c>
      <c r="CH44" s="2">
        <v>0</v>
      </c>
      <c r="CI44" s="17">
        <f>CH$74*BO44</f>
        <v>648.45156182978508</v>
      </c>
      <c r="CJ44" s="1">
        <f>CI44-CH44</f>
        <v>648.45156182978508</v>
      </c>
      <c r="CK44" s="9"/>
      <c r="CO44" s="40"/>
      <c r="CQ44" s="17"/>
      <c r="CR44" s="1"/>
    </row>
    <row r="45" spans="1:96" x14ac:dyDescent="0.2">
      <c r="A45" s="51" t="s">
        <v>63</v>
      </c>
      <c r="B45">
        <v>1</v>
      </c>
      <c r="C45">
        <v>1</v>
      </c>
      <c r="D45">
        <v>0.34269662921348298</v>
      </c>
      <c r="E45">
        <v>0.65730337078651602</v>
      </c>
      <c r="F45">
        <v>0.73492063492063497</v>
      </c>
      <c r="G45">
        <v>0.73492063492063497</v>
      </c>
      <c r="H45">
        <v>0.147887323943661</v>
      </c>
      <c r="I45">
        <v>0.25528169014084501</v>
      </c>
      <c r="J45">
        <v>0.194301121990442</v>
      </c>
      <c r="K45">
        <v>0.37788345285154701</v>
      </c>
      <c r="L45">
        <v>0.90432118412831497</v>
      </c>
      <c r="M45" s="31">
        <v>0</v>
      </c>
      <c r="N45">
        <v>1.0069969909931999</v>
      </c>
      <c r="O45">
        <v>0.99628490713717399</v>
      </c>
      <c r="P45">
        <v>1.0080451948395699</v>
      </c>
      <c r="Q45">
        <v>0.99490007492040999</v>
      </c>
      <c r="R45">
        <v>512.58001708984295</v>
      </c>
      <c r="S45" s="43">
        <f>IF(C45,O45,Q45)</f>
        <v>0.99628490713717399</v>
      </c>
      <c r="T45" s="43">
        <f>IF(D45 = 0,N45,P45)</f>
        <v>1.0080451948395699</v>
      </c>
      <c r="U45" s="68">
        <f>R45*S45^(1-M45)</f>
        <v>510.67573472672524</v>
      </c>
      <c r="V45" s="67">
        <f>R45*T45^(M45+1)</f>
        <v>516.70382319820078</v>
      </c>
      <c r="W45" s="76">
        <f>0.5 * (D45-MAX($D$3:$D$73))/(MIN($D$3:$D$73)-MAX($D$3:$D$73)) + 0.75</f>
        <v>1.0989864226806283</v>
      </c>
      <c r="X45" s="76">
        <f>AVERAGE(D45, F45, G45, H45, I45, J45, K45)</f>
        <v>0.39827021256874973</v>
      </c>
      <c r="Y45" s="32">
        <f>1.2^M45</f>
        <v>1</v>
      </c>
      <c r="Z45" s="32">
        <f>IF(C45&gt;0, 1, 0.3)</f>
        <v>1</v>
      </c>
      <c r="AA45" s="32">
        <f>PERCENTILE($L$2:$L$73, 0.05)</f>
        <v>-0.27069260264419237</v>
      </c>
      <c r="AB45" s="32">
        <f>PERCENTILE($L$2:$L$73, 0.95)</f>
        <v>1.0413923914257375</v>
      </c>
      <c r="AC45" s="32">
        <f>MIN(MAX(L45,AA45), AB45)</f>
        <v>0.90432118412831497</v>
      </c>
      <c r="AD45" s="32">
        <f>AC45-$AC$74+1</f>
        <v>2.1750137867725075</v>
      </c>
      <c r="AE45" s="21">
        <f>(AD45^4) *Y45*Z45</f>
        <v>22.379380310461102</v>
      </c>
      <c r="AF45" s="15">
        <f>AE45/$AE$74</f>
        <v>2.8399504762393966E-2</v>
      </c>
      <c r="AG45" s="2">
        <v>2563</v>
      </c>
      <c r="AH45" s="16">
        <f>$D$80*AF45</f>
        <v>1724.2901314011308</v>
      </c>
      <c r="AI45" s="26">
        <f>AH45-AG45</f>
        <v>-838.70986859886921</v>
      </c>
      <c r="AJ45" s="2">
        <v>513</v>
      </c>
      <c r="AK45" s="2">
        <v>1025</v>
      </c>
      <c r="AL45" s="2">
        <v>0</v>
      </c>
      <c r="AM45" s="10">
        <f>SUM(AJ45:AL45)</f>
        <v>1538</v>
      </c>
      <c r="AN45" s="16">
        <f>AF45*$D$79</f>
        <v>2843.4152158204088</v>
      </c>
      <c r="AO45" s="9">
        <f>AN45-AM45</f>
        <v>1305.4152158204088</v>
      </c>
      <c r="AP45" s="9">
        <f>AO45+AI45</f>
        <v>466.70534722153957</v>
      </c>
      <c r="AQ45" s="18">
        <f>AG45+AM45</f>
        <v>4101</v>
      </c>
      <c r="AR45" s="30">
        <f>AH45+AN45</f>
        <v>4567.7053472215393</v>
      </c>
      <c r="AS45" s="77">
        <f>AP45*(AP45&lt;0)</f>
        <v>0</v>
      </c>
      <c r="AT45">
        <f>AS45/$AS$74</f>
        <v>0</v>
      </c>
      <c r="AU45" s="66">
        <f>AT45*$AP$74</f>
        <v>0</v>
      </c>
      <c r="AV45" s="69">
        <f>IF(AU45&gt;0,U45,V45)</f>
        <v>516.70382319820078</v>
      </c>
      <c r="AW45" s="17">
        <f>AU45/AV45</f>
        <v>0</v>
      </c>
      <c r="AX45" s="38">
        <f>AQ45/AR45</f>
        <v>0.89782498831597612</v>
      </c>
      <c r="AY45" s="23">
        <v>0</v>
      </c>
      <c r="AZ45" s="16">
        <f>BN45*$D$81</f>
        <v>86.436603567888227</v>
      </c>
      <c r="BA45" s="63">
        <f>AZ45-AY45</f>
        <v>86.436603567888227</v>
      </c>
      <c r="BB45" s="42">
        <f>($AD45^$BB$76)*($BC$76^$M45)*(IF($C45&gt;0,1,$BD$76))</f>
        <v>2.3434644381248559</v>
      </c>
      <c r="BC45" s="42">
        <f>($AD45^$BB$77)*($BC$77^$M45)*(IF($C45&gt;0,1,$BD$77))</f>
        <v>5.2498142602138351</v>
      </c>
      <c r="BD45" s="42">
        <f>($AD45^$BB$78)*($BC$78^$M45)*(IF($C45&gt;0,1,$BD$78))</f>
        <v>43.760046506903336</v>
      </c>
      <c r="BE45" s="42">
        <f>($AD45^$BB$79)*($BC$79^$M45)*(IF($C45&gt;0,1,$BD$79))</f>
        <v>5.2784470861850181</v>
      </c>
      <c r="BF45" s="42">
        <f>($AD45^$BB$80)*($BC$80^$M45)*(IF($C45&gt;0,1,$BD$80))</f>
        <v>1.07160348978082</v>
      </c>
      <c r="BG45" s="42">
        <f>($AD45^$BB$81)*($BC$81^$M45)*(IF($C45&gt;0,1,$BD$81))</f>
        <v>16.223284444984994</v>
      </c>
      <c r="BH45" s="42">
        <f>($AD45^$BB$82)*($BC$82^$M45)*(IF($C45&gt;0,1,$BD$82))</f>
        <v>4.256270239253805</v>
      </c>
      <c r="BI45" s="40">
        <f>BB45/BB$74</f>
        <v>1.7868649004474133E-2</v>
      </c>
      <c r="BJ45" s="40">
        <f>BC45/BC$74</f>
        <v>2.0882172172096224E-2</v>
      </c>
      <c r="BK45" s="40">
        <f>BD45/BD$74</f>
        <v>2.6693937730939716E-2</v>
      </c>
      <c r="BL45" s="40">
        <f>BE45/BE$74</f>
        <v>1.6869076097361994E-2</v>
      </c>
      <c r="BM45" s="40">
        <f>BF45/BF$74</f>
        <v>1.4728925923331488E-2</v>
      </c>
      <c r="BN45" s="40">
        <f>BG45/BG$74</f>
        <v>2.4276535196710639E-2</v>
      </c>
      <c r="BO45" s="40">
        <f>BH45/BH$74</f>
        <v>1.9014220221109341E-2</v>
      </c>
      <c r="BP45" s="2">
        <v>503</v>
      </c>
      <c r="BQ45" s="17">
        <f>BP$74*BI45</f>
        <v>1128.3337100365236</v>
      </c>
      <c r="BR45" s="1">
        <f>BQ45-BP45</f>
        <v>625.3337100365236</v>
      </c>
      <c r="BS45" s="2">
        <v>1003</v>
      </c>
      <c r="BT45" s="17">
        <f>BS$74*BJ45</f>
        <v>1260.2599727581792</v>
      </c>
      <c r="BU45" s="1">
        <f>BT45-BS45</f>
        <v>257.25997275817917</v>
      </c>
      <c r="BV45" s="2">
        <v>0</v>
      </c>
      <c r="BW45" s="17">
        <f>BV$74*BK45</f>
        <v>1789.4014218558129</v>
      </c>
      <c r="BX45" s="1">
        <f>BW45-BV45</f>
        <v>1789.4014218558129</v>
      </c>
      <c r="BY45" s="2">
        <v>517</v>
      </c>
      <c r="BZ45" s="17">
        <f>BY$74*BL45</f>
        <v>1093.807763229049</v>
      </c>
      <c r="CA45" s="1">
        <f>BZ45-BY45</f>
        <v>576.80776322904899</v>
      </c>
      <c r="CB45" s="2">
        <v>1025</v>
      </c>
      <c r="CC45" s="17">
        <f>CB$74*BM45</f>
        <v>973.61146138405798</v>
      </c>
      <c r="CD45" s="1">
        <f>CC45-CB45</f>
        <v>-51.388538615942025</v>
      </c>
      <c r="CE45" s="2">
        <v>2050</v>
      </c>
      <c r="CF45" s="17">
        <f>CE$74*BN45</f>
        <v>1749.5856150917391</v>
      </c>
      <c r="CG45" s="1">
        <f>CF45-CE45</f>
        <v>-300.4143849082609</v>
      </c>
      <c r="CH45" s="2">
        <v>0</v>
      </c>
      <c r="CI45" s="17">
        <f>CH$74*BO45</f>
        <v>1266.4991804876511</v>
      </c>
      <c r="CJ45" s="1">
        <f>CI45-CH45</f>
        <v>1266.4991804876511</v>
      </c>
      <c r="CK45" s="9"/>
      <c r="CO45" s="40"/>
      <c r="CQ45" s="17"/>
      <c r="CR45" s="1"/>
    </row>
    <row r="46" spans="1:96" x14ac:dyDescent="0.2">
      <c r="A46" s="51" t="s">
        <v>17</v>
      </c>
      <c r="B46">
        <v>1</v>
      </c>
      <c r="C46">
        <v>0</v>
      </c>
      <c r="D46">
        <v>0.40258064516129</v>
      </c>
      <c r="E46">
        <v>0.597419354838709</v>
      </c>
      <c r="F46">
        <v>0.40430925221799702</v>
      </c>
      <c r="G46">
        <v>0.40430925221799702</v>
      </c>
      <c r="H46">
        <v>0.18796992481203001</v>
      </c>
      <c r="I46">
        <v>0.4</v>
      </c>
      <c r="J46">
        <v>0.27420424855353998</v>
      </c>
      <c r="K46">
        <v>0.33296143123142602</v>
      </c>
      <c r="L46">
        <v>0.23952506638597301</v>
      </c>
      <c r="M46" s="31">
        <v>0</v>
      </c>
      <c r="N46">
        <v>1.0117467074312501</v>
      </c>
      <c r="O46">
        <v>0.98376165687263994</v>
      </c>
      <c r="P46">
        <v>1.0110005569648099</v>
      </c>
      <c r="Q46">
        <v>0.99331097412041303</v>
      </c>
      <c r="R46">
        <v>19.440000534057599</v>
      </c>
      <c r="S46" s="43">
        <f>IF(C46,O46,Q46)</f>
        <v>0.99331097412041303</v>
      </c>
      <c r="T46" s="43">
        <f>IF(D46 = 0,N46,P46)</f>
        <v>1.0110005569648099</v>
      </c>
      <c r="U46" s="68">
        <f>R46*S46^(1-M46)</f>
        <v>19.309965867386104</v>
      </c>
      <c r="V46" s="67">
        <f>R46*T46^(M46+1)</f>
        <v>19.653851367328436</v>
      </c>
      <c r="W46" s="76">
        <f>0.5 * (D46-MAX($D$3:$D$73))/(MIN($D$3:$D$73)-MAX($D$3:$D$73)) + 0.75</f>
        <v>1.0594497520042401</v>
      </c>
      <c r="X46" s="76">
        <f>AVERAGE(D46, F46, G46, H46, I46, J46, K46)</f>
        <v>0.34376210774204002</v>
      </c>
      <c r="Y46" s="32">
        <f>1.2^M46</f>
        <v>1</v>
      </c>
      <c r="Z46" s="32">
        <f>IF(C46&gt;0, 1, 0.3)</f>
        <v>0.3</v>
      </c>
      <c r="AA46" s="32">
        <f>PERCENTILE($L$2:$L$73, 0.05)</f>
        <v>-0.27069260264419237</v>
      </c>
      <c r="AB46" s="32">
        <f>PERCENTILE($L$2:$L$73, 0.95)</f>
        <v>1.0413923914257375</v>
      </c>
      <c r="AC46" s="32">
        <f>MIN(MAX(L46,AA46), AB46)</f>
        <v>0.23952506638597301</v>
      </c>
      <c r="AD46" s="32">
        <f>AC46-$AC$74+1</f>
        <v>1.5102176690301654</v>
      </c>
      <c r="AE46" s="21">
        <f>(AD46^4) *Y46*Z46</f>
        <v>1.5605563060400356</v>
      </c>
      <c r="AF46" s="15">
        <f>AE46/$AE$74</f>
        <v>1.980350913677948E-3</v>
      </c>
      <c r="AG46" s="2">
        <v>0</v>
      </c>
      <c r="AH46" s="16">
        <f>$D$80*AF46</f>
        <v>120.23799589941345</v>
      </c>
      <c r="AI46" s="26">
        <f>AH46-AG46</f>
        <v>120.23799589941345</v>
      </c>
      <c r="AJ46" s="2">
        <v>486</v>
      </c>
      <c r="AK46" s="2">
        <v>19</v>
      </c>
      <c r="AL46" s="2">
        <v>0</v>
      </c>
      <c r="AM46" s="10">
        <f>SUM(AJ46:AL46)</f>
        <v>505</v>
      </c>
      <c r="AN46" s="16">
        <f>AF46*$D$79</f>
        <v>198.2766941792635</v>
      </c>
      <c r="AO46" s="9">
        <f>AN46-AM46</f>
        <v>-306.72330582073653</v>
      </c>
      <c r="AP46" s="9">
        <f>AO46+AI46</f>
        <v>-186.48530992132308</v>
      </c>
      <c r="AQ46" s="18">
        <f>AG46+AM46</f>
        <v>505</v>
      </c>
      <c r="AR46" s="30">
        <f>AH46+AN46</f>
        <v>318.51469007867695</v>
      </c>
      <c r="AS46" s="77">
        <f>AP46*(AP46&lt;0)</f>
        <v>-186.48530992132308</v>
      </c>
      <c r="AT46">
        <f>AS46/$AS$74</f>
        <v>7.8602529866460408E-3</v>
      </c>
      <c r="AU46" s="66">
        <f>AT46*$AP$74</f>
        <v>-4.4292525579748254</v>
      </c>
      <c r="AV46" s="69">
        <f>IF(AU46&gt;0,U46,V46)</f>
        <v>19.653851367328436</v>
      </c>
      <c r="AW46" s="17">
        <f>AU46/AV46</f>
        <v>-0.2253630840689978</v>
      </c>
      <c r="AX46" s="38">
        <f>AQ46/AR46</f>
        <v>1.5854841730384834</v>
      </c>
      <c r="AY46" s="23">
        <v>0</v>
      </c>
      <c r="AZ46" s="16">
        <f>BN46*$D$81</f>
        <v>5.2574753420350708</v>
      </c>
      <c r="BA46" s="63">
        <f>AZ46-AY46</f>
        <v>5.2574753420350708</v>
      </c>
      <c r="BB46" s="42">
        <f>($AD46^$BB$76)*($BC$76^$M46)*(IF($C46&gt;0,1,$BD$76))</f>
        <v>0.72902987238873573</v>
      </c>
      <c r="BC46" s="42">
        <f>($AD46^$BB$77)*($BC$77^$M46)*(IF($C46&gt;0,1,$BD$77))</f>
        <v>0.94965665328077742</v>
      </c>
      <c r="BD46" s="42">
        <f>($AD46^$BB$78)*($BC$78^$M46)*(IF($C46&gt;0,1,$BD$78))</f>
        <v>1.4849071998437453E-2</v>
      </c>
      <c r="BE46" s="42">
        <f>($AD46^$BB$79)*($BC$79^$M46)*(IF($C46&gt;0,1,$BD$79))</f>
        <v>1.7525147295810033</v>
      </c>
      <c r="BF46" s="42">
        <f>($AD46^$BB$80)*($BC$80^$M46)*(IF($C46&gt;0,1,$BD$80))</f>
        <v>0.67844128493378753</v>
      </c>
      <c r="BG46" s="42">
        <f>($AD46^$BB$81)*($BC$81^$M46)*(IF($C46&gt;0,1,$BD$81))</f>
        <v>0.98677544484194468</v>
      </c>
      <c r="BH46" s="42">
        <f>($AD46^$BB$82)*($BC$82^$M46)*(IF($C46&gt;0,1,$BD$82))</f>
        <v>8.4099676018028244E-2</v>
      </c>
      <c r="BI46" s="40">
        <f>BB46/BB$74</f>
        <v>5.5587696111635398E-3</v>
      </c>
      <c r="BJ46" s="40">
        <f>BC46/BC$74</f>
        <v>3.7774467353018566E-3</v>
      </c>
      <c r="BK46" s="40">
        <f>BD46/BD$74</f>
        <v>9.0580388945884509E-6</v>
      </c>
      <c r="BL46" s="40">
        <f>BE46/BE$74</f>
        <v>5.6007579222351377E-3</v>
      </c>
      <c r="BM46" s="40">
        <f>BF46/BF$74</f>
        <v>9.3250082930986366E-3</v>
      </c>
      <c r="BN46" s="40">
        <f>BG46/BG$74</f>
        <v>1.47661152704257E-3</v>
      </c>
      <c r="BO46" s="40">
        <f>BH46/BH$74</f>
        <v>3.7570212191486319E-4</v>
      </c>
      <c r="BP46" s="2">
        <v>1179</v>
      </c>
      <c r="BQ46" s="17">
        <f>BP$74*BI46</f>
        <v>351.01406586653286</v>
      </c>
      <c r="BR46" s="1">
        <f>BQ46-BP46</f>
        <v>-827.98593413346714</v>
      </c>
      <c r="BS46" s="2">
        <v>644</v>
      </c>
      <c r="BT46" s="17">
        <f>BS$74*BJ46</f>
        <v>227.97268792220234</v>
      </c>
      <c r="BU46" s="1">
        <f>BT46-BS46</f>
        <v>-416.02731207779766</v>
      </c>
      <c r="BV46" s="2">
        <v>435</v>
      </c>
      <c r="BW46" s="17">
        <f>BV$74*BK46</f>
        <v>0.60719657925984227</v>
      </c>
      <c r="BX46" s="1">
        <f>BW46-BV46</f>
        <v>-434.39280342074017</v>
      </c>
      <c r="BY46" s="2">
        <v>561</v>
      </c>
      <c r="BZ46" s="17">
        <f>BY$74*BL46</f>
        <v>363.15874443564854</v>
      </c>
      <c r="CA46" s="1">
        <f>BZ46-BY46</f>
        <v>-197.84125556435146</v>
      </c>
      <c r="CB46" s="2">
        <v>739</v>
      </c>
      <c r="CC46" s="17">
        <f>CB$74*BM46</f>
        <v>616.40169819040602</v>
      </c>
      <c r="CD46" s="1">
        <f>CC46-CB46</f>
        <v>-122.59830180959398</v>
      </c>
      <c r="CE46" s="2">
        <v>0</v>
      </c>
      <c r="CF46" s="17">
        <f>CE$74*BN46</f>
        <v>106.41791614243098</v>
      </c>
      <c r="CG46" s="1">
        <f>CF46-CE46</f>
        <v>106.41791614243098</v>
      </c>
      <c r="CH46" s="2">
        <v>1460</v>
      </c>
      <c r="CI46" s="17">
        <f>CH$74*BO46</f>
        <v>25.024766936505209</v>
      </c>
      <c r="CJ46" s="1">
        <f>CI46-CH46</f>
        <v>-1434.9752330634949</v>
      </c>
      <c r="CK46" s="9"/>
      <c r="CO46" s="40"/>
      <c r="CQ46" s="17"/>
      <c r="CR46" s="1"/>
    </row>
    <row r="47" spans="1:96" x14ac:dyDescent="0.2">
      <c r="A47" s="51" t="s">
        <v>30</v>
      </c>
      <c r="B47">
        <v>0</v>
      </c>
      <c r="C47">
        <v>0</v>
      </c>
      <c r="D47">
        <v>0.14457831325301199</v>
      </c>
      <c r="E47">
        <v>0.85542168674698704</v>
      </c>
      <c r="F47">
        <v>0.110619469026548</v>
      </c>
      <c r="G47">
        <v>0.110619469026548</v>
      </c>
      <c r="H47">
        <v>0.129963898916967</v>
      </c>
      <c r="I47">
        <v>0.106498194945848</v>
      </c>
      <c r="J47">
        <v>0.11764744214296199</v>
      </c>
      <c r="K47">
        <v>0.114079347746146</v>
      </c>
      <c r="L47">
        <v>9.21380260591525E-2</v>
      </c>
      <c r="M47" s="31">
        <v>0</v>
      </c>
      <c r="N47">
        <v>1.0122254213403199</v>
      </c>
      <c r="O47">
        <v>0.98723356586393396</v>
      </c>
      <c r="P47">
        <v>1.0109817607624001</v>
      </c>
      <c r="Q47">
        <v>0.98918807576134604</v>
      </c>
      <c r="R47">
        <v>12.529999732971101</v>
      </c>
      <c r="S47" s="43">
        <f>IF(C47,O47,Q47)</f>
        <v>0.98918807576134604</v>
      </c>
      <c r="T47" s="43">
        <f>IF(D47 = 0,N47,P47)</f>
        <v>1.0109817607624001</v>
      </c>
      <c r="U47" s="68">
        <f>R47*S47^(1-M47)</f>
        <v>12.394526325147863</v>
      </c>
      <c r="V47" s="67">
        <f>R47*T47^(M47+1)</f>
        <v>12.667601192391526</v>
      </c>
      <c r="W47" s="76">
        <f>0.5 * (D47-MAX($D$3:$D$73))/(MIN($D$3:$D$73)-MAX($D$3:$D$73)) + 0.75</f>
        <v>1.2297882483283389</v>
      </c>
      <c r="X47" s="76">
        <f>AVERAGE(D47, F47, G47, H47, I47, J47, K47)</f>
        <v>0.11914373357971872</v>
      </c>
      <c r="Y47" s="32">
        <f>1.2^M47</f>
        <v>1</v>
      </c>
      <c r="Z47" s="32">
        <f>IF(C47&gt;0, 1, 0.3)</f>
        <v>0.3</v>
      </c>
      <c r="AA47" s="32">
        <f>PERCENTILE($L$2:$L$73, 0.05)</f>
        <v>-0.27069260264419237</v>
      </c>
      <c r="AB47" s="32">
        <f>PERCENTILE($L$2:$L$73, 0.95)</f>
        <v>1.0413923914257375</v>
      </c>
      <c r="AC47" s="32">
        <f>MIN(MAX(L47,AA47), AB47)</f>
        <v>9.21380260591525E-2</v>
      </c>
      <c r="AD47" s="32">
        <f>AC47-$AC$74+1</f>
        <v>1.3628306287033449</v>
      </c>
      <c r="AE47" s="21">
        <f>(AD47^4) *Y47*Z47</f>
        <v>1.0348771470992451</v>
      </c>
      <c r="AF47" s="15">
        <f>AE47/$AE$74</f>
        <v>1.3132623897454175E-3</v>
      </c>
      <c r="AG47" s="2">
        <v>439</v>
      </c>
      <c r="AH47" s="16">
        <f>$D$80*AF47</f>
        <v>79.735382624587899</v>
      </c>
      <c r="AI47" s="26">
        <f>AH47-AG47</f>
        <v>-359.26461737541212</v>
      </c>
      <c r="AJ47" s="2">
        <v>13</v>
      </c>
      <c r="AK47" s="2">
        <v>0</v>
      </c>
      <c r="AL47" s="2">
        <v>0</v>
      </c>
      <c r="AM47" s="10">
        <f>SUM(AJ47:AL47)</f>
        <v>13</v>
      </c>
      <c r="AN47" s="16">
        <f>AF47*$D$79</f>
        <v>131.4864569860907</v>
      </c>
      <c r="AO47" s="9">
        <f>AN47-AM47</f>
        <v>118.4864569860907</v>
      </c>
      <c r="AP47" s="9">
        <f>AO47+AI47</f>
        <v>-240.77816038932141</v>
      </c>
      <c r="AQ47" s="18">
        <f>AG47+AM47</f>
        <v>452</v>
      </c>
      <c r="AR47" s="30">
        <f>AH47+AN47</f>
        <v>211.22183961067861</v>
      </c>
      <c r="AS47" s="77">
        <f>AP47*(AP47&lt;0)</f>
        <v>-240.77816038932141</v>
      </c>
      <c r="AT47">
        <f>AS47/$AS$74</f>
        <v>1.0148666697220112E-2</v>
      </c>
      <c r="AU47" s="66">
        <f>AT47*$AP$74</f>
        <v>-5.7187736838832501</v>
      </c>
      <c r="AV47" s="69">
        <f>IF(AU47&gt;0,U47,V47)</f>
        <v>12.667601192391526</v>
      </c>
      <c r="AW47" s="17">
        <f>AU47/AV47</f>
        <v>-0.45144882579016515</v>
      </c>
      <c r="AX47" s="38">
        <f>AQ47/AR47</f>
        <v>2.1399302308564332</v>
      </c>
      <c r="AY47" s="23">
        <v>0</v>
      </c>
      <c r="AZ47" s="16">
        <f>BN47*$D$81</f>
        <v>3.6378939122383787</v>
      </c>
      <c r="BA47" s="63">
        <f>AZ47-AY47</f>
        <v>3.6378939122383787</v>
      </c>
      <c r="BB47" s="42">
        <f>($AD47^$BB$76)*($BC$76^$M47)*(IF($C47&gt;0,1,$BD$76))</f>
        <v>0.6514277980347758</v>
      </c>
      <c r="BC47" s="42">
        <f>($AD47^$BB$77)*($BC$77^$M47)*(IF($C47&gt;0,1,$BD$77))</f>
        <v>0.76277281310937195</v>
      </c>
      <c r="BD47" s="42">
        <f>($AD47^$BB$78)*($BC$78^$M47)*(IF($C47&gt;0,1,$BD$78))</f>
        <v>9.0119938102821411E-3</v>
      </c>
      <c r="BE47" s="42">
        <f>($AD47^$BB$79)*($BC$79^$M47)*(IF($C47&gt;0,1,$BD$79))</f>
        <v>1.4066241951737404</v>
      </c>
      <c r="BF47" s="42">
        <f>($AD47^$BB$80)*($BC$80^$M47)*(IF($C47&gt;0,1,$BD$80))</f>
        <v>0.6722689857855817</v>
      </c>
      <c r="BG47" s="42">
        <f>($AD47^$BB$81)*($BC$81^$M47)*(IF($C47&gt;0,1,$BD$81))</f>
        <v>0.68279623773704479</v>
      </c>
      <c r="BH47" s="42">
        <f>($AD47^$BB$82)*($BC$82^$M47)*(IF($C47&gt;0,1,$BD$82))</f>
        <v>6.9448725731452637E-2</v>
      </c>
      <c r="BI47" s="40">
        <f>BB47/BB$74</f>
        <v>4.9670626468540872E-3</v>
      </c>
      <c r="BJ47" s="40">
        <f>BC47/BC$74</f>
        <v>3.0340793830095029E-3</v>
      </c>
      <c r="BK47" s="40">
        <f>BD47/BD$74</f>
        <v>5.4973799345788025E-6</v>
      </c>
      <c r="BL47" s="40">
        <f>BE47/BE$74</f>
        <v>4.4953468702716619E-3</v>
      </c>
      <c r="BM47" s="40">
        <f>BF47/BF$74</f>
        <v>9.2401715621645494E-3</v>
      </c>
      <c r="BN47" s="40">
        <f>BG47/BG$74</f>
        <v>1.0217368100655466E-3</v>
      </c>
      <c r="BO47" s="40">
        <f>BH47/BH$74</f>
        <v>3.1025129771007474E-4</v>
      </c>
      <c r="BP47" s="2">
        <v>544</v>
      </c>
      <c r="BQ47" s="17">
        <f>BP$74*BI47</f>
        <v>313.6501378982482</v>
      </c>
      <c r="BR47" s="1">
        <f>BQ47-BP47</f>
        <v>-230.3498621017518</v>
      </c>
      <c r="BS47" s="2">
        <v>375</v>
      </c>
      <c r="BT47" s="17">
        <f>BS$74*BJ47</f>
        <v>183.10972484400651</v>
      </c>
      <c r="BU47" s="1">
        <f>BT47-BS47</f>
        <v>-191.89027515599349</v>
      </c>
      <c r="BV47" s="2">
        <v>170</v>
      </c>
      <c r="BW47" s="17">
        <f>BV$74*BK47</f>
        <v>0.36851136653455546</v>
      </c>
      <c r="BX47" s="1">
        <f>BW47-BV47</f>
        <v>-169.63148863346544</v>
      </c>
      <c r="BY47" s="2">
        <v>500</v>
      </c>
      <c r="BZ47" s="17">
        <f>BY$74*BL47</f>
        <v>291.48278641528481</v>
      </c>
      <c r="CA47" s="1">
        <f>BZ47-BY47</f>
        <v>-208.51721358471519</v>
      </c>
      <c r="CB47" s="2">
        <v>639</v>
      </c>
      <c r="CC47" s="17">
        <f>CB$74*BM47</f>
        <v>610.79382060220109</v>
      </c>
      <c r="CD47" s="1">
        <f>CC47-CB47</f>
        <v>-28.206179397798905</v>
      </c>
      <c r="CE47" s="2">
        <v>238</v>
      </c>
      <c r="CF47" s="17">
        <f>CE$74*BN47</f>
        <v>73.635550164613875</v>
      </c>
      <c r="CG47" s="1">
        <f>CF47-CE47</f>
        <v>-164.36444983538613</v>
      </c>
      <c r="CH47" s="2">
        <v>689</v>
      </c>
      <c r="CI47" s="17">
        <f>CH$74*BO47</f>
        <v>20.665218437872657</v>
      </c>
      <c r="CJ47" s="1">
        <f>CI47-CH47</f>
        <v>-668.33478156212732</v>
      </c>
      <c r="CK47" s="9"/>
      <c r="CO47" s="40"/>
      <c r="CQ47" s="17"/>
      <c r="CR47" s="1"/>
    </row>
    <row r="48" spans="1:96" x14ac:dyDescent="0.2">
      <c r="A48" s="51" t="s">
        <v>47</v>
      </c>
      <c r="B48">
        <v>0</v>
      </c>
      <c r="C48">
        <v>0</v>
      </c>
      <c r="D48">
        <v>0.123595505617977</v>
      </c>
      <c r="E48">
        <v>0.87640449438202195</v>
      </c>
      <c r="F48">
        <v>8.4126984126984106E-2</v>
      </c>
      <c r="G48">
        <v>8.4126984126984106E-2</v>
      </c>
      <c r="H48">
        <v>8.4507042253521097E-2</v>
      </c>
      <c r="I48">
        <v>3.7852112676056301E-2</v>
      </c>
      <c r="J48">
        <v>5.6557670437355601E-2</v>
      </c>
      <c r="K48">
        <v>6.8978447671302498E-2</v>
      </c>
      <c r="L48">
        <v>0.72509383132234995</v>
      </c>
      <c r="M48" s="31">
        <v>0</v>
      </c>
      <c r="N48">
        <v>1.0031127734599601</v>
      </c>
      <c r="O48">
        <v>0.99764060301917601</v>
      </c>
      <c r="P48">
        <v>1.004071954247</v>
      </c>
      <c r="Q48">
        <v>0.99689961028796004</v>
      </c>
      <c r="R48">
        <v>89.940002441406193</v>
      </c>
      <c r="S48" s="43">
        <f>IF(C48,O48,Q48)</f>
        <v>0.99689961028796004</v>
      </c>
      <c r="T48" s="43">
        <f>IF(D48 = 0,N48,P48)</f>
        <v>1.004071954247</v>
      </c>
      <c r="U48" s="68">
        <f>R48*S48^(1-M48)</f>
        <v>89.661153383136011</v>
      </c>
      <c r="V48" s="67">
        <f>R48*T48^(M48+1)</f>
        <v>90.306234016322662</v>
      </c>
      <c r="W48" s="76">
        <f>0.5 * (D48-MAX($D$3:$D$73))/(MIN($D$3:$D$73)-MAX($D$3:$D$73)) + 0.75</f>
        <v>1.2436415335865525</v>
      </c>
      <c r="X48" s="76">
        <f>AVERAGE(D48, F48, G48, H48, I48, J48, K48)</f>
        <v>7.7106392415740105E-2</v>
      </c>
      <c r="Y48" s="32">
        <f>1.2^M48</f>
        <v>1</v>
      </c>
      <c r="Z48" s="32">
        <f>IF(C48&gt;0, 1, 0.3)</f>
        <v>0.3</v>
      </c>
      <c r="AA48" s="32">
        <f>PERCENTILE($L$2:$L$73, 0.05)</f>
        <v>-0.27069260264419237</v>
      </c>
      <c r="AB48" s="32">
        <f>PERCENTILE($L$2:$L$73, 0.95)</f>
        <v>1.0413923914257375</v>
      </c>
      <c r="AC48" s="32">
        <f>MIN(MAX(L48,AA48), AB48)</f>
        <v>0.72509383132234995</v>
      </c>
      <c r="AD48" s="32">
        <f>AC48-$AC$74+1</f>
        <v>1.9957864339665423</v>
      </c>
      <c r="AE48" s="21">
        <f>(AD48^4) *Y48*Z48</f>
        <v>4.7596774164323747</v>
      </c>
      <c r="AF48" s="15">
        <f>AE48/$AE$74</f>
        <v>6.0400457733963573E-3</v>
      </c>
      <c r="AG48" s="2">
        <v>1259</v>
      </c>
      <c r="AH48" s="16">
        <f>$D$80*AF48</f>
        <v>366.72439915464651</v>
      </c>
      <c r="AI48" s="26">
        <f>AH48-AG48</f>
        <v>-892.27560084535344</v>
      </c>
      <c r="AJ48" s="2">
        <v>90</v>
      </c>
      <c r="AK48" s="2">
        <v>540</v>
      </c>
      <c r="AL48" s="2">
        <v>270</v>
      </c>
      <c r="AM48" s="10">
        <f>SUM(AJ48:AL48)</f>
        <v>900</v>
      </c>
      <c r="AN48" s="16">
        <f>AF48*$D$79</f>
        <v>604.74146292399007</v>
      </c>
      <c r="AO48" s="9">
        <f>AN48-AM48</f>
        <v>-295.25853707600993</v>
      </c>
      <c r="AP48" s="9">
        <f>AO48+AI48</f>
        <v>-1187.5341379213633</v>
      </c>
      <c r="AQ48" s="18">
        <f>AG48+AM48</f>
        <v>2159</v>
      </c>
      <c r="AR48" s="30">
        <f>AH48+AN48</f>
        <v>971.46586207863652</v>
      </c>
      <c r="AS48" s="77">
        <f>AP48*(AP48&lt;0)</f>
        <v>-1187.5341379213633</v>
      </c>
      <c r="AT48">
        <f>AS48/$AS$74</f>
        <v>5.0053909116372836E-2</v>
      </c>
      <c r="AU48" s="66">
        <f>AT48*$AP$74</f>
        <v>-28.205377787074699</v>
      </c>
      <c r="AV48" s="69">
        <f>IF(AU48&gt;0,U48,V48)</f>
        <v>90.306234016322662</v>
      </c>
      <c r="AW48" s="17">
        <f>AU48/AV48</f>
        <v>-0.31233035121336844</v>
      </c>
      <c r="AX48" s="38">
        <f>AQ48/AR48</f>
        <v>2.2224146872031176</v>
      </c>
      <c r="AY48" s="23">
        <v>0</v>
      </c>
      <c r="AZ48" s="16">
        <f>BN48*$D$81</f>
        <v>14.287310077386728</v>
      </c>
      <c r="BA48" s="63">
        <f>AZ48-AY48</f>
        <v>14.287310077386728</v>
      </c>
      <c r="BB48" s="42">
        <f>($AD48^$BB$76)*($BC$76^$M48)*(IF($C48&gt;0,1,$BD$76))</f>
        <v>0.98956197150777558</v>
      </c>
      <c r="BC48" s="42">
        <f>($AD48^$BB$77)*($BC$77^$M48)*(IF($C48&gt;0,1,$BD$77))</f>
        <v>1.7216292762445118</v>
      </c>
      <c r="BD48" s="42">
        <f>($AD48^$BB$78)*($BC$78^$M48)*(IF($C48&gt;0,1,$BD$78))</f>
        <v>5.7608252288276318E-2</v>
      </c>
      <c r="BE48" s="42">
        <f>($AD48^$BB$79)*($BC$79^$M48)*(IF($C48&gt;0,1,$BD$79))</f>
        <v>3.1833341070508063</v>
      </c>
      <c r="BF48" s="42">
        <f>($AD48^$BB$80)*($BC$80^$M48)*(IF($C48&gt;0,1,$BD$80))</f>
        <v>0.69548521221532189</v>
      </c>
      <c r="BG48" s="42">
        <f>($AD48^$BB$81)*($BC$81^$M48)*(IF($C48&gt;0,1,$BD$81))</f>
        <v>2.6815849509530696</v>
      </c>
      <c r="BH48" s="42">
        <f>($AD48^$BB$82)*($BC$82^$M48)*(IF($C48&gt;0,1,$BD$82))</f>
        <v>0.14140905712324708</v>
      </c>
      <c r="BI48" s="40">
        <f>BB48/BB$74</f>
        <v>7.5452971461330964E-3</v>
      </c>
      <c r="BJ48" s="40">
        <f>BC48/BC$74</f>
        <v>6.848120177416513E-3</v>
      </c>
      <c r="BK48" s="40">
        <f>BD48/BD$74</f>
        <v>3.5141441157493289E-5</v>
      </c>
      <c r="BL48" s="40">
        <f>BE48/BE$74</f>
        <v>1.0173428741137459E-2</v>
      </c>
      <c r="BM48" s="40">
        <f>BF48/BF$74</f>
        <v>9.5592728739500067E-3</v>
      </c>
      <c r="BN48" s="40">
        <f>BG48/BG$74</f>
        <v>4.0127257625015384E-3</v>
      </c>
      <c r="BO48" s="40">
        <f>BH48/BH$74</f>
        <v>6.3172280007113438E-4</v>
      </c>
      <c r="BP48" s="2">
        <v>1140</v>
      </c>
      <c r="BQ48" s="17">
        <f>BP$74*BI48</f>
        <v>476.45533358972051</v>
      </c>
      <c r="BR48" s="1">
        <f>BQ48-BP48</f>
        <v>-663.54466641027943</v>
      </c>
      <c r="BS48" s="2">
        <v>1855</v>
      </c>
      <c r="BT48" s="17">
        <f>BS$74*BJ48</f>
        <v>413.29090082726395</v>
      </c>
      <c r="BU48" s="1">
        <f>BT48-BS48</f>
        <v>-1441.7090991727359</v>
      </c>
      <c r="BV48" s="2">
        <v>1188</v>
      </c>
      <c r="BW48" s="17">
        <f>BV$74*BK48</f>
        <v>2.3556713665514053</v>
      </c>
      <c r="BX48" s="1">
        <f>BW48-BV48</f>
        <v>-1185.6443286334486</v>
      </c>
      <c r="BY48" s="2">
        <v>1111</v>
      </c>
      <c r="BZ48" s="17">
        <f>BY$74*BL48</f>
        <v>659.65529300409401</v>
      </c>
      <c r="CA48" s="1">
        <f>BZ48-BY48</f>
        <v>-451.34470699590599</v>
      </c>
      <c r="CB48" s="2">
        <v>630</v>
      </c>
      <c r="CC48" s="17">
        <f>CB$74*BM48</f>
        <v>631.88705551384339</v>
      </c>
      <c r="CD48" s="1">
        <f>CC48-CB48</f>
        <v>1.8870555138433929</v>
      </c>
      <c r="CE48" s="2">
        <v>2069</v>
      </c>
      <c r="CF48" s="17">
        <f>CE$74*BN48</f>
        <v>289.19313297772339</v>
      </c>
      <c r="CG48" s="1">
        <f>CF48-CE48</f>
        <v>-1779.8068670222765</v>
      </c>
      <c r="CH48" s="2">
        <v>1349</v>
      </c>
      <c r="CI48" s="17">
        <f>CH$74*BO48</f>
        <v>42.077792267138122</v>
      </c>
      <c r="CJ48" s="1">
        <f>CI48-CH48</f>
        <v>-1306.9222077328618</v>
      </c>
      <c r="CK48" s="9"/>
      <c r="CO48" s="40"/>
      <c r="CQ48" s="17"/>
      <c r="CR48" s="1"/>
    </row>
    <row r="49" spans="1:96" x14ac:dyDescent="0.2">
      <c r="A49" s="51" t="s">
        <v>177</v>
      </c>
      <c r="B49">
        <v>1</v>
      </c>
      <c r="C49">
        <v>1</v>
      </c>
      <c r="D49">
        <v>0.49163879598662202</v>
      </c>
      <c r="E49">
        <v>0.50836120401337703</v>
      </c>
      <c r="F49">
        <v>0.52396166134185296</v>
      </c>
      <c r="G49">
        <v>0.52396166134185296</v>
      </c>
      <c r="H49">
        <v>0.1005291005291</v>
      </c>
      <c r="I49">
        <v>0.62962962962962898</v>
      </c>
      <c r="J49">
        <v>0.251587162496692</v>
      </c>
      <c r="K49">
        <v>0.36307303347129699</v>
      </c>
      <c r="L49">
        <v>-0.32785846093031201</v>
      </c>
      <c r="M49" s="31">
        <v>0</v>
      </c>
      <c r="N49">
        <v>1.0077971271918</v>
      </c>
      <c r="O49">
        <v>0.97956388477813106</v>
      </c>
      <c r="P49">
        <v>1.0103756292260799</v>
      </c>
      <c r="Q49">
        <v>0.98936080333651699</v>
      </c>
      <c r="R49">
        <v>29.9799995422363</v>
      </c>
      <c r="S49" s="43">
        <f>IF(C49,O49,Q49)</f>
        <v>0.97956388477813106</v>
      </c>
      <c r="T49" s="43">
        <f>IF(D49 = 0,N49,P49)</f>
        <v>1.0103756292260799</v>
      </c>
      <c r="U49" s="68">
        <f>R49*S49^(1-M49)</f>
        <v>29.367324817239581</v>
      </c>
      <c r="V49" s="67">
        <f>R49*T49^(M49+1)</f>
        <v>30.291060901684588</v>
      </c>
      <c r="W49" s="76">
        <f>0.5 * (D49-MAX($D$3:$D$73))/(MIN($D$3:$D$73)-MAX($D$3:$D$73)) + 0.75</f>
        <v>1.0006517117509259</v>
      </c>
      <c r="X49" s="76">
        <f>AVERAGE(D49, F49, G49, H49, I49, J49, K49)</f>
        <v>0.41205443497100652</v>
      </c>
      <c r="Y49" s="32">
        <f>1.2^M49</f>
        <v>1</v>
      </c>
      <c r="Z49" s="32">
        <f>IF(C49&gt;0, 1, 0.3)</f>
        <v>1</v>
      </c>
      <c r="AA49" s="32">
        <f>PERCENTILE($L$2:$L$73, 0.05)</f>
        <v>-0.27069260264419237</v>
      </c>
      <c r="AB49" s="32">
        <f>PERCENTILE($L$2:$L$73, 0.95)</f>
        <v>1.0413923914257375</v>
      </c>
      <c r="AC49" s="32">
        <f>MIN(MAX(L49,AA49), AB49)</f>
        <v>-0.27069260264419237</v>
      </c>
      <c r="AD49" s="32">
        <f>AC49-$AC$74+1</f>
        <v>1</v>
      </c>
      <c r="AE49" s="21">
        <f>(AD49^4) *Y49*Z49</f>
        <v>1</v>
      </c>
      <c r="AF49" s="15">
        <f>AE49/$AE$74</f>
        <v>1.2690031791952163E-3</v>
      </c>
      <c r="AG49" s="2">
        <v>30</v>
      </c>
      <c r="AH49" s="16">
        <f>$D$80*AF49</f>
        <v>77.048162526427149</v>
      </c>
      <c r="AI49" s="26">
        <f>AH49-AG49</f>
        <v>47.048162526427149</v>
      </c>
      <c r="AJ49" s="2">
        <v>150</v>
      </c>
      <c r="AK49" s="2">
        <v>0</v>
      </c>
      <c r="AL49" s="2">
        <v>0</v>
      </c>
      <c r="AM49" s="10">
        <f>SUM(AJ49:AL49)</f>
        <v>150</v>
      </c>
      <c r="AN49" s="16">
        <f>AF49*$D$79</f>
        <v>127.05513630738345</v>
      </c>
      <c r="AO49" s="9">
        <f>AN49-AM49</f>
        <v>-22.944863692616551</v>
      </c>
      <c r="AP49" s="9">
        <f>AO49+AI49</f>
        <v>24.103298833810598</v>
      </c>
      <c r="AQ49" s="18">
        <f>AG49+AM49</f>
        <v>180</v>
      </c>
      <c r="AR49" s="30">
        <f>AH49+AN49</f>
        <v>204.10329883381058</v>
      </c>
      <c r="AS49" s="77">
        <f>AP49*(AP49&lt;0)</f>
        <v>0</v>
      </c>
      <c r="AT49">
        <f>AS49/$AS$74</f>
        <v>0</v>
      </c>
      <c r="AU49" s="66">
        <f>AT49*$AP$74</f>
        <v>0</v>
      </c>
      <c r="AV49" s="69">
        <f>IF(AU49&gt;0,U49,V49)</f>
        <v>30.291060901684588</v>
      </c>
      <c r="AW49" s="17">
        <f>AU49/AV49</f>
        <v>0</v>
      </c>
      <c r="AX49" s="38">
        <f>AQ49/AR49</f>
        <v>0.88190637303987673</v>
      </c>
      <c r="AY49" s="23">
        <v>0</v>
      </c>
      <c r="AZ49" s="16">
        <f>BN49*$D$81</f>
        <v>5.3279349111460501</v>
      </c>
      <c r="BA49" s="63">
        <f>AZ49-AY49</f>
        <v>5.3279349111460501</v>
      </c>
      <c r="BB49" s="42">
        <f>($AD49^$BB$76)*($BC$76^$M49)*(IF($C49&gt;0,1,$BD$76))</f>
        <v>1</v>
      </c>
      <c r="BC49" s="42">
        <f>($AD49^$BB$77)*($BC$77^$M49)*(IF($C49&gt;0,1,$BD$77))</f>
        <v>1</v>
      </c>
      <c r="BD49" s="42">
        <f>($AD49^$BB$78)*($BC$78^$M49)*(IF($C49&gt;0,1,$BD$78))</f>
        <v>1</v>
      </c>
      <c r="BE49" s="42">
        <f>($AD49^$BB$79)*($BC$79^$M49)*(IF($C49&gt;0,1,$BD$79))</f>
        <v>1</v>
      </c>
      <c r="BF49" s="42">
        <f>($AD49^$BB$80)*($BC$80^$M49)*(IF($C49&gt;0,1,$BD$80))</f>
        <v>1</v>
      </c>
      <c r="BG49" s="42">
        <f>($AD49^$BB$81)*($BC$81^$M49)*(IF($C49&gt;0,1,$BD$81))</f>
        <v>1</v>
      </c>
      <c r="BH49" s="42">
        <f>($AD49^$BB$82)*($BC$82^$M49)*(IF($C49&gt;0,1,$BD$82))</f>
        <v>1</v>
      </c>
      <c r="BI49" s="40">
        <f>BB49/BB$74</f>
        <v>7.6248859226436113E-3</v>
      </c>
      <c r="BJ49" s="40">
        <f>BC49/BC$74</f>
        <v>3.9776973311900854E-3</v>
      </c>
      <c r="BK49" s="40">
        <f>BD49/BD$74</f>
        <v>6.1000706950182582E-4</v>
      </c>
      <c r="BL49" s="40">
        <f>BE49/BE$74</f>
        <v>3.1958407126051283E-3</v>
      </c>
      <c r="BM49" s="40">
        <f>BF49/BF$74</f>
        <v>1.3744753599434492E-2</v>
      </c>
      <c r="BN49" s="40">
        <f>BG49/BG$74</f>
        <v>1.4964007614509339E-3</v>
      </c>
      <c r="BO49" s="40">
        <f>BH49/BH$74</f>
        <v>4.4673432729315727E-3</v>
      </c>
      <c r="BP49" s="2">
        <v>449</v>
      </c>
      <c r="BQ49" s="17">
        <f>BP$74*BI49</f>
        <v>481.48104647125348</v>
      </c>
      <c r="BR49" s="1">
        <f>BQ49-BP49</f>
        <v>32.481046471253478</v>
      </c>
      <c r="BS49" s="2">
        <v>0</v>
      </c>
      <c r="BT49" s="17">
        <f>BS$74*BJ49</f>
        <v>240.05801163465284</v>
      </c>
      <c r="BU49" s="1">
        <f>BT49-BS49</f>
        <v>240.05801163465284</v>
      </c>
      <c r="BV49" s="2">
        <v>0</v>
      </c>
      <c r="BW49" s="17">
        <f>BV$74*BK49</f>
        <v>40.891213896985391</v>
      </c>
      <c r="BX49" s="1">
        <f>BW49-BV49</f>
        <v>40.891213896985391</v>
      </c>
      <c r="BY49" s="2">
        <v>0</v>
      </c>
      <c r="BZ49" s="17">
        <f>BY$74*BL49</f>
        <v>207.22150764602912</v>
      </c>
      <c r="CA49" s="1">
        <f>BZ49-BY49</f>
        <v>207.22150764602912</v>
      </c>
      <c r="CB49" s="2">
        <v>840</v>
      </c>
      <c r="CC49" s="17">
        <f>CB$74*BM49</f>
        <v>908.55570242981878</v>
      </c>
      <c r="CD49" s="1">
        <f>CC49-CB49</f>
        <v>68.55570242981878</v>
      </c>
      <c r="CE49" s="2">
        <v>0</v>
      </c>
      <c r="CF49" s="17">
        <f>CE$74*BN49</f>
        <v>107.84410647700736</v>
      </c>
      <c r="CG49" s="1">
        <f>CF49-CE49</f>
        <v>107.84410647700736</v>
      </c>
      <c r="CH49" s="2">
        <v>0</v>
      </c>
      <c r="CI49" s="17">
        <f>CH$74*BO49</f>
        <v>297.56080072342621</v>
      </c>
      <c r="CJ49" s="1">
        <f>CI49-CH49</f>
        <v>297.56080072342621</v>
      </c>
      <c r="CK49" s="9"/>
      <c r="CO49" s="40"/>
      <c r="CQ49" s="17"/>
      <c r="CR49" s="1"/>
    </row>
    <row r="50" spans="1:96" x14ac:dyDescent="0.2">
      <c r="A50" s="51" t="s">
        <v>51</v>
      </c>
      <c r="B50">
        <v>1</v>
      </c>
      <c r="C50">
        <v>1</v>
      </c>
      <c r="D50">
        <v>0.39652317880794702</v>
      </c>
      <c r="E50">
        <v>0.60347682119205204</v>
      </c>
      <c r="F50">
        <v>0.49509001636661198</v>
      </c>
      <c r="G50">
        <v>0.49509001636661198</v>
      </c>
      <c r="H50">
        <v>2.5500910746812301E-2</v>
      </c>
      <c r="I50">
        <v>0.49817850637522698</v>
      </c>
      <c r="J50">
        <v>0.11271204739092799</v>
      </c>
      <c r="K50">
        <v>0.23622575936482701</v>
      </c>
      <c r="L50">
        <v>9.7602632085039095E-2</v>
      </c>
      <c r="M50" s="31">
        <v>0</v>
      </c>
      <c r="N50">
        <v>1.00706938648527</v>
      </c>
      <c r="O50">
        <v>0.99215343064580297</v>
      </c>
      <c r="P50">
        <v>1.0093318670973199</v>
      </c>
      <c r="Q50">
        <v>0.99348896292726396</v>
      </c>
      <c r="R50">
        <v>10.6300001144409</v>
      </c>
      <c r="S50" s="43">
        <f>IF(C50,O50,Q50)</f>
        <v>0.99215343064580297</v>
      </c>
      <c r="T50" s="43">
        <f>IF(D50 = 0,N50,P50)</f>
        <v>1.0093318670973199</v>
      </c>
      <c r="U50" s="68">
        <f>R50*S50^(1-M50)</f>
        <v>10.546591081307817</v>
      </c>
      <c r="V50" s="67">
        <f>R50*T50^(M50+1)</f>
        <v>10.729197862753358</v>
      </c>
      <c r="W50" s="76">
        <f>0.5 * (D50-MAX($D$3:$D$73))/(MIN($D$3:$D$73)-MAX($D$3:$D$73)) + 0.75</f>
        <v>1.0634490170594455</v>
      </c>
      <c r="X50" s="76">
        <f>AVERAGE(D50, F50, G50, H50, I50, J50, K50)</f>
        <v>0.32276006220270936</v>
      </c>
      <c r="Y50" s="32">
        <f>1.2^M50</f>
        <v>1</v>
      </c>
      <c r="Z50" s="32">
        <f>IF(C50&gt;0, 1, 0.3)</f>
        <v>1</v>
      </c>
      <c r="AA50" s="32">
        <f>PERCENTILE($L$2:$L$73, 0.05)</f>
        <v>-0.27069260264419237</v>
      </c>
      <c r="AB50" s="32">
        <f>PERCENTILE($L$2:$L$73, 0.95)</f>
        <v>1.0413923914257375</v>
      </c>
      <c r="AC50" s="32">
        <f>MIN(MAX(L50,AA50), AB50)</f>
        <v>9.7602632085039095E-2</v>
      </c>
      <c r="AD50" s="32">
        <f>AC50-$AC$74+1</f>
        <v>1.3682952347292314</v>
      </c>
      <c r="AE50" s="21">
        <f>(AD50^4) *Y50*Z50</f>
        <v>3.5052520978430497</v>
      </c>
      <c r="AF50" s="15">
        <f>AE50/$AE$74</f>
        <v>4.4481760560435317E-3</v>
      </c>
      <c r="AG50" s="2">
        <v>861</v>
      </c>
      <c r="AH50" s="16">
        <f>$D$80*AF50</f>
        <v>270.07323333071105</v>
      </c>
      <c r="AI50" s="26">
        <f>AH50-AG50</f>
        <v>-590.92676666928901</v>
      </c>
      <c r="AJ50" s="2">
        <v>425</v>
      </c>
      <c r="AK50" s="2">
        <v>372</v>
      </c>
      <c r="AL50" s="2">
        <v>0</v>
      </c>
      <c r="AM50" s="10">
        <f>SUM(AJ50:AL50)</f>
        <v>797</v>
      </c>
      <c r="AN50" s="16">
        <f>AF50*$D$79</f>
        <v>445.3602830831905</v>
      </c>
      <c r="AO50" s="9">
        <f>AN50-AM50</f>
        <v>-351.6397169168095</v>
      </c>
      <c r="AP50" s="9">
        <f>AO50+AI50</f>
        <v>-942.56648358609846</v>
      </c>
      <c r="AQ50" s="18">
        <f>AG50+AM50</f>
        <v>1658</v>
      </c>
      <c r="AR50" s="30">
        <f>AH50+AN50</f>
        <v>715.43351641390154</v>
      </c>
      <c r="AS50" s="77">
        <f>AP50*(AP50&lt;0)</f>
        <v>-942.56648358609846</v>
      </c>
      <c r="AT50">
        <f>AS50/$AS$74</f>
        <v>3.9728657559385323E-2</v>
      </c>
      <c r="AU50" s="66">
        <f>AT50*$AP$74</f>
        <v>-22.387098534712525</v>
      </c>
      <c r="AV50" s="69">
        <f>IF(AU50&gt;0,U50,V50)</f>
        <v>10.729197862753358</v>
      </c>
      <c r="AW50" s="17">
        <f>AU50/AV50</f>
        <v>-2.0865584567537727</v>
      </c>
      <c r="AX50" s="38">
        <f>AQ50/AR50</f>
        <v>2.3174759945699734</v>
      </c>
      <c r="AY50" s="23">
        <v>0</v>
      </c>
      <c r="AZ50" s="16">
        <f>BN50*$D$81</f>
        <v>16.402110195834659</v>
      </c>
      <c r="BA50" s="63">
        <f>AZ50-AY50</f>
        <v>16.402110195834659</v>
      </c>
      <c r="BB50" s="42">
        <f>($AD50^$BB$76)*($BC$76^$M50)*(IF($C50&gt;0,1,$BD$76))</f>
        <v>1.4101102733910582</v>
      </c>
      <c r="BC50" s="42">
        <f>($AD50^$BB$77)*($BC$77^$M50)*(IF($C50&gt;0,1,$BD$77))</f>
        <v>1.9525749982633267</v>
      </c>
      <c r="BD50" s="42">
        <f>($AD50^$BB$78)*($BC$78^$M50)*(IF($C50&gt;0,1,$BD$78))</f>
        <v>4.5945442417837965</v>
      </c>
      <c r="BE50" s="42">
        <f>($AD50^$BB$79)*($BC$79^$M50)*(IF($C50&gt;0,1,$BD$79))</f>
        <v>1.9568655279130778</v>
      </c>
      <c r="BF50" s="42">
        <f>($AD50^$BB$80)*($BC$80^$M50)*(IF($C50&gt;0,1,$BD$80))</f>
        <v>1.0283003970329554</v>
      </c>
      <c r="BG50" s="42">
        <f>($AD50^$BB$81)*($BC$81^$M50)*(IF($C50&gt;0,1,$BD$81))</f>
        <v>3.0785117441133552</v>
      </c>
      <c r="BH50" s="42">
        <f>($AD50^$BB$82)*($BC$82^$M50)*(IF($C50&gt;0,1,$BD$82))</f>
        <v>1.7940691328534244</v>
      </c>
      <c r="BI50" s="40">
        <f>BB50/BB$74</f>
        <v>1.0751929972954613E-2</v>
      </c>
      <c r="BJ50" s="40">
        <f>BC50/BC$74</f>
        <v>7.7667523595405207E-3</v>
      </c>
      <c r="BK50" s="40">
        <f>BD50/BD$74</f>
        <v>2.8027044686270222E-3</v>
      </c>
      <c r="BL50" s="40">
        <f>BE50/BE$74</f>
        <v>6.2538305231981412E-3</v>
      </c>
      <c r="BM50" s="40">
        <f>BF50/BF$74</f>
        <v>1.4133735583418629E-2</v>
      </c>
      <c r="BN50" s="40">
        <f>BG50/BG$74</f>
        <v>4.6066873180268669E-3</v>
      </c>
      <c r="BO50" s="40">
        <f>BH50/BH$74</f>
        <v>8.0147226718269259E-3</v>
      </c>
      <c r="BP50" s="2">
        <v>1078</v>
      </c>
      <c r="BQ50" s="17">
        <f>BP$74*BI50</f>
        <v>678.94137007219194</v>
      </c>
      <c r="BR50" s="1">
        <f>BQ50-BP50</f>
        <v>-399.05862992780806</v>
      </c>
      <c r="BS50" s="2">
        <v>282</v>
      </c>
      <c r="BT50" s="17">
        <f>BS$74*BJ50</f>
        <v>468.73127165062994</v>
      </c>
      <c r="BU50" s="1">
        <f>BT50-BS50</f>
        <v>186.73127165062994</v>
      </c>
      <c r="BV50" s="2">
        <v>189</v>
      </c>
      <c r="BW50" s="17">
        <f>BV$74*BK50</f>
        <v>187.87649134994382</v>
      </c>
      <c r="BX50" s="1">
        <f>BW50-BV50</f>
        <v>-1.1235086500561806</v>
      </c>
      <c r="BY50" s="2">
        <v>263</v>
      </c>
      <c r="BZ50" s="17">
        <f>BY$74*BL50</f>
        <v>405.50462495469066</v>
      </c>
      <c r="CA50" s="1">
        <f>BZ50-BY50</f>
        <v>142.50462495469066</v>
      </c>
      <c r="CB50" s="2">
        <v>797</v>
      </c>
      <c r="CC50" s="17">
        <f>CB$74*BM50</f>
        <v>934.26818953513816</v>
      </c>
      <c r="CD50" s="1">
        <f>CC50-CB50</f>
        <v>137.26818953513816</v>
      </c>
      <c r="CE50" s="2">
        <v>446</v>
      </c>
      <c r="CF50" s="17">
        <f>CE$74*BN50</f>
        <v>331.99934832287829</v>
      </c>
      <c r="CG50" s="1">
        <f>CF50-CE50</f>
        <v>-114.00065167712171</v>
      </c>
      <c r="CH50" s="2">
        <v>0</v>
      </c>
      <c r="CI50" s="17">
        <f>CH$74*BO50</f>
        <v>533.84464772504782</v>
      </c>
      <c r="CJ50" s="1">
        <f>CI50-CH50</f>
        <v>533.84464772504782</v>
      </c>
      <c r="CK50" s="9"/>
      <c r="CO50" s="40"/>
      <c r="CQ50" s="17"/>
      <c r="CR50" s="1"/>
    </row>
    <row r="51" spans="1:96" x14ac:dyDescent="0.2">
      <c r="A51" s="51" t="s">
        <v>56</v>
      </c>
      <c r="B51">
        <v>1</v>
      </c>
      <c r="C51">
        <v>1</v>
      </c>
      <c r="D51">
        <v>0.51685393258426904</v>
      </c>
      <c r="E51">
        <v>0.48314606741573002</v>
      </c>
      <c r="F51">
        <v>0.70079365079364997</v>
      </c>
      <c r="G51">
        <v>0.70079365079364997</v>
      </c>
      <c r="H51">
        <v>7.7464788732394305E-2</v>
      </c>
      <c r="I51">
        <v>0.19982394366197101</v>
      </c>
      <c r="J51">
        <v>0.124415913690526</v>
      </c>
      <c r="K51">
        <v>0.29527932940185903</v>
      </c>
      <c r="L51">
        <v>0.88528591313585403</v>
      </c>
      <c r="M51" s="31">
        <v>0</v>
      </c>
      <c r="N51">
        <v>1.00439869336887</v>
      </c>
      <c r="O51">
        <v>0.99834500889678701</v>
      </c>
      <c r="P51">
        <v>1.00514036878952</v>
      </c>
      <c r="Q51">
        <v>0.99747166687051003</v>
      </c>
      <c r="R51">
        <v>165.19000244140599</v>
      </c>
      <c r="S51" s="43">
        <f>IF(C51,O51,Q51)</f>
        <v>0.99834500889678701</v>
      </c>
      <c r="T51" s="43">
        <f>IF(D51 = 0,N51,P51)</f>
        <v>1.00514036878952</v>
      </c>
      <c r="U51" s="68">
        <f>R51*S51^(1-M51)</f>
        <v>164.91661445702573</v>
      </c>
      <c r="V51" s="67">
        <f>R51*T51^(M51+1)</f>
        <v>166.03913997429652</v>
      </c>
      <c r="W51" s="76">
        <f>0.5 * (D51-MAX($D$3:$D$73))/(MIN($D$3:$D$73)-MAX($D$3:$D$73)) + 0.75</f>
        <v>0.98400415503745831</v>
      </c>
      <c r="X51" s="76">
        <f>AVERAGE(D51, F51, G51, H51, I51, J51, K51)</f>
        <v>0.37363217280833128</v>
      </c>
      <c r="Y51" s="32">
        <f>1.2^M51</f>
        <v>1</v>
      </c>
      <c r="Z51" s="32">
        <f>IF(C51&gt;0, 1, 0.3)</f>
        <v>1</v>
      </c>
      <c r="AA51" s="32">
        <f>PERCENTILE($L$2:$L$73, 0.05)</f>
        <v>-0.27069260264419237</v>
      </c>
      <c r="AB51" s="32">
        <f>PERCENTILE($L$2:$L$73, 0.95)</f>
        <v>1.0413923914257375</v>
      </c>
      <c r="AC51" s="32">
        <f>MIN(MAX(L51,AA51), AB51)</f>
        <v>0.88528591313585403</v>
      </c>
      <c r="AD51" s="32">
        <f>AC51-$AC$74+1</f>
        <v>2.1559785157800464</v>
      </c>
      <c r="AE51" s="21">
        <f>(AD51^4) *Y51*Z51</f>
        <v>21.606166338480037</v>
      </c>
      <c r="AF51" s="15">
        <f>AE51/$AE$74</f>
        <v>2.7418293773751833E-2</v>
      </c>
      <c r="AG51" s="2">
        <v>2643</v>
      </c>
      <c r="AH51" s="16">
        <f>$D$80*AF51</f>
        <v>1664.7154156202294</v>
      </c>
      <c r="AI51" s="26">
        <f>AH51-AG51</f>
        <v>-978.28458437977065</v>
      </c>
      <c r="AJ51" s="2">
        <v>165</v>
      </c>
      <c r="AK51" s="2">
        <v>826</v>
      </c>
      <c r="AL51" s="2">
        <v>165</v>
      </c>
      <c r="AM51" s="10">
        <f>SUM(AJ51:AL51)</f>
        <v>1156</v>
      </c>
      <c r="AN51" s="16">
        <f>AF51*$D$79</f>
        <v>2745.1744092155809</v>
      </c>
      <c r="AO51" s="9">
        <f>AN51-AM51</f>
        <v>1589.1744092155809</v>
      </c>
      <c r="AP51" s="9">
        <f>AO51+AI51</f>
        <v>610.88982483581026</v>
      </c>
      <c r="AQ51" s="18">
        <f>AG51+AM51</f>
        <v>3799</v>
      </c>
      <c r="AR51" s="30">
        <f>AH51+AN51</f>
        <v>4409.88982483581</v>
      </c>
      <c r="AS51" s="77">
        <f>AP51*(AP51&lt;0)</f>
        <v>0</v>
      </c>
      <c r="AT51">
        <f>AS51/$AS$74</f>
        <v>0</v>
      </c>
      <c r="AU51" s="66">
        <f>AT51*$AP$74</f>
        <v>0</v>
      </c>
      <c r="AV51" s="69">
        <f>IF(AU51&gt;0,U51,V51)</f>
        <v>166.03913997429652</v>
      </c>
      <c r="AW51" s="17">
        <f>AU51/AV51</f>
        <v>0</v>
      </c>
      <c r="AX51" s="38">
        <f>AQ51/AR51</f>
        <v>0.8614727693659433</v>
      </c>
      <c r="AY51" s="23">
        <v>0</v>
      </c>
      <c r="AZ51" s="16">
        <f>BN51*$D$81</f>
        <v>83.754438681001204</v>
      </c>
      <c r="BA51" s="63">
        <f>AZ51-AY51</f>
        <v>83.754438681001204</v>
      </c>
      <c r="BB51" s="42">
        <f>($AD51^$BB$76)*($BC$76^$M51)*(IF($C51&gt;0,1,$BD$76))</f>
        <v>2.3209954761786302</v>
      </c>
      <c r="BC51" s="42">
        <f>($AD51^$BB$77)*($BC$77^$M51)*(IF($C51&gt;0,1,$BD$77))</f>
        <v>5.1522533594387063</v>
      </c>
      <c r="BD51" s="42">
        <f>($AD51^$BB$78)*($BC$78^$M51)*(IF($C51&gt;0,1,$BD$78))</f>
        <v>41.928840956313778</v>
      </c>
      <c r="BE51" s="42">
        <f>($AD51^$BB$79)*($BC$79^$M51)*(IF($C51&gt;0,1,$BD$79))</f>
        <v>5.1800353331502942</v>
      </c>
      <c r="BF51" s="42">
        <f>($AD51^$BB$80)*($BC$80^$M51)*(IF($C51&gt;0,1,$BD$80))</f>
        <v>1.070765461454251</v>
      </c>
      <c r="BG51" s="42">
        <f>($AD51^$BB$81)*($BC$81^$M51)*(IF($C51&gt;0,1,$BD$81))</f>
        <v>15.719868969455078</v>
      </c>
      <c r="BH51" s="42">
        <f>($AD51^$BB$82)*($BC$82^$M51)*(IF($C51&gt;0,1,$BD$82))</f>
        <v>4.1870988632139197</v>
      </c>
      <c r="BI51" s="40">
        <f>BB51/BB$74</f>
        <v>1.7697325732833943E-2</v>
      </c>
      <c r="BJ51" s="40">
        <f>BC51/BC$74</f>
        <v>2.0494104437454495E-2</v>
      </c>
      <c r="BK51" s="40">
        <f>BD51/BD$74</f>
        <v>2.5576889399369102E-2</v>
      </c>
      <c r="BL51" s="40">
        <f>BE51/BE$74</f>
        <v>1.655456781041478E-2</v>
      </c>
      <c r="BM51" s="40">
        <f>BF51/BF$74</f>
        <v>1.471740743047345E-2</v>
      </c>
      <c r="BN51" s="40">
        <f>BG51/BG$74</f>
        <v>2.3523223895801488E-2</v>
      </c>
      <c r="BO51" s="40">
        <f>BH51/BH$74</f>
        <v>1.8705207939678139E-2</v>
      </c>
      <c r="BP51" s="2">
        <v>1974</v>
      </c>
      <c r="BQ51" s="17">
        <f>BP$74*BI51</f>
        <v>1117.5153307255321</v>
      </c>
      <c r="BR51" s="1">
        <f>BQ51-BP51</f>
        <v>-856.48466927446793</v>
      </c>
      <c r="BS51" s="2">
        <v>2334</v>
      </c>
      <c r="BT51" s="17">
        <f>BS$74*BJ51</f>
        <v>1236.8396969048163</v>
      </c>
      <c r="BU51" s="1">
        <f>BT51-BS51</f>
        <v>-1097.1603030951837</v>
      </c>
      <c r="BV51" s="2">
        <v>6013</v>
      </c>
      <c r="BW51" s="17">
        <f>BV$74*BK51</f>
        <v>1714.5212039973085</v>
      </c>
      <c r="BX51" s="1">
        <f>BW51-BV51</f>
        <v>-4298.4787960026915</v>
      </c>
      <c r="BY51" s="2">
        <v>1896</v>
      </c>
      <c r="BZ51" s="17">
        <f>BY$74*BL51</f>
        <v>1073.4147313951048</v>
      </c>
      <c r="CA51" s="1">
        <f>BZ51-BY51</f>
        <v>-822.58526860489519</v>
      </c>
      <c r="CB51" s="2">
        <v>991</v>
      </c>
      <c r="CC51" s="17">
        <f>CB$74*BM51</f>
        <v>972.85006596915605</v>
      </c>
      <c r="CD51" s="1">
        <f>CC51-CB51</f>
        <v>-18.149934030843951</v>
      </c>
      <c r="CE51" s="2">
        <v>2643</v>
      </c>
      <c r="CF51" s="17">
        <f>CE$74*BN51</f>
        <v>1695.2952229465175</v>
      </c>
      <c r="CG51" s="1">
        <f>CF51-CE51</f>
        <v>-947.70477705348253</v>
      </c>
      <c r="CH51" s="2">
        <v>1156</v>
      </c>
      <c r="CI51" s="17">
        <f>CH$74*BO51</f>
        <v>1245.9164904460815</v>
      </c>
      <c r="CJ51" s="1">
        <f>CI51-CH51</f>
        <v>89.916490446081525</v>
      </c>
      <c r="CK51" s="9"/>
      <c r="CO51" s="40"/>
      <c r="CQ51" s="17"/>
      <c r="CR51" s="1"/>
    </row>
    <row r="52" spans="1:96" x14ac:dyDescent="0.2">
      <c r="A52" s="51" t="s">
        <v>220</v>
      </c>
      <c r="B52">
        <v>1</v>
      </c>
      <c r="C52">
        <v>1</v>
      </c>
      <c r="D52">
        <v>0.8203125</v>
      </c>
      <c r="E52">
        <v>0.1796875</v>
      </c>
      <c r="F52">
        <v>0.91549295774647799</v>
      </c>
      <c r="G52">
        <v>0.91549295774647799</v>
      </c>
      <c r="H52">
        <v>0.84722222222222199</v>
      </c>
      <c r="I52">
        <v>0.93055555555555503</v>
      </c>
      <c r="J52">
        <v>0.88791178935692205</v>
      </c>
      <c r="K52">
        <v>0.90159691118389296</v>
      </c>
      <c r="L52">
        <v>-1.7752534812879801</v>
      </c>
      <c r="M52" s="31">
        <v>0</v>
      </c>
      <c r="N52">
        <v>1.0188155776453101</v>
      </c>
      <c r="O52">
        <v>0.96579037344435104</v>
      </c>
      <c r="P52">
        <v>1.0177596990447699</v>
      </c>
      <c r="Q52">
        <v>0.97509039269166298</v>
      </c>
      <c r="R52">
        <v>30.190000534057599</v>
      </c>
      <c r="S52" s="43">
        <f>IF(C52,O52,Q52)</f>
        <v>0.96579037344435104</v>
      </c>
      <c r="T52" s="43">
        <f>IF(D52 = 0,N52,P52)</f>
        <v>1.0177596990447699</v>
      </c>
      <c r="U52" s="68">
        <f>R52*S52^(1-M52)</f>
        <v>29.157211890072645</v>
      </c>
      <c r="V52" s="67">
        <f>R52*T52^(M52+1)</f>
        <v>30.726165857703904</v>
      </c>
      <c r="W52" s="76">
        <f>0.5 * (D52-MAX($D$3:$D$73))/(MIN($D$3:$D$73)-MAX($D$3:$D$73)) + 0.75</f>
        <v>0.78365450824187333</v>
      </c>
      <c r="X52" s="76">
        <f>AVERAGE(D52, F52, G52, H52, I52, J52, K52)</f>
        <v>0.88836927054450687</v>
      </c>
      <c r="Y52" s="32">
        <f>1.2^M52</f>
        <v>1</v>
      </c>
      <c r="Z52" s="32">
        <f>IF(C52&gt;0, 1, 0.3)</f>
        <v>1</v>
      </c>
      <c r="AA52" s="32">
        <f>PERCENTILE($L$2:$L$73, 0.05)</f>
        <v>-0.27069260264419237</v>
      </c>
      <c r="AB52" s="32">
        <f>PERCENTILE($L$2:$L$73, 0.95)</f>
        <v>1.0413923914257375</v>
      </c>
      <c r="AC52" s="32">
        <f>MIN(MAX(L52,AA52), AB52)</f>
        <v>-0.27069260264419237</v>
      </c>
      <c r="AD52" s="32">
        <f>AC52-$AC$74+1</f>
        <v>1</v>
      </c>
      <c r="AE52" s="21">
        <f>(AD52^4) *Y52*Z52</f>
        <v>1</v>
      </c>
      <c r="AF52" s="15">
        <f>AE52/$AE$74</f>
        <v>1.2690031791952163E-3</v>
      </c>
      <c r="AG52" s="2">
        <v>0</v>
      </c>
      <c r="AH52" s="16">
        <f>$D$80*AF52</f>
        <v>77.048162526427149</v>
      </c>
      <c r="AI52" s="26">
        <f>AH52-AG52</f>
        <v>77.048162526427149</v>
      </c>
      <c r="AJ52" s="2">
        <v>242</v>
      </c>
      <c r="AK52" s="2">
        <v>0</v>
      </c>
      <c r="AL52" s="2">
        <v>0</v>
      </c>
      <c r="AM52" s="10">
        <f>SUM(AJ52:AL52)</f>
        <v>242</v>
      </c>
      <c r="AN52" s="16">
        <f>AF52*$D$79</f>
        <v>127.05513630738345</v>
      </c>
      <c r="AO52" s="9">
        <f>AN52-AM52</f>
        <v>-114.94486369261655</v>
      </c>
      <c r="AP52" s="9">
        <f>AO52+AI52</f>
        <v>-37.896701166189402</v>
      </c>
      <c r="AQ52" s="18">
        <f>AG52+AM52</f>
        <v>242</v>
      </c>
      <c r="AR52" s="30">
        <f>AH52+AN52</f>
        <v>204.10329883381058</v>
      </c>
      <c r="AS52" s="77">
        <f>AP52*(AP52&lt;0)</f>
        <v>-37.896701166189402</v>
      </c>
      <c r="AT52">
        <f>AS52/$AS$74</f>
        <v>1.5973250582109945E-3</v>
      </c>
      <c r="AU52" s="66">
        <f>AT52*$AP$74</f>
        <v>-0.90009267030185092</v>
      </c>
      <c r="AV52" s="69">
        <f>IF(AU52&gt;0,U52,V52)</f>
        <v>30.726165857703904</v>
      </c>
      <c r="AW52" s="17">
        <f>AU52/AV52</f>
        <v>-2.9294011965901454E-2</v>
      </c>
      <c r="AX52" s="38">
        <f>AQ52/AR52</f>
        <v>1.1856741237536121</v>
      </c>
      <c r="AY52" s="23">
        <v>0</v>
      </c>
      <c r="AZ52" s="16">
        <f>BN52*$D$81</f>
        <v>5.3279349111460501</v>
      </c>
      <c r="BA52" s="63">
        <f>AZ52-AY52</f>
        <v>5.3279349111460501</v>
      </c>
      <c r="BB52" s="42">
        <f>($AD52^$BB$76)*($BC$76^$M52)*(IF($C52&gt;0,1,$BD$76))</f>
        <v>1</v>
      </c>
      <c r="BC52" s="42">
        <f>($AD52^$BB$77)*($BC$77^$M52)*(IF($C52&gt;0,1,$BD$77))</f>
        <v>1</v>
      </c>
      <c r="BD52" s="42">
        <f>($AD52^$BB$78)*($BC$78^$M52)*(IF($C52&gt;0,1,$BD$78))</f>
        <v>1</v>
      </c>
      <c r="BE52" s="42">
        <f>($AD52^$BB$79)*($BC$79^$M52)*(IF($C52&gt;0,1,$BD$79))</f>
        <v>1</v>
      </c>
      <c r="BF52" s="42">
        <f>($AD52^$BB$80)*($BC$80^$M52)*(IF($C52&gt;0,1,$BD$80))</f>
        <v>1</v>
      </c>
      <c r="BG52" s="42">
        <f>($AD52^$BB$81)*($BC$81^$M52)*(IF($C52&gt;0,1,$BD$81))</f>
        <v>1</v>
      </c>
      <c r="BH52" s="42">
        <f>($AD52^$BB$82)*($BC$82^$M52)*(IF($C52&gt;0,1,$BD$82))</f>
        <v>1</v>
      </c>
      <c r="BI52" s="40">
        <f>BB52/BB$74</f>
        <v>7.6248859226436113E-3</v>
      </c>
      <c r="BJ52" s="40">
        <f>BC52/BC$74</f>
        <v>3.9776973311900854E-3</v>
      </c>
      <c r="BK52" s="40">
        <f>BD52/BD$74</f>
        <v>6.1000706950182582E-4</v>
      </c>
      <c r="BL52" s="40">
        <f>BE52/BE$74</f>
        <v>3.1958407126051283E-3</v>
      </c>
      <c r="BM52" s="40">
        <f>BF52/BF$74</f>
        <v>1.3744753599434492E-2</v>
      </c>
      <c r="BN52" s="40">
        <f>BG52/BG$74</f>
        <v>1.4964007614509339E-3</v>
      </c>
      <c r="BO52" s="40">
        <f>BH52/BH$74</f>
        <v>4.4673432729315727E-3</v>
      </c>
      <c r="BP52" s="2">
        <v>0</v>
      </c>
      <c r="BQ52" s="17">
        <f>BP$74*BI52</f>
        <v>481.48104647125348</v>
      </c>
      <c r="BR52" s="1">
        <f>BQ52-BP52</f>
        <v>481.48104647125348</v>
      </c>
      <c r="BS52" s="2">
        <v>0</v>
      </c>
      <c r="BT52" s="17">
        <f>BS$74*BJ52</f>
        <v>240.05801163465284</v>
      </c>
      <c r="BU52" s="1">
        <f>BT52-BS52</f>
        <v>240.05801163465284</v>
      </c>
      <c r="BV52" s="2">
        <v>0</v>
      </c>
      <c r="BW52" s="17">
        <f>BV$74*BK52</f>
        <v>40.891213896985391</v>
      </c>
      <c r="BX52" s="1">
        <f>BW52-BV52</f>
        <v>40.891213896985391</v>
      </c>
      <c r="BY52" s="2">
        <v>0</v>
      </c>
      <c r="BZ52" s="17">
        <f>BY$74*BL52</f>
        <v>207.22150764602912</v>
      </c>
      <c r="CA52" s="1">
        <f>BZ52-BY52</f>
        <v>207.22150764602912</v>
      </c>
      <c r="CB52" s="2">
        <v>906</v>
      </c>
      <c r="CC52" s="17">
        <f>CB$74*BM52</f>
        <v>908.55570242981878</v>
      </c>
      <c r="CD52" s="1">
        <f>CC52-CB52</f>
        <v>2.5557024298187798</v>
      </c>
      <c r="CE52" s="2">
        <v>0</v>
      </c>
      <c r="CF52" s="17">
        <f>CE$74*BN52</f>
        <v>107.84410647700736</v>
      </c>
      <c r="CG52" s="1">
        <f>CF52-CE52</f>
        <v>107.84410647700736</v>
      </c>
      <c r="CH52" s="2">
        <v>0</v>
      </c>
      <c r="CI52" s="17">
        <f>CH$74*BO52</f>
        <v>297.56080072342621</v>
      </c>
      <c r="CJ52" s="1">
        <f>CI52-CH52</f>
        <v>297.56080072342621</v>
      </c>
      <c r="CK52" s="9"/>
      <c r="CO52" s="40"/>
      <c r="CQ52" s="17"/>
      <c r="CR52" s="1"/>
    </row>
    <row r="53" spans="1:96" x14ac:dyDescent="0.2">
      <c r="A53" s="51" t="s">
        <v>13</v>
      </c>
      <c r="B53">
        <v>1</v>
      </c>
      <c r="C53">
        <v>1</v>
      </c>
      <c r="D53">
        <v>0.32875536480686601</v>
      </c>
      <c r="E53">
        <v>0.67124463519313304</v>
      </c>
      <c r="F53">
        <v>0.288379983036471</v>
      </c>
      <c r="G53">
        <v>0.288379983036471</v>
      </c>
      <c r="H53">
        <v>3.6018957345971499E-2</v>
      </c>
      <c r="I53">
        <v>0.118483412322274</v>
      </c>
      <c r="J53">
        <v>6.5327245270569698E-2</v>
      </c>
      <c r="K53">
        <v>0.13725549126700201</v>
      </c>
      <c r="L53">
        <v>0.70518832120362396</v>
      </c>
      <c r="M53" s="31">
        <v>0</v>
      </c>
      <c r="N53">
        <v>1.01544156680432</v>
      </c>
      <c r="O53">
        <v>0.98921977002725003</v>
      </c>
      <c r="P53">
        <v>1.0142748379697499</v>
      </c>
      <c r="Q53">
        <v>0.99431042312668505</v>
      </c>
      <c r="R53">
        <v>87.279998779296804</v>
      </c>
      <c r="S53" s="43">
        <f>IF(C53,O53,Q53)</f>
        <v>0.98921977002725003</v>
      </c>
      <c r="T53" s="43">
        <f>IF(D53 = 0,N53,P53)</f>
        <v>1.0142748379697499</v>
      </c>
      <c r="U53" s="68">
        <f>R53*S53^(1-M53)</f>
        <v>86.339100320434653</v>
      </c>
      <c r="V53" s="67">
        <f>R53*T53^(M53+1)</f>
        <v>88.525906619871236</v>
      </c>
      <c r="W53" s="76">
        <f>0.5 * (D53-MAX($D$3:$D$73))/(MIN($D$3:$D$73)-MAX($D$3:$D$73)) + 0.75</f>
        <v>1.1081907348987212</v>
      </c>
      <c r="X53" s="76">
        <f>AVERAGE(D53, F53, G53, H53, I53, J53, K53)</f>
        <v>0.18037149101223221</v>
      </c>
      <c r="Y53" s="32">
        <f>1.2^M53</f>
        <v>1</v>
      </c>
      <c r="Z53" s="32">
        <f>IF(C53&gt;0, 1, 0.3)</f>
        <v>1</v>
      </c>
      <c r="AA53" s="32">
        <f>PERCENTILE($L$2:$L$73, 0.05)</f>
        <v>-0.27069260264419237</v>
      </c>
      <c r="AB53" s="32">
        <f>PERCENTILE($L$2:$L$73, 0.95)</f>
        <v>1.0413923914257375</v>
      </c>
      <c r="AC53" s="32">
        <f>MIN(MAX(L53,AA53), AB53)</f>
        <v>0.70518832120362396</v>
      </c>
      <c r="AD53" s="32">
        <f>AC53-$AC$74+1</f>
        <v>1.9758809238478163</v>
      </c>
      <c r="AE53" s="21">
        <f>(AD53^4) *Y53*Z53</f>
        <v>15.242039171276746</v>
      </c>
      <c r="AF53" s="15">
        <f>AE53/$AE$74</f>
        <v>1.9342196165768211E-2</v>
      </c>
      <c r="AG53" s="2">
        <v>87</v>
      </c>
      <c r="AH53" s="16">
        <f>$D$80*AF53</f>
        <v>1174.3711113026998</v>
      </c>
      <c r="AI53" s="26">
        <f>AH53-AG53</f>
        <v>1087.3711113026998</v>
      </c>
      <c r="AJ53" s="2">
        <v>1222</v>
      </c>
      <c r="AK53" s="2">
        <v>1309</v>
      </c>
      <c r="AL53" s="2">
        <v>0</v>
      </c>
      <c r="AM53" s="10">
        <f>SUM(AJ53:AL53)</f>
        <v>2531</v>
      </c>
      <c r="AN53" s="16">
        <f>AF53*$D$79</f>
        <v>1936.5793645090448</v>
      </c>
      <c r="AO53" s="9">
        <f>AN53-AM53</f>
        <v>-594.42063549095519</v>
      </c>
      <c r="AP53" s="9">
        <f>AO53+AI53</f>
        <v>492.95047581174458</v>
      </c>
      <c r="AQ53" s="18">
        <f>AG53+AM53</f>
        <v>2618</v>
      </c>
      <c r="AR53" s="30">
        <f>AH53+AN53</f>
        <v>3110.9504758117446</v>
      </c>
      <c r="AS53" s="77">
        <f>AP53*(AP53&lt;0)</f>
        <v>0</v>
      </c>
      <c r="AT53">
        <f>AS53/$AS$74</f>
        <v>0</v>
      </c>
      <c r="AU53" s="66">
        <f>AT53*$AP$74</f>
        <v>0</v>
      </c>
      <c r="AV53" s="69">
        <f>IF(AU53&gt;0,U53,V53)</f>
        <v>88.525906619871236</v>
      </c>
      <c r="AW53" s="17">
        <f>AU53/AV53</f>
        <v>0</v>
      </c>
      <c r="AX53" s="38">
        <f>AQ53/AR53</f>
        <v>0.84154345122349838</v>
      </c>
      <c r="AY53" s="23">
        <v>0</v>
      </c>
      <c r="AZ53" s="16">
        <f>BN53*$D$81</f>
        <v>61.257183657776849</v>
      </c>
      <c r="BA53" s="63">
        <f>AZ53-AY53</f>
        <v>61.257183657776849</v>
      </c>
      <c r="BB53" s="42">
        <f>($AD53^$BB$76)*($BC$76^$M53)*(IF($C53&gt;0,1,$BD$76))</f>
        <v>2.1093750369251372</v>
      </c>
      <c r="BC53" s="42">
        <f>($AD53^$BB$77)*($BC$77^$M53)*(IF($C53&gt;0,1,$BD$77))</f>
        <v>4.2771401357110168</v>
      </c>
      <c r="BD53" s="42">
        <f>($AD53^$BB$78)*($BC$78^$M53)*(IF($C53&gt;0,1,$BD$78))</f>
        <v>27.433714615655301</v>
      </c>
      <c r="BE53" s="42">
        <f>($AD53^$BB$79)*($BC$79^$M53)*(IF($C53&gt;0,1,$BD$79))</f>
        <v>4.2975783688153051</v>
      </c>
      <c r="BF53" s="42">
        <f>($AD53^$BB$80)*($BC$80^$M53)*(IF($C53&gt;0,1,$BD$80))</f>
        <v>1.0624847576056715</v>
      </c>
      <c r="BG53" s="42">
        <f>($AD53^$BB$81)*($BC$81^$M53)*(IF($C53&gt;0,1,$BD$81))</f>
        <v>11.497359611061821</v>
      </c>
      <c r="BH53" s="42">
        <f>($AD53^$BB$82)*($BC$82^$M53)*(IF($C53&gt;0,1,$BD$82))</f>
        <v>3.5587548514754448</v>
      </c>
      <c r="BI53" s="40">
        <f>BB53/BB$74</f>
        <v>1.6083744024626326E-2</v>
      </c>
      <c r="BJ53" s="40">
        <f>BC53/BC$74</f>
        <v>1.7013168902943712E-2</v>
      </c>
      <c r="BK53" s="40">
        <f>BD53/BD$74</f>
        <v>1.67347598582453E-2</v>
      </c>
      <c r="BL53" s="40">
        <f>BE53/BE$74</f>
        <v>1.373437591667109E-2</v>
      </c>
      <c r="BM53" s="40">
        <f>BF53/BF$74</f>
        <v>1.4603591196444837E-2</v>
      </c>
      <c r="BN53" s="40">
        <f>BG53/BG$74</f>
        <v>1.7204657676668123E-2</v>
      </c>
      <c r="BO53" s="40">
        <f>BH53/BH$74</f>
        <v>1.5898179545751429E-2</v>
      </c>
      <c r="BP53" s="2">
        <v>1613</v>
      </c>
      <c r="BQ53" s="17">
        <f>BP$74*BI53</f>
        <v>1015.6241001790539</v>
      </c>
      <c r="BR53" s="1">
        <f>BQ53-BP53</f>
        <v>-597.37589982094607</v>
      </c>
      <c r="BS53" s="2">
        <v>908</v>
      </c>
      <c r="BT53" s="17">
        <f>BS$74*BJ53</f>
        <v>1026.7617564615559</v>
      </c>
      <c r="BU53" s="1">
        <f>BT53-BS53</f>
        <v>118.76175646155593</v>
      </c>
      <c r="BV53" s="2">
        <v>1187</v>
      </c>
      <c r="BW53" s="17">
        <f>BV$74*BK53</f>
        <v>1121.7978923376154</v>
      </c>
      <c r="BX53" s="1">
        <f>BW53-BV53</f>
        <v>-65.202107662384606</v>
      </c>
      <c r="BY53" s="2">
        <v>1917</v>
      </c>
      <c r="BZ53" s="17">
        <f>BY$74*BL53</f>
        <v>890.55066881287019</v>
      </c>
      <c r="CA53" s="1">
        <f>BZ53-BY53</f>
        <v>-1026.4493311871297</v>
      </c>
      <c r="CB53" s="2">
        <v>1047</v>
      </c>
      <c r="CC53" s="17">
        <f>CB$74*BM53</f>
        <v>965.32658526739658</v>
      </c>
      <c r="CD53" s="1">
        <f>CC53-CB53</f>
        <v>-81.673414732603419</v>
      </c>
      <c r="CE53" s="2">
        <v>1047</v>
      </c>
      <c r="CF53" s="17">
        <f>CE$74*BN53</f>
        <v>1239.922474099795</v>
      </c>
      <c r="CG53" s="1">
        <f>CF53-CE53</f>
        <v>192.92247409979495</v>
      </c>
      <c r="CH53" s="2">
        <v>2968</v>
      </c>
      <c r="CI53" s="17">
        <f>CH$74*BO53</f>
        <v>1058.9459431834111</v>
      </c>
      <c r="CJ53" s="1">
        <f>CI53-CH53</f>
        <v>-1909.0540568165889</v>
      </c>
      <c r="CK53" s="9"/>
      <c r="CO53" s="40"/>
      <c r="CQ53" s="17"/>
      <c r="CR53" s="1"/>
    </row>
    <row r="54" spans="1:96" x14ac:dyDescent="0.2">
      <c r="A54" s="51" t="s">
        <v>210</v>
      </c>
      <c r="B54">
        <v>1</v>
      </c>
      <c r="C54">
        <v>1</v>
      </c>
      <c r="D54">
        <v>0.30229419703103899</v>
      </c>
      <c r="E54">
        <v>0.69770580296896001</v>
      </c>
      <c r="F54">
        <v>0.54569536423841003</v>
      </c>
      <c r="G54">
        <v>0.54569536423841003</v>
      </c>
      <c r="H54">
        <v>8.71632329635499E-2</v>
      </c>
      <c r="I54">
        <v>0.22979397781299499</v>
      </c>
      <c r="J54">
        <v>0.14152591996427599</v>
      </c>
      <c r="K54">
        <v>0.27790292989474202</v>
      </c>
      <c r="L54">
        <v>0.35046901241841899</v>
      </c>
      <c r="M54" s="31">
        <v>0</v>
      </c>
      <c r="N54">
        <v>1.0103234501140099</v>
      </c>
      <c r="O54">
        <v>0.996216832145284</v>
      </c>
      <c r="P54">
        <v>1.0092314447130699</v>
      </c>
      <c r="Q54">
        <v>0.98948233169618405</v>
      </c>
      <c r="R54">
        <v>31.059999465942301</v>
      </c>
      <c r="S54" s="43">
        <f>IF(C54,O54,Q54)</f>
        <v>0.996216832145284</v>
      </c>
      <c r="T54" s="43">
        <f>IF(D54 = 0,N54,P54)</f>
        <v>1.0092314447130699</v>
      </c>
      <c r="U54" s="68">
        <f>R54*S54^(1-M54)</f>
        <v>30.942494274395251</v>
      </c>
      <c r="V54" s="67">
        <f>R54*T54^(M54+1)</f>
        <v>31.346728133800127</v>
      </c>
      <c r="W54" s="76">
        <f>0.5 * (D54-MAX($D$3:$D$73))/(MIN($D$3:$D$73)-MAX($D$3:$D$73)) + 0.75</f>
        <v>1.1256609472668655</v>
      </c>
      <c r="X54" s="76">
        <f>AVERAGE(D54, F54, G54, H54, I54, J54, K54)</f>
        <v>0.30429585516334601</v>
      </c>
      <c r="Y54" s="32">
        <f>1.2^M54</f>
        <v>1</v>
      </c>
      <c r="Z54" s="32">
        <f>IF(C54&gt;0, 1, 0.3)</f>
        <v>1</v>
      </c>
      <c r="AA54" s="32">
        <f>PERCENTILE($L$2:$L$73, 0.05)</f>
        <v>-0.27069260264419237</v>
      </c>
      <c r="AB54" s="32">
        <f>PERCENTILE($L$2:$L$73, 0.95)</f>
        <v>1.0413923914257375</v>
      </c>
      <c r="AC54" s="32">
        <f>MIN(MAX(L54,AA54), AB54)</f>
        <v>0.35046901241841899</v>
      </c>
      <c r="AD54" s="32">
        <f>AC54-$AC$74+1</f>
        <v>1.6211616150626114</v>
      </c>
      <c r="AE54" s="21">
        <f>(AD54^4) *Y54*Z54</f>
        <v>6.9072511734122006</v>
      </c>
      <c r="AF54" s="15">
        <f>AE54/$AE$74</f>
        <v>8.7653236985599705E-3</v>
      </c>
      <c r="AG54" s="2">
        <v>93</v>
      </c>
      <c r="AH54" s="16">
        <f>$D$80*AF54</f>
        <v>532.19101101991794</v>
      </c>
      <c r="AI54" s="26">
        <f>AH54-AG54</f>
        <v>439.19101101991794</v>
      </c>
      <c r="AJ54" s="2">
        <v>62</v>
      </c>
      <c r="AK54" s="2">
        <v>561</v>
      </c>
      <c r="AL54" s="2">
        <v>0</v>
      </c>
      <c r="AM54" s="10">
        <f>SUM(AJ54:AL54)</f>
        <v>623</v>
      </c>
      <c r="AN54" s="16">
        <f>AF54*$D$79</f>
        <v>877.60173934722138</v>
      </c>
      <c r="AO54" s="9">
        <f>AN54-AM54</f>
        <v>254.60173934722138</v>
      </c>
      <c r="AP54" s="9">
        <f>AO54+AI54</f>
        <v>693.79275036713932</v>
      </c>
      <c r="AQ54" s="18">
        <f>AG54+AM54</f>
        <v>716</v>
      </c>
      <c r="AR54" s="30">
        <f>AH54+AN54</f>
        <v>1409.7927503671394</v>
      </c>
      <c r="AS54" s="77">
        <f>AP54*(AP54&lt;0)</f>
        <v>0</v>
      </c>
      <c r="AT54">
        <f>AS54/$AS$74</f>
        <v>0</v>
      </c>
      <c r="AU54" s="66">
        <f>AT54*$AP$74</f>
        <v>0</v>
      </c>
      <c r="AV54" s="69">
        <f>IF(AU54&gt;0,U54,V54)</f>
        <v>31.346728133800127</v>
      </c>
      <c r="AW54" s="17">
        <f>AU54/AV54</f>
        <v>0</v>
      </c>
      <c r="AX54" s="38">
        <f>AQ54/AR54</f>
        <v>0.5078760688856846</v>
      </c>
      <c r="AY54" s="23">
        <v>0</v>
      </c>
      <c r="AZ54" s="16">
        <f>BN54*$D$81</f>
        <v>30.129787329701724</v>
      </c>
      <c r="BA54" s="63">
        <f>AZ54-AY54</f>
        <v>30.129787329701724</v>
      </c>
      <c r="BB54" s="42">
        <f>($AD54^$BB$76)*($BC$76^$M54)*(IF($C54&gt;0,1,$BD$76))</f>
        <v>1.6981249312833377</v>
      </c>
      <c r="BC54" s="42">
        <f>($AD54^$BB$77)*($BC$77^$M54)*(IF($C54&gt;0,1,$BD$77))</f>
        <v>2.8039440939903342</v>
      </c>
      <c r="BD54" s="42">
        <f>($AD54^$BB$78)*($BC$78^$M54)*(IF($C54&gt;0,1,$BD$78))</f>
        <v>10.480580939659644</v>
      </c>
      <c r="BE54" s="42">
        <f>($AD54^$BB$79)*($BC$79^$M54)*(IF($C54&gt;0,1,$BD$79))</f>
        <v>2.8134430882634551</v>
      </c>
      <c r="BF54" s="42">
        <f>($AD54^$BB$80)*($BC$80^$M54)*(IF($C54&gt;0,1,$BD$80))</f>
        <v>1.0439376041531661</v>
      </c>
      <c r="BG54" s="42">
        <f>($AD54^$BB$81)*($BC$81^$M54)*(IF($C54&gt;0,1,$BD$81))</f>
        <v>5.6550591987657635</v>
      </c>
      <c r="BH54" s="42">
        <f>($AD54^$BB$82)*($BC$82^$M54)*(IF($C54&gt;0,1,$BD$82))</f>
        <v>2.4610262496258311</v>
      </c>
      <c r="BI54" s="40">
        <f>BB54/BB$74</f>
        <v>1.2948008883432472E-2</v>
      </c>
      <c r="BJ54" s="40">
        <f>BC54/BC$74</f>
        <v>1.1153240939471554E-2</v>
      </c>
      <c r="BK54" s="40">
        <f>BD54/BD$74</f>
        <v>6.3932284656784723E-3</v>
      </c>
      <c r="BL54" s="40">
        <f>BE54/BE$74</f>
        <v>8.9913159640698532E-3</v>
      </c>
      <c r="BM54" s="40">
        <f>BF54/BF$74</f>
        <v>1.4348665142269248E-2</v>
      </c>
      <c r="BN54" s="40">
        <f>BG54/BG$74</f>
        <v>8.4622348910831976E-3</v>
      </c>
      <c r="BO54" s="40">
        <f>BH54/BH$74</f>
        <v>1.0994249060773974E-2</v>
      </c>
      <c r="BP54" s="2">
        <v>0</v>
      </c>
      <c r="BQ54" s="17">
        <f>BP$74*BI54</f>
        <v>817.61496895322682</v>
      </c>
      <c r="BR54" s="1">
        <f>BQ54-BP54</f>
        <v>817.61496895322682</v>
      </c>
      <c r="BS54" s="2">
        <v>0</v>
      </c>
      <c r="BT54" s="17">
        <f>BS$74*BJ54</f>
        <v>673.10924393804783</v>
      </c>
      <c r="BU54" s="1">
        <f>BT54-BS54</f>
        <v>673.10924393804783</v>
      </c>
      <c r="BV54" s="2">
        <v>0</v>
      </c>
      <c r="BW54" s="17">
        <f>BV$74*BK54</f>
        <v>428.56367696829074</v>
      </c>
      <c r="BX54" s="1">
        <f>BW54-BV54</f>
        <v>428.56367696829074</v>
      </c>
      <c r="BY54" s="2">
        <v>0</v>
      </c>
      <c r="BZ54" s="17">
        <f>BY$74*BL54</f>
        <v>583.0059184262534</v>
      </c>
      <c r="CA54" s="1">
        <f>BZ54-BY54</f>
        <v>583.0059184262534</v>
      </c>
      <c r="CB54" s="2">
        <v>745</v>
      </c>
      <c r="CC54" s="17">
        <f>CB$74*BM54</f>
        <v>948.47546323428185</v>
      </c>
      <c r="CD54" s="1">
        <f>CC54-CB54</f>
        <v>203.47546323428185</v>
      </c>
      <c r="CE54" s="2">
        <v>0</v>
      </c>
      <c r="CF54" s="17">
        <f>CE$74*BN54</f>
        <v>609.86480636547492</v>
      </c>
      <c r="CG54" s="1">
        <f>CF54-CE54</f>
        <v>609.86480636547492</v>
      </c>
      <c r="CH54" s="2">
        <v>0</v>
      </c>
      <c r="CI54" s="17">
        <f>CH$74*BO54</f>
        <v>732.30494144003285</v>
      </c>
      <c r="CJ54" s="1">
        <f>CI54-CH54</f>
        <v>732.30494144003285</v>
      </c>
      <c r="CK54" s="9"/>
      <c r="CO54" s="40"/>
      <c r="CQ54" s="17"/>
      <c r="CR54" s="1"/>
    </row>
    <row r="55" spans="1:96" x14ac:dyDescent="0.2">
      <c r="A55" s="35" t="s">
        <v>41</v>
      </c>
      <c r="B55">
        <v>1</v>
      </c>
      <c r="C55">
        <v>1</v>
      </c>
      <c r="D55">
        <v>0.33333333333333298</v>
      </c>
      <c r="E55">
        <v>0.66666666666666596</v>
      </c>
      <c r="F55">
        <v>0.45227858985382602</v>
      </c>
      <c r="G55">
        <v>0.45227858985382602</v>
      </c>
      <c r="H55">
        <v>3.9461020211741998E-2</v>
      </c>
      <c r="I55">
        <v>0.29740134744947</v>
      </c>
      <c r="J55">
        <v>0.10833171549782999</v>
      </c>
      <c r="K55">
        <v>0.22135066189601599</v>
      </c>
      <c r="L55">
        <v>0.86646732982151897</v>
      </c>
      <c r="M55" s="31">
        <v>0</v>
      </c>
      <c r="N55">
        <v>1.01101511611068</v>
      </c>
      <c r="O55">
        <v>0.990240537258958</v>
      </c>
      <c r="P55">
        <v>1.0177439618628601</v>
      </c>
      <c r="Q55">
        <v>0.98801907236309205</v>
      </c>
      <c r="R55">
        <v>78.720001220703097</v>
      </c>
      <c r="S55" s="43">
        <f>IF(C55,O55,Q55)</f>
        <v>0.990240537258958</v>
      </c>
      <c r="T55" s="43">
        <f>IF(D55 = 0,N55,P55)</f>
        <v>1.0177439618628601</v>
      </c>
      <c r="U55" s="68">
        <f>R55*S55^(1-M55)</f>
        <v>77.951736301814861</v>
      </c>
      <c r="V55" s="67">
        <f>R55*T55^(M55+1)</f>
        <v>80.116805920207554</v>
      </c>
      <c r="W55" s="76">
        <f>0.5 * (D55-MAX($D$3:$D$73))/(MIN($D$3:$D$73)-MAX($D$3:$D$73)) + 0.75</f>
        <v>1.1051682650270354</v>
      </c>
      <c r="X55" s="76">
        <f>AVERAGE(D55, F55, G55, H55, I55, J55, K55)</f>
        <v>0.27206217972800617</v>
      </c>
      <c r="Y55" s="32">
        <f>1.2^M55</f>
        <v>1</v>
      </c>
      <c r="Z55" s="32">
        <f>IF(C55&gt;0, 1, 0.3)</f>
        <v>1</v>
      </c>
      <c r="AA55" s="32">
        <f>PERCENTILE($L$2:$L$73, 0.05)</f>
        <v>-0.27069260264419237</v>
      </c>
      <c r="AB55" s="32">
        <f>PERCENTILE($L$2:$L$73, 0.95)</f>
        <v>1.0413923914257375</v>
      </c>
      <c r="AC55" s="32">
        <f>MIN(MAX(L55,AA55), AB55)</f>
        <v>0.86646732982151897</v>
      </c>
      <c r="AD55" s="32">
        <f>AC55-$AC$74+1</f>
        <v>2.1371599324657113</v>
      </c>
      <c r="AE55" s="21">
        <f>(AD55^4) *Y55*Z55</f>
        <v>20.861623042567011</v>
      </c>
      <c r="AF55" s="15">
        <f>AE55/$AE$74</f>
        <v>2.6473465964189719E-2</v>
      </c>
      <c r="AG55" s="2">
        <v>3544</v>
      </c>
      <c r="AH55" s="16">
        <f>$D$80*AF55</f>
        <v>1607.349722748761</v>
      </c>
      <c r="AI55" s="26">
        <f>AH55-AG55</f>
        <v>-1936.650277251239</v>
      </c>
      <c r="AJ55" s="2">
        <v>1890</v>
      </c>
      <c r="AK55" s="2">
        <v>1103</v>
      </c>
      <c r="AL55" s="2">
        <v>0</v>
      </c>
      <c r="AM55" s="10">
        <f>SUM(AJ55:AL55)</f>
        <v>2993</v>
      </c>
      <c r="AN55" s="16">
        <f>AF55*$D$79</f>
        <v>2650.576359266603</v>
      </c>
      <c r="AO55" s="9">
        <f>AN55-AM55</f>
        <v>-342.42364073339695</v>
      </c>
      <c r="AP55" s="9">
        <f>AO55+AI55</f>
        <v>-2279.073917984636</v>
      </c>
      <c r="AQ55" s="18">
        <f>AG55+AM55</f>
        <v>6537</v>
      </c>
      <c r="AR55" s="30">
        <f>AH55+AN55</f>
        <v>4257.926082015364</v>
      </c>
      <c r="AS55" s="77">
        <f>AP55*(AP55&lt;0)</f>
        <v>-2279.073917984636</v>
      </c>
      <c r="AT55">
        <f>AS55/$AS$74</f>
        <v>9.6061708979563412E-2</v>
      </c>
      <c r="AU55" s="66">
        <f>AT55*$AP$74</f>
        <v>-54.130773009981304</v>
      </c>
      <c r="AV55" s="69">
        <f>IF(AU55&gt;0,U55,V55)</f>
        <v>80.116805920207554</v>
      </c>
      <c r="AW55" s="17">
        <f>AU55/AV55</f>
        <v>-0.67564816630224778</v>
      </c>
      <c r="AX55" s="38">
        <f>AQ55/AR55</f>
        <v>1.53525445817648</v>
      </c>
      <c r="AY55" s="23">
        <v>0</v>
      </c>
      <c r="AZ55" s="16">
        <f>BN55*$D$81</f>
        <v>81.162324467130873</v>
      </c>
      <c r="BA55" s="63">
        <f>AZ55-AY55</f>
        <v>81.162324467130873</v>
      </c>
      <c r="BB55" s="42">
        <f>($AD55^$BB$76)*($BC$76^$M55)*(IF($C55&gt;0,1,$BD$76))</f>
        <v>2.2988010015176776</v>
      </c>
      <c r="BC55" s="42">
        <f>($AD55^$BB$77)*($BC$77^$M55)*(IF($C55&gt;0,1,$BD$77))</f>
        <v>5.0567584398377639</v>
      </c>
      <c r="BD55" s="42">
        <f>($AD55^$BB$78)*($BC$78^$M55)*(IF($C55&gt;0,1,$BD$78))</f>
        <v>40.178844698733414</v>
      </c>
      <c r="BE55" s="42">
        <f>($AD55^$BB$79)*($BC$79^$M55)*(IF($C55&gt;0,1,$BD$79))</f>
        <v>5.0837134984362065</v>
      </c>
      <c r="BF55" s="42">
        <f>($AD55^$BB$80)*($BC$80^$M55)*(IF($C55&gt;0,1,$BD$80))</f>
        <v>1.0699303205576352</v>
      </c>
      <c r="BG55" s="42">
        <f>($AD55^$BB$81)*($BC$81^$M55)*(IF($C55&gt;0,1,$BD$81))</f>
        <v>15.233355102994807</v>
      </c>
      <c r="BH55" s="42">
        <f>($AD55^$BB$82)*($BC$82^$M55)*(IF($C55&gt;0,1,$BD$82))</f>
        <v>4.1192316114664811</v>
      </c>
      <c r="BI55" s="40">
        <f>BB55/BB$74</f>
        <v>1.7528095395431174E-2</v>
      </c>
      <c r="BJ55" s="40">
        <f>BC55/BC$74</f>
        <v>2.0114254550615614E-2</v>
      </c>
      <c r="BK55" s="40">
        <f>BD55/BD$74</f>
        <v>2.4509379310643342E-2</v>
      </c>
      <c r="BL55" s="40">
        <f>BE55/BE$74</f>
        <v>1.6246738569522676E-2</v>
      </c>
      <c r="BM55" s="40">
        <f>BF55/BF$74</f>
        <v>1.4705928624628654E-2</v>
      </c>
      <c r="BN55" s="40">
        <f>BG55/BG$74</f>
        <v>2.2795204175573899E-2</v>
      </c>
      <c r="BO55" s="40">
        <f>BH55/BH$74</f>
        <v>1.8402021629131866E-2</v>
      </c>
      <c r="BP55" s="2">
        <v>911</v>
      </c>
      <c r="BQ55" s="17">
        <f>BP$74*BI55</f>
        <v>1106.829111839897</v>
      </c>
      <c r="BR55" s="1">
        <f>BQ55-BP55</f>
        <v>195.829111839897</v>
      </c>
      <c r="BS55" s="2">
        <v>2392</v>
      </c>
      <c r="BT55" s="17">
        <f>BS$74*BJ55</f>
        <v>1213.915376384203</v>
      </c>
      <c r="BU55" s="1">
        <f>BT55-BS55</f>
        <v>-1178.084623615797</v>
      </c>
      <c r="BV55" s="2">
        <v>3331</v>
      </c>
      <c r="BW55" s="17">
        <f>BV$74*BK55</f>
        <v>1642.9617327096657</v>
      </c>
      <c r="BX55" s="1">
        <f>BW55-BV55</f>
        <v>-1688.0382672903343</v>
      </c>
      <c r="BY55" s="2">
        <v>2075</v>
      </c>
      <c r="BZ55" s="17">
        <f>BY$74*BL55</f>
        <v>1053.4547755864198</v>
      </c>
      <c r="CA55" s="1">
        <f>BZ55-BY55</f>
        <v>-1021.5452244135802</v>
      </c>
      <c r="CB55" s="2">
        <v>1023</v>
      </c>
      <c r="CC55" s="17">
        <f>CB$74*BM55</f>
        <v>972.09129394520335</v>
      </c>
      <c r="CD55" s="1">
        <f>CC55-CB55</f>
        <v>-50.908706054796653</v>
      </c>
      <c r="CE55" s="2">
        <v>2362</v>
      </c>
      <c r="CF55" s="17">
        <f>CE$74*BN55</f>
        <v>1642.8275697294353</v>
      </c>
      <c r="CG55" s="1">
        <f>CF55-CE55</f>
        <v>-719.17243027056475</v>
      </c>
      <c r="CH55" s="2">
        <v>1968</v>
      </c>
      <c r="CI55" s="17">
        <f>CH$74*BO55</f>
        <v>1225.7218566732154</v>
      </c>
      <c r="CJ55" s="1">
        <f>CI55-CH55</f>
        <v>-742.27814332678463</v>
      </c>
      <c r="CK55" s="9"/>
      <c r="CO55" s="40"/>
      <c r="CQ55" s="17"/>
      <c r="CR55" s="1"/>
    </row>
    <row r="56" spans="1:96" x14ac:dyDescent="0.2">
      <c r="A56" s="35" t="s">
        <v>60</v>
      </c>
      <c r="B56">
        <v>1</v>
      </c>
      <c r="C56">
        <v>1</v>
      </c>
      <c r="D56">
        <v>0.21589085072231101</v>
      </c>
      <c r="E56">
        <v>0.78410914927768804</v>
      </c>
      <c r="F56">
        <v>0.13968253968253899</v>
      </c>
      <c r="G56">
        <v>0.13968253968253899</v>
      </c>
      <c r="H56">
        <v>1.3204225352112599E-2</v>
      </c>
      <c r="I56">
        <v>8.7147887323943601E-2</v>
      </c>
      <c r="J56">
        <v>3.3922269133798699E-2</v>
      </c>
      <c r="K56">
        <v>6.8835664480003597E-2</v>
      </c>
      <c r="L56">
        <v>0.72869767654386197</v>
      </c>
      <c r="M56" s="31">
        <v>0</v>
      </c>
      <c r="N56">
        <v>1.0077009700772399</v>
      </c>
      <c r="O56">
        <v>0.99299091346684198</v>
      </c>
      <c r="P56">
        <v>1.0113389380276201</v>
      </c>
      <c r="Q56">
        <v>0.99292786631364305</v>
      </c>
      <c r="R56">
        <v>353.51998901367102</v>
      </c>
      <c r="S56" s="43">
        <f>IF(C56,O56,Q56)</f>
        <v>0.99299091346684198</v>
      </c>
      <c r="T56" s="43">
        <f>IF(D56 = 0,N56,P56)</f>
        <v>1.0113389380276201</v>
      </c>
      <c r="U56" s="68">
        <f>R56*S56^(1-M56)</f>
        <v>351.04213681947311</v>
      </c>
      <c r="V56" s="67">
        <f>R56*T56^(M56+1)</f>
        <v>357.52853026062195</v>
      </c>
      <c r="W56" s="76">
        <f>0.5 * (D56-MAX($D$3:$D$73))/(MIN($D$3:$D$73)-MAX($D$3:$D$73)) + 0.75</f>
        <v>1.1827062304576834</v>
      </c>
      <c r="X56" s="76">
        <f>AVERAGE(D56, F56, G56, H56, I56, J56, K56)</f>
        <v>9.9766568053892501E-2</v>
      </c>
      <c r="Y56" s="32">
        <f>1.2^M56</f>
        <v>1</v>
      </c>
      <c r="Z56" s="32">
        <f>IF(C56&gt;0, 1, 0.3)</f>
        <v>1</v>
      </c>
      <c r="AA56" s="32">
        <f>PERCENTILE($L$2:$L$73, 0.05)</f>
        <v>-0.27069260264419237</v>
      </c>
      <c r="AB56" s="32">
        <f>PERCENTILE($L$2:$L$73, 0.95)</f>
        <v>1.0413923914257375</v>
      </c>
      <c r="AC56" s="32">
        <f>MIN(MAX(L56,AA56), AB56)</f>
        <v>0.72869767654386197</v>
      </c>
      <c r="AD56" s="32">
        <f>AC56-$AC$74+1</f>
        <v>1.9993902791880545</v>
      </c>
      <c r="AE56" s="21">
        <f>(AD56^4) *Y56*Z56</f>
        <v>15.98049785443177</v>
      </c>
      <c r="AF56" s="15">
        <f>AE56/$AE$74</f>
        <v>2.0279302582396248E-2</v>
      </c>
      <c r="AG56" s="2">
        <v>707</v>
      </c>
      <c r="AH56" s="16">
        <f>$D$80*AF56</f>
        <v>1231.2679959414795</v>
      </c>
      <c r="AI56" s="26">
        <f>AH56-AG56</f>
        <v>524.26799594147951</v>
      </c>
      <c r="AJ56" s="2">
        <v>2476</v>
      </c>
      <c r="AK56" s="2">
        <v>2122</v>
      </c>
      <c r="AL56" s="2">
        <v>0</v>
      </c>
      <c r="AM56" s="10">
        <f>SUM(AJ56:AL56)</f>
        <v>4598</v>
      </c>
      <c r="AN56" s="16">
        <f>AF56*$D$79</f>
        <v>2030.4043331546773</v>
      </c>
      <c r="AO56" s="9">
        <f>AN56-AM56</f>
        <v>-2567.5956668453227</v>
      </c>
      <c r="AP56" s="9">
        <f>AO56+AI56</f>
        <v>-2043.3276709038432</v>
      </c>
      <c r="AQ56" s="18">
        <f>AG56+AM56</f>
        <v>5305</v>
      </c>
      <c r="AR56" s="30">
        <f>AH56+AN56</f>
        <v>3261.6723290961568</v>
      </c>
      <c r="AS56" s="77">
        <f>AP56*(AP56&lt;0)</f>
        <v>-2043.3276709038432</v>
      </c>
      <c r="AT56">
        <f>AS56/$AS$74</f>
        <v>8.6125134653740248E-2</v>
      </c>
      <c r="AU56" s="66">
        <f>AT56*$AP$74</f>
        <v>-48.531513377380229</v>
      </c>
      <c r="AV56" s="69">
        <f>IF(AU56&gt;0,U56,V56)</f>
        <v>357.52853026062195</v>
      </c>
      <c r="AW56" s="17">
        <f>AU56/AV56</f>
        <v>-0.13574165211935108</v>
      </c>
      <c r="AX56" s="38">
        <f>AQ56/AR56</f>
        <v>1.6264662617014232</v>
      </c>
      <c r="AY56" s="23">
        <v>0</v>
      </c>
      <c r="AZ56" s="16">
        <f>BN56*$D$81</f>
        <v>63.911295246537925</v>
      </c>
      <c r="BA56" s="63">
        <f>AZ56-AY56</f>
        <v>63.911295246537925</v>
      </c>
      <c r="BB56" s="42">
        <f>($AD56^$BB$76)*($BC$76^$M56)*(IF($C56&gt;0,1,$BD$76))</f>
        <v>2.136897758985151</v>
      </c>
      <c r="BC56" s="42">
        <f>($AD56^$BB$77)*($BC$77^$M56)*(IF($C56&gt;0,1,$BD$77))</f>
        <v>4.3864726697129903</v>
      </c>
      <c r="BD56" s="42">
        <f>($AD56^$BB$78)*($BC$78^$M56)*(IF($C56&gt;0,1,$BD$78))</f>
        <v>29.057946075096869</v>
      </c>
      <c r="BE56" s="42">
        <f>($AD56^$BB$79)*($BC$79^$M56)*(IF($C56&gt;0,1,$BD$79))</f>
        <v>4.407798277285969</v>
      </c>
      <c r="BF56" s="42">
        <f>($AD56^$BB$80)*($BC$80^$M56)*(IF($C56&gt;0,1,$BD$80))</f>
        <v>1.0636038097904461</v>
      </c>
      <c r="BG56" s="42">
        <f>($AD56^$BB$81)*($BC$81^$M56)*(IF($C56&gt;0,1,$BD$81))</f>
        <v>11.995509763611295</v>
      </c>
      <c r="BH56" s="42">
        <f>($AD56^$BB$82)*($BC$82^$M56)*(IF($C56&gt;0,1,$BD$82))</f>
        <v>3.6380870148465156</v>
      </c>
      <c r="BI56" s="40">
        <f>BB56/BB$74</f>
        <v>1.6293601640614559E-2</v>
      </c>
      <c r="BJ56" s="40">
        <f>BC56/BC$74</f>
        <v>1.7448060631655611E-2</v>
      </c>
      <c r="BK56" s="40">
        <f>BD56/BD$74</f>
        <v>1.7725552531011924E-2</v>
      </c>
      <c r="BL56" s="40">
        <f>BE56/BE$74</f>
        <v>1.4086621187501248E-2</v>
      </c>
      <c r="BM56" s="40">
        <f>BF56/BF$74</f>
        <v>1.4618972292989472E-2</v>
      </c>
      <c r="BN56" s="40">
        <f>BG56/BG$74</f>
        <v>1.7950089944260054E-2</v>
      </c>
      <c r="BO56" s="40">
        <f>BH56/BH$74</f>
        <v>1.6252583552114289E-2</v>
      </c>
      <c r="BP56" s="2">
        <v>750</v>
      </c>
      <c r="BQ56" s="17">
        <f>BP$74*BI56</f>
        <v>1028.8757691982469</v>
      </c>
      <c r="BR56" s="1">
        <f>BQ56-BP56</f>
        <v>278.87576919824687</v>
      </c>
      <c r="BS56" s="2">
        <v>723</v>
      </c>
      <c r="BT56" s="17">
        <f>BS$74*BJ56</f>
        <v>1053.0079071810478</v>
      </c>
      <c r="BU56" s="1">
        <f>BT56-BS56</f>
        <v>330.00790718104781</v>
      </c>
      <c r="BV56" s="2">
        <v>1332</v>
      </c>
      <c r="BW56" s="17">
        <f>BV$74*BK56</f>
        <v>1188.2146883638534</v>
      </c>
      <c r="BX56" s="1">
        <f>BW56-BV56</f>
        <v>-143.78531163614662</v>
      </c>
      <c r="BY56" s="2">
        <v>1594</v>
      </c>
      <c r="BZ56" s="17">
        <f>BY$74*BL56</f>
        <v>913.39060441876836</v>
      </c>
      <c r="CA56" s="1">
        <f>BZ56-BY56</f>
        <v>-680.60939558123164</v>
      </c>
      <c r="CB56" s="2">
        <v>1061</v>
      </c>
      <c r="CC56" s="17">
        <f>CB$74*BM56</f>
        <v>966.34330651119012</v>
      </c>
      <c r="CD56" s="1">
        <f>CC56-CB56</f>
        <v>-94.656693488809879</v>
      </c>
      <c r="CE56" s="2">
        <v>1061</v>
      </c>
      <c r="CF56" s="17">
        <f>CE$74*BN56</f>
        <v>1293.6450321928778</v>
      </c>
      <c r="CG56" s="1">
        <f>CF56-CE56</f>
        <v>232.64503219287781</v>
      </c>
      <c r="CH56" s="2">
        <v>707</v>
      </c>
      <c r="CI56" s="17">
        <f>CH$74*BO56</f>
        <v>1082.5520852392285</v>
      </c>
      <c r="CJ56" s="1">
        <f>CI56-CH56</f>
        <v>375.55208523922852</v>
      </c>
      <c r="CK56" s="9"/>
      <c r="CO56" s="40"/>
      <c r="CQ56" s="17"/>
      <c r="CR56" s="1"/>
    </row>
    <row r="57" spans="1:96" x14ac:dyDescent="0.2">
      <c r="A57" s="35" t="s">
        <v>211</v>
      </c>
      <c r="B57">
        <v>1</v>
      </c>
      <c r="C57">
        <v>1</v>
      </c>
      <c r="D57">
        <v>0.21479713603818601</v>
      </c>
      <c r="E57">
        <v>0.78520286396181305</v>
      </c>
      <c r="F57">
        <v>0.321016166281755</v>
      </c>
      <c r="G57">
        <v>0.321016166281755</v>
      </c>
      <c r="H57">
        <v>2.2653721682847801E-2</v>
      </c>
      <c r="I57">
        <v>0.103559870550161</v>
      </c>
      <c r="J57">
        <v>4.8435694327170702E-2</v>
      </c>
      <c r="K57">
        <v>0.124694189536254</v>
      </c>
      <c r="L57">
        <v>-0.16061697070577299</v>
      </c>
      <c r="M57" s="31">
        <v>0</v>
      </c>
      <c r="N57">
        <v>1.00591292831238</v>
      </c>
      <c r="O57">
        <v>0.99326935827451401</v>
      </c>
      <c r="P57">
        <v>1.02132356285521</v>
      </c>
      <c r="Q57">
        <v>0.99090860936042302</v>
      </c>
      <c r="R57">
        <v>129.80999755859301</v>
      </c>
      <c r="S57" s="43">
        <f>IF(C57,O57,Q57)</f>
        <v>0.99326935827451401</v>
      </c>
      <c r="T57" s="43">
        <f>IF(D57 = 0,N57,P57)</f>
        <v>1.02132356285521</v>
      </c>
      <c r="U57" s="68">
        <f>R57*S57^(1-M57)</f>
        <v>128.9362929726399</v>
      </c>
      <c r="V57" s="67">
        <f>R57*T57^(M57+1)</f>
        <v>132.57800920076832</v>
      </c>
      <c r="W57" s="76">
        <f>0.5 * (D57-MAX($D$3:$D$73))/(MIN($D$3:$D$73)-MAX($D$3:$D$73)) + 0.75</f>
        <v>1.1834283236004992</v>
      </c>
      <c r="X57" s="76">
        <f>AVERAGE(D57, F57, G57, H57, I57, J57, K57)</f>
        <v>0.16516756352830425</v>
      </c>
      <c r="Y57" s="32">
        <f>1.2^M57</f>
        <v>1</v>
      </c>
      <c r="Z57" s="32">
        <f>IF(C57&gt;0, 1, 0.3)</f>
        <v>1</v>
      </c>
      <c r="AA57" s="32">
        <f>PERCENTILE($L$2:$L$73, 0.05)</f>
        <v>-0.27069260264419237</v>
      </c>
      <c r="AB57" s="32">
        <f>PERCENTILE($L$2:$L$73, 0.95)</f>
        <v>1.0413923914257375</v>
      </c>
      <c r="AC57" s="32">
        <f>MIN(MAX(L57,AA57), AB57)</f>
        <v>-0.16061697070577299</v>
      </c>
      <c r="AD57" s="32">
        <f>AC57-$AC$74+1</f>
        <v>1.1100756319384193</v>
      </c>
      <c r="AE57" s="21">
        <f>(AD57^4) *Y57*Z57</f>
        <v>1.5184841986232875</v>
      </c>
      <c r="AF57" s="15">
        <f>AE57/$AE$74</f>
        <v>1.9269612756106522E-3</v>
      </c>
      <c r="AG57" s="2">
        <v>0</v>
      </c>
      <c r="AH57" s="16">
        <f>$D$80*AF57</f>
        <v>116.99641732933856</v>
      </c>
      <c r="AI57" s="26">
        <f>AH57-AG57</f>
        <v>116.99641732933856</v>
      </c>
      <c r="AJ57" s="2">
        <v>0</v>
      </c>
      <c r="AK57" s="2">
        <v>389</v>
      </c>
      <c r="AL57" s="2">
        <v>0</v>
      </c>
      <c r="AM57" s="10">
        <f>SUM(AJ57:AL57)</f>
        <v>389</v>
      </c>
      <c r="AN57" s="16">
        <f>AF57*$D$79</f>
        <v>192.93121683668971</v>
      </c>
      <c r="AO57" s="9">
        <f>AN57-AM57</f>
        <v>-196.06878316331029</v>
      </c>
      <c r="AP57" s="9">
        <f>AO57+AI57</f>
        <v>-79.07236583397173</v>
      </c>
      <c r="AQ57" s="18">
        <f>AG57+AM57</f>
        <v>389</v>
      </c>
      <c r="AR57" s="30">
        <f>AH57+AN57</f>
        <v>309.92763416602827</v>
      </c>
      <c r="AS57" s="77">
        <f>AP57*(AP57&lt;0)</f>
        <v>-79.07236583397173</v>
      </c>
      <c r="AT57">
        <f>AS57/$AS$74</f>
        <v>3.3328566200193652E-3</v>
      </c>
      <c r="AU57" s="66">
        <f>AT57*$AP$74</f>
        <v>-1.8780647053808195</v>
      </c>
      <c r="AV57" s="69">
        <f>IF(AU57&gt;0,U57,V57)</f>
        <v>132.57800920076832</v>
      </c>
      <c r="AW57" s="17">
        <f>AU57/AV57</f>
        <v>-1.4165733191368027E-2</v>
      </c>
      <c r="AX57" s="38">
        <f>AQ57/AR57</f>
        <v>1.2551317053309698</v>
      </c>
      <c r="AY57" s="23">
        <v>0</v>
      </c>
      <c r="AZ57" s="16">
        <f>BN57*$D$81</f>
        <v>7.7480644382765496</v>
      </c>
      <c r="BA57" s="63">
        <f>AZ57-AY57</f>
        <v>7.7480644382765496</v>
      </c>
      <c r="BB57" s="42">
        <f>($AD57^$BB$76)*($BC$76^$M57)*(IF($C57&gt;0,1,$BD$76))</f>
        <v>1.121260223472397</v>
      </c>
      <c r="BC57" s="42">
        <f>($AD57^$BB$77)*($BC$77^$M57)*(IF($C57&gt;0,1,$BD$77))</f>
        <v>1.2496327046470377</v>
      </c>
      <c r="BD57" s="42">
        <f>($AD57^$BB$78)*($BC$78^$M57)*(IF($C57&gt;0,1,$BD$78))</f>
        <v>1.6616882321535296</v>
      </c>
      <c r="BE57" s="42">
        <f>($AD57^$BB$79)*($BC$79^$M57)*(IF($C57&gt;0,1,$BD$79))</f>
        <v>1.250546516422872</v>
      </c>
      <c r="BF57" s="42">
        <f>($AD57^$BB$80)*($BC$80^$M57)*(IF($C57&gt;0,1,$BD$80))</f>
        <v>1.0093374296529771</v>
      </c>
      <c r="BG57" s="42">
        <f>($AD57^$BB$81)*($BC$81^$M57)*(IF($C57&gt;0,1,$BD$81))</f>
        <v>1.4542340639461611</v>
      </c>
      <c r="BH57" s="42">
        <f>($AD57^$BB$82)*($BC$82^$M57)*(IF($C57&gt;0,1,$BD$82))</f>
        <v>1.2148906483506889</v>
      </c>
      <c r="BI57" s="40">
        <f>BB57/BB$74</f>
        <v>8.5494812935749086E-3</v>
      </c>
      <c r="BJ57" s="40">
        <f>BC57/BC$74</f>
        <v>4.9706606742423703E-3</v>
      </c>
      <c r="BK57" s="40">
        <f>BD57/BD$74</f>
        <v>1.0136415689216442E-3</v>
      </c>
      <c r="BL57" s="40">
        <f>BE57/BE$74</f>
        <v>3.9965474701907323E-3</v>
      </c>
      <c r="BM57" s="40">
        <f>BF57/BF$74</f>
        <v>1.3873094269266714E-2</v>
      </c>
      <c r="BN57" s="40">
        <f>BG57/BG$74</f>
        <v>2.1761169606169216E-3</v>
      </c>
      <c r="BO57" s="40">
        <f>BH57/BH$74</f>
        <v>5.4273335652569275E-3</v>
      </c>
      <c r="BP57" s="2">
        <v>892</v>
      </c>
      <c r="BQ57" s="17">
        <f>BP$74*BI57</f>
        <v>539.86554576408116</v>
      </c>
      <c r="BR57" s="1">
        <f>BQ57-BP57</f>
        <v>-352.13445423591884</v>
      </c>
      <c r="BS57" s="2">
        <v>0</v>
      </c>
      <c r="BT57" s="17">
        <f>BS$74*BJ57</f>
        <v>299.98434235120129</v>
      </c>
      <c r="BU57" s="1">
        <f>BT57-BS57</f>
        <v>299.98434235120129</v>
      </c>
      <c r="BV57" s="2">
        <v>0</v>
      </c>
      <c r="BW57" s="17">
        <f>BV$74*BK57</f>
        <v>67.948448931093495</v>
      </c>
      <c r="BX57" s="1">
        <f>BW57-BV57</f>
        <v>67.948448931093495</v>
      </c>
      <c r="BY57" s="2">
        <v>0</v>
      </c>
      <c r="BZ57" s="17">
        <f>BY$74*BL57</f>
        <v>259.14013451463728</v>
      </c>
      <c r="CA57" s="1">
        <f>BZ57-BY57</f>
        <v>259.14013451463728</v>
      </c>
      <c r="CB57" s="2">
        <v>909</v>
      </c>
      <c r="CC57" s="17">
        <f>CB$74*BM57</f>
        <v>917.0392773870683</v>
      </c>
      <c r="CD57" s="1">
        <f>CC57-CB57</f>
        <v>8.0392773870682959</v>
      </c>
      <c r="CE57" s="2">
        <v>0</v>
      </c>
      <c r="CF57" s="17">
        <f>CE$74*BN57</f>
        <v>156.83057323470092</v>
      </c>
      <c r="CG57" s="1">
        <f>CF57-CE57</f>
        <v>156.83057323470092</v>
      </c>
      <c r="CH57" s="2">
        <v>0</v>
      </c>
      <c r="CI57" s="17">
        <f>CH$74*BO57</f>
        <v>361.50383411463343</v>
      </c>
      <c r="CJ57" s="1">
        <f>CI57-CH57</f>
        <v>361.50383411463343</v>
      </c>
      <c r="CK57" s="9"/>
      <c r="CO57" s="40"/>
      <c r="CQ57" s="17"/>
      <c r="CR57" s="1"/>
    </row>
    <row r="58" spans="1:96" x14ac:dyDescent="0.2">
      <c r="A58" s="47" t="s">
        <v>83</v>
      </c>
      <c r="B58">
        <v>1</v>
      </c>
      <c r="C58">
        <v>1</v>
      </c>
      <c r="D58">
        <v>0.40529695024077</v>
      </c>
      <c r="E58">
        <v>0.59470304975922905</v>
      </c>
      <c r="F58">
        <v>0.73968253968253905</v>
      </c>
      <c r="G58">
        <v>0.73968253968253905</v>
      </c>
      <c r="H58">
        <v>0.173415492957746</v>
      </c>
      <c r="I58">
        <v>0.39436619718309801</v>
      </c>
      <c r="J58">
        <v>0.26151330461446598</v>
      </c>
      <c r="K58">
        <v>0.43981453513725799</v>
      </c>
      <c r="L58">
        <v>0.459072365731514</v>
      </c>
      <c r="M58" s="31">
        <v>0</v>
      </c>
      <c r="N58">
        <v>1.00521404580393</v>
      </c>
      <c r="O58">
        <v>0.99490058342130006</v>
      </c>
      <c r="P58">
        <v>1.00823454710255</v>
      </c>
      <c r="Q58">
        <v>0.99383138403870797</v>
      </c>
      <c r="R58">
        <v>105.51999664306599</v>
      </c>
      <c r="S58" s="43">
        <f>IF(C58,O58,Q58)</f>
        <v>0.99490058342130006</v>
      </c>
      <c r="T58" s="43">
        <f>IF(D58 = 0,N58,P58)</f>
        <v>1.00823454710255</v>
      </c>
      <c r="U58" s="68">
        <f>R58*S58^(1-M58)</f>
        <v>104.98190622279998</v>
      </c>
      <c r="V58" s="67">
        <f>R58*T58^(M58+1)</f>
        <v>106.38890602568424</v>
      </c>
      <c r="W58" s="76">
        <f>0.5 * (D58-MAX($D$3:$D$73))/(MIN($D$3:$D$73)-MAX($D$3:$D$73)) + 0.75</f>
        <v>1.0576563909932217</v>
      </c>
      <c r="X58" s="76">
        <f>AVERAGE(D58, F58, G58, H58, I58, J58, K58)</f>
        <v>0.45053879421405946</v>
      </c>
      <c r="Y58" s="32">
        <f>1.2^M58</f>
        <v>1</v>
      </c>
      <c r="Z58" s="32">
        <f>IF(C58&gt;0, 1, 0.3)</f>
        <v>1</v>
      </c>
      <c r="AA58" s="32">
        <f>PERCENTILE($L$2:$L$73, 0.05)</f>
        <v>-0.27069260264419237</v>
      </c>
      <c r="AB58" s="32">
        <f>PERCENTILE($L$2:$L$73, 0.95)</f>
        <v>1.0413923914257375</v>
      </c>
      <c r="AC58" s="32">
        <f>MIN(MAX(L58,AA58), AB58)</f>
        <v>0.459072365731514</v>
      </c>
      <c r="AD58" s="32">
        <f>AC58-$AC$74+1</f>
        <v>1.7297649683757064</v>
      </c>
      <c r="AE58" s="21">
        <v>0</v>
      </c>
      <c r="AF58" s="15">
        <f>AE58/$AE$74</f>
        <v>0</v>
      </c>
      <c r="AG58" s="2">
        <v>0</v>
      </c>
      <c r="AH58" s="16">
        <f>$D$80*AF58</f>
        <v>0</v>
      </c>
      <c r="AI58" s="26">
        <f>AH58-AG58</f>
        <v>0</v>
      </c>
      <c r="AJ58" s="2">
        <v>0</v>
      </c>
      <c r="AK58" s="2">
        <v>0</v>
      </c>
      <c r="AL58" s="2">
        <v>0</v>
      </c>
      <c r="AM58" s="10">
        <f>SUM(AJ58:AL58)</f>
        <v>0</v>
      </c>
      <c r="AN58" s="16">
        <f>AF58*$D$79</f>
        <v>0</v>
      </c>
      <c r="AO58" s="9">
        <f>AN58-AM58</f>
        <v>0</v>
      </c>
      <c r="AP58" s="9">
        <f>AO58+AI58</f>
        <v>0</v>
      </c>
      <c r="AQ58" s="18">
        <f>AG58+AM58</f>
        <v>0</v>
      </c>
      <c r="AR58" s="30">
        <f>AH58+AN58</f>
        <v>0</v>
      </c>
      <c r="AS58" s="77">
        <f>AP58*(AP58&lt;0)</f>
        <v>0</v>
      </c>
      <c r="AT58">
        <f>AS58/$AS$74</f>
        <v>0</v>
      </c>
      <c r="AU58" s="66">
        <f>AT58*$AP$74</f>
        <v>0</v>
      </c>
      <c r="AV58" s="69">
        <f>IF(AU58&gt;0,U58,V58)</f>
        <v>106.38890602568424</v>
      </c>
      <c r="AW58" s="17">
        <f>AU58/AV58</f>
        <v>0</v>
      </c>
      <c r="AX58" s="38">
        <v>1</v>
      </c>
      <c r="AY58" s="23">
        <v>0</v>
      </c>
      <c r="AZ58" s="16">
        <f>BN58*$D$81</f>
        <v>38.017245033263464</v>
      </c>
      <c r="BA58" s="63">
        <f>AZ58-AY58</f>
        <v>38.017245033263464</v>
      </c>
      <c r="BB58" s="42">
        <f>($AD58^$BB$76)*($BC$76^$M58)*(IF($C58&gt;0,1,$BD$76))</f>
        <v>1.8231980966064756</v>
      </c>
      <c r="BC58" s="42">
        <f>($AD58^$BB$77)*($BC$77^$M58)*(IF($C58&gt;0,1,$BD$77))</f>
        <v>3.2200637208430152</v>
      </c>
      <c r="BD58" s="42">
        <f>($AD58^$BB$78)*($BC$78^$M58)*(IF($C58&gt;0,1,$BD$78))</f>
        <v>14.365847595184377</v>
      </c>
      <c r="BE58" s="42">
        <f>($AD58^$BB$79)*($BC$79^$M58)*(IF($C58&gt;0,1,$BD$79))</f>
        <v>3.2324392799270645</v>
      </c>
      <c r="BF58" s="42">
        <f>($AD58^$BB$80)*($BC$80^$M58)*(IF($C58&gt;0,1,$BD$80))</f>
        <v>1.0499795768000668</v>
      </c>
      <c r="BG58" s="42">
        <f>($AD58^$BB$81)*($BC$81^$M58)*(IF($C58&gt;0,1,$BD$81))</f>
        <v>7.1354559819661674</v>
      </c>
      <c r="BH58" s="42">
        <f>($AD58^$BB$82)*($BC$82^$M58)*(IF($C58&gt;0,1,$BD$82))</f>
        <v>2.7772050711042846</v>
      </c>
      <c r="BI58" s="40">
        <f>BB58/BB$74</f>
        <v>1.3901677501005343E-2</v>
      </c>
      <c r="BJ58" s="40">
        <f>BC58/BC$74</f>
        <v>1.2808438868659278E-2</v>
      </c>
      <c r="BK58" s="40">
        <f>BD58/BD$74</f>
        <v>8.7632685924482739E-3</v>
      </c>
      <c r="BL58" s="40">
        <f>BE58/BE$74</f>
        <v>1.0330361051814918E-2</v>
      </c>
      <c r="BM58" s="40">
        <f>BF58/BF$74</f>
        <v>1.4431710567555421E-2</v>
      </c>
      <c r="BN58" s="40">
        <f>BG58/BG$74</f>
        <v>1.0677501764713795E-2</v>
      </c>
      <c r="BO58" s="40">
        <f>BH58/BH$74</f>
        <v>1.2406728391949177E-2</v>
      </c>
      <c r="BP58" s="2">
        <v>410</v>
      </c>
      <c r="BQ58" s="17">
        <f>BP$74*BI58</f>
        <v>877.83532747848335</v>
      </c>
      <c r="BR58" s="1">
        <f>BQ58-BP58</f>
        <v>467.83532747848335</v>
      </c>
      <c r="BS58" s="2">
        <v>718</v>
      </c>
      <c r="BT58" s="17">
        <f>BS$74*BJ58</f>
        <v>773.00209416245616</v>
      </c>
      <c r="BU58" s="1">
        <f>BT58-BS58</f>
        <v>55.00209416245616</v>
      </c>
      <c r="BV58" s="2">
        <v>745</v>
      </c>
      <c r="BW58" s="17">
        <f>BV$74*BK58</f>
        <v>587.43694682617763</v>
      </c>
      <c r="BX58" s="1">
        <f>BW58-BV58</f>
        <v>-157.56305317382237</v>
      </c>
      <c r="BY58" s="2">
        <v>759</v>
      </c>
      <c r="BZ58" s="17">
        <f>BY$74*BL58</f>
        <v>669.83094096073114</v>
      </c>
      <c r="CA58" s="1">
        <f>BZ58-BY58</f>
        <v>-89.169059039268859</v>
      </c>
      <c r="CB58" s="2">
        <v>950</v>
      </c>
      <c r="CC58" s="17">
        <f>CB$74*BM58</f>
        <v>953.96493193654851</v>
      </c>
      <c r="CD58" s="1">
        <f>CC58-CB58</f>
        <v>3.9649319365485098</v>
      </c>
      <c r="CE58" s="2">
        <v>0</v>
      </c>
      <c r="CF58" s="17">
        <f>CE$74*BN58</f>
        <v>769.51687468115847</v>
      </c>
      <c r="CG58" s="1">
        <f>CF58-CE58</f>
        <v>769.51687468115847</v>
      </c>
      <c r="CH58" s="2">
        <v>0</v>
      </c>
      <c r="CI58" s="17">
        <f>CH$74*BO58</f>
        <v>826.38736473095082</v>
      </c>
      <c r="CJ58" s="1">
        <f>CI58-CH58</f>
        <v>826.38736473095082</v>
      </c>
      <c r="CK58" s="9"/>
      <c r="CO58" s="40"/>
      <c r="CQ58" s="17"/>
      <c r="CR58" s="1"/>
    </row>
    <row r="59" spans="1:96" x14ac:dyDescent="0.2">
      <c r="A59" s="47" t="s">
        <v>106</v>
      </c>
      <c r="B59">
        <v>1</v>
      </c>
      <c r="C59">
        <v>1</v>
      </c>
      <c r="D59">
        <v>0.27287319422150802</v>
      </c>
      <c r="E59">
        <v>0.72712680577849098</v>
      </c>
      <c r="F59">
        <v>0.26111111111111102</v>
      </c>
      <c r="G59">
        <v>0.26111111111111102</v>
      </c>
      <c r="H59">
        <v>5.1056338028169002E-2</v>
      </c>
      <c r="I59">
        <v>0.22271126760563301</v>
      </c>
      <c r="J59">
        <v>0.106634055355478</v>
      </c>
      <c r="K59">
        <v>0.16686322745336199</v>
      </c>
      <c r="L59">
        <v>0.71315673803330903</v>
      </c>
      <c r="M59" s="31">
        <v>0</v>
      </c>
      <c r="N59">
        <v>1.010121104108</v>
      </c>
      <c r="O59">
        <v>0.99349900712158301</v>
      </c>
      <c r="P59">
        <v>1.0143510914266201</v>
      </c>
      <c r="Q59">
        <v>0.989729917868998</v>
      </c>
      <c r="R59">
        <v>83.139999389648395</v>
      </c>
      <c r="S59" s="43">
        <f>IF(C59,O59,Q59)</f>
        <v>0.99349900712158301</v>
      </c>
      <c r="T59" s="43">
        <f>IF(D59 = 0,N59,P59)</f>
        <v>1.0143510914266201</v>
      </c>
      <c r="U59" s="68">
        <f>R59*S59^(1-M59)</f>
        <v>82.599506845704695</v>
      </c>
      <c r="V59" s="67">
        <f>R59*T59^(M59+1)</f>
        <v>84.333149122098376</v>
      </c>
      <c r="W59" s="76">
        <f>0.5 * (D59-MAX($D$3:$D$73))/(MIN($D$3:$D$73)-MAX($D$3:$D$73)) + 0.75</f>
        <v>1.145085304178121</v>
      </c>
      <c r="X59" s="76">
        <f>AVERAGE(D59, F59, G59, H59, I59, J59, K59)</f>
        <v>0.19176575784091029</v>
      </c>
      <c r="Y59" s="32">
        <f>1.2^M59</f>
        <v>1</v>
      </c>
      <c r="Z59" s="32">
        <f>IF(C59&gt;0, 1, 0.3)</f>
        <v>1</v>
      </c>
      <c r="AA59" s="32">
        <f>PERCENTILE($L$2:$L$73, 0.05)</f>
        <v>-0.27069260264419237</v>
      </c>
      <c r="AB59" s="32">
        <f>PERCENTILE($L$2:$L$73, 0.95)</f>
        <v>1.0413923914257375</v>
      </c>
      <c r="AC59" s="32">
        <f>MIN(MAX(L59,AA59), AB59)</f>
        <v>0.71315673803330903</v>
      </c>
      <c r="AD59" s="32">
        <f>AC59-$AC$74+1</f>
        <v>1.9838493406775015</v>
      </c>
      <c r="AE59" s="21">
        <v>0</v>
      </c>
      <c r="AF59" s="15">
        <f>AE59/$AE$74</f>
        <v>0</v>
      </c>
      <c r="AG59" s="2">
        <v>0</v>
      </c>
      <c r="AH59" s="16">
        <f>$D$80*AF59</f>
        <v>0</v>
      </c>
      <c r="AI59" s="26">
        <f>AH59-AG59</f>
        <v>0</v>
      </c>
      <c r="AJ59" s="2">
        <v>0</v>
      </c>
      <c r="AK59" s="2">
        <v>0</v>
      </c>
      <c r="AL59" s="2">
        <v>0</v>
      </c>
      <c r="AM59" s="10">
        <f>SUM(AJ59:AL59)</f>
        <v>0</v>
      </c>
      <c r="AN59" s="16">
        <f>AF59*$D$79</f>
        <v>0</v>
      </c>
      <c r="AO59" s="9">
        <f>AN59-AM59</f>
        <v>0</v>
      </c>
      <c r="AP59" s="9">
        <f>AO59+AI59</f>
        <v>0</v>
      </c>
      <c r="AQ59" s="18">
        <f>AG59+AM59</f>
        <v>0</v>
      </c>
      <c r="AR59" s="30">
        <f>AH59+AN59</f>
        <v>0</v>
      </c>
      <c r="AS59" s="77">
        <f>AP59*(AP59&lt;0)</f>
        <v>0</v>
      </c>
      <c r="AT59">
        <f>AS59/$AS$74</f>
        <v>0</v>
      </c>
      <c r="AU59" s="66">
        <f>AT59*$AP$74</f>
        <v>0</v>
      </c>
      <c r="AV59" s="69">
        <f>IF(AU59&gt;0,U59,V59)</f>
        <v>84.333149122098376</v>
      </c>
      <c r="AW59" s="17">
        <f>AU59/AV59</f>
        <v>0</v>
      </c>
      <c r="AX59" s="38">
        <v>1</v>
      </c>
      <c r="AY59" s="23">
        <v>0</v>
      </c>
      <c r="AZ59" s="16">
        <f>BN59*$D$81</f>
        <v>62.147700469025345</v>
      </c>
      <c r="BA59" s="63">
        <f>AZ59-AY59</f>
        <v>62.147700469025345</v>
      </c>
      <c r="BB59" s="42">
        <f>($AD59^$BB$76)*($BC$76^$M59)*(IF($C59&gt;0,1,$BD$76))</f>
        <v>2.1187002677602211</v>
      </c>
      <c r="BC59" s="42">
        <f>($AD59^$BB$77)*($BC$77^$M59)*(IF($C59&gt;0,1,$BD$77))</f>
        <v>4.3140337567360243</v>
      </c>
      <c r="BD59" s="42">
        <f>($AD59^$BB$78)*($BC$78^$M59)*(IF($C59&gt;0,1,$BD$78))</f>
        <v>27.975943821854653</v>
      </c>
      <c r="BE59" s="42">
        <f>($AD59^$BB$79)*($BC$79^$M59)*(IF($C59&gt;0,1,$BD$79))</f>
        <v>4.3347704076291365</v>
      </c>
      <c r="BF59" s="42">
        <f>($AD59^$BB$80)*($BC$80^$M59)*(IF($C59&gt;0,1,$BD$80))</f>
        <v>1.0628654090857306</v>
      </c>
      <c r="BG59" s="42">
        <f>($AD59^$BB$81)*($BC$81^$M59)*(IF($C59&gt;0,1,$BD$81))</f>
        <v>11.66450069407046</v>
      </c>
      <c r="BH59" s="42">
        <f>($AD59^$BB$82)*($BC$82^$M59)*(IF($C59&gt;0,1,$BD$82))</f>
        <v>3.5855533882825901</v>
      </c>
      <c r="BI59" s="40">
        <f>BB59/BB$74</f>
        <v>1.615484784594616E-2</v>
      </c>
      <c r="BJ59" s="40">
        <f>BC59/BC$74</f>
        <v>1.7159920560832823E-2</v>
      </c>
      <c r="BK59" s="40">
        <f>BD59/BD$74</f>
        <v>1.7065523507317267E-2</v>
      </c>
      <c r="BL59" s="40">
        <f>BE59/BE$74</f>
        <v>1.3853235748497122E-2</v>
      </c>
      <c r="BM59" s="40">
        <f>BF59/BF$74</f>
        <v>1.4608823157245508E-2</v>
      </c>
      <c r="BN59" s="40">
        <f>BG59/BG$74</f>
        <v>1.7454767720551986E-2</v>
      </c>
      <c r="BO59" s="40">
        <f>BH59/BH$74</f>
        <v>1.6017897808881236E-2</v>
      </c>
      <c r="BP59" s="2">
        <v>700</v>
      </c>
      <c r="BQ59" s="17">
        <f>BP$74*BI59</f>
        <v>1020.1140220801162</v>
      </c>
      <c r="BR59" s="1">
        <f>BQ59-BP59</f>
        <v>320.11402208011623</v>
      </c>
      <c r="BS59" s="2">
        <v>1147</v>
      </c>
      <c r="BT59" s="17">
        <f>BS$74*BJ59</f>
        <v>1035.6183657668216</v>
      </c>
      <c r="BU59" s="1">
        <f>BT59-BS59</f>
        <v>-111.38163423317837</v>
      </c>
      <c r="BV59" s="2">
        <v>0</v>
      </c>
      <c r="BW59" s="17">
        <f>BV$74*BK59</f>
        <v>1143.9703027895057</v>
      </c>
      <c r="BX59" s="1">
        <f>BW59-BV59</f>
        <v>1143.9703027895057</v>
      </c>
      <c r="BY59" s="2">
        <v>1312</v>
      </c>
      <c r="BZ59" s="17">
        <f>BY$74*BL59</f>
        <v>898.25765916830187</v>
      </c>
      <c r="CA59" s="1">
        <f>BZ59-BY59</f>
        <v>-413.74234083169813</v>
      </c>
      <c r="CB59" s="2">
        <v>831</v>
      </c>
      <c r="CC59" s="17">
        <f>CB$74*BM59</f>
        <v>965.67242834024262</v>
      </c>
      <c r="CD59" s="1">
        <f>CC59-CB59</f>
        <v>134.67242834024262</v>
      </c>
      <c r="CE59" s="2">
        <v>1246</v>
      </c>
      <c r="CF59" s="17">
        <f>CE$74*BN59</f>
        <v>1257.947654852461</v>
      </c>
      <c r="CG59" s="1">
        <f>CF59-CE59</f>
        <v>11.947654852461028</v>
      </c>
      <c r="CH59" s="2">
        <v>997</v>
      </c>
      <c r="CI59" s="17">
        <f>CH$74*BO59</f>
        <v>1066.9201372539615</v>
      </c>
      <c r="CJ59" s="1">
        <f>CI59-CH59</f>
        <v>69.920137253961457</v>
      </c>
      <c r="CK59" s="9"/>
      <c r="CO59" s="40"/>
      <c r="CQ59" s="17"/>
      <c r="CR59" s="1"/>
    </row>
    <row r="60" spans="1:96" x14ac:dyDescent="0.2">
      <c r="A60" s="35" t="s">
        <v>133</v>
      </c>
      <c r="B60">
        <v>1</v>
      </c>
      <c r="C60">
        <v>1</v>
      </c>
      <c r="D60">
        <v>0.55982905982905895</v>
      </c>
      <c r="E60">
        <v>0.44017094017093999</v>
      </c>
      <c r="F60">
        <v>0.68951612903225801</v>
      </c>
      <c r="G60">
        <v>0.68951612903225801</v>
      </c>
      <c r="H60">
        <v>0.52800000000000002</v>
      </c>
      <c r="I60">
        <v>0.56799999999999995</v>
      </c>
      <c r="J60">
        <v>0.54763491488399396</v>
      </c>
      <c r="K60">
        <v>0.61449418763217101</v>
      </c>
      <c r="L60">
        <v>0.183779796006422</v>
      </c>
      <c r="M60" s="31">
        <v>0</v>
      </c>
      <c r="N60">
        <v>1.0124683727652599</v>
      </c>
      <c r="O60">
        <v>0.99346431086953901</v>
      </c>
      <c r="P60">
        <v>1.0123559338674</v>
      </c>
      <c r="Q60">
        <v>0.99416133760401004</v>
      </c>
      <c r="R60">
        <v>24.870000839233398</v>
      </c>
      <c r="S60" s="43">
        <f>IF(C60,O60,Q60)</f>
        <v>0.99346431086953901</v>
      </c>
      <c r="T60" s="43">
        <f>IF(D60 = 0,N60,P60)</f>
        <v>1.0123559338674</v>
      </c>
      <c r="U60" s="68">
        <f>R60*S60^(1-M60)</f>
        <v>24.707458245073866</v>
      </c>
      <c r="V60" s="67">
        <f>R60*T60^(M60+1)</f>
        <v>25.177292924885148</v>
      </c>
      <c r="W60" s="76">
        <f>0.5 * (D60-MAX($D$3:$D$73))/(MIN($D$3:$D$73)-MAX($D$3:$D$73)) + 0.75</f>
        <v>0.95563108375523143</v>
      </c>
      <c r="X60" s="76">
        <f>AVERAGE(D60, F60, G60, H60, I60, J60, K60)</f>
        <v>0.5995700600585343</v>
      </c>
      <c r="Y60" s="32">
        <f>1.2^M60</f>
        <v>1</v>
      </c>
      <c r="Z60" s="32">
        <f>IF(C60&gt;0, 1, 0.3)</f>
        <v>1</v>
      </c>
      <c r="AA60" s="32">
        <f>PERCENTILE($L$2:$L$73, 0.05)</f>
        <v>-0.27069260264419237</v>
      </c>
      <c r="AB60" s="32">
        <f>PERCENTILE($L$2:$L$73, 0.95)</f>
        <v>1.0413923914257375</v>
      </c>
      <c r="AC60" s="32">
        <f>MIN(MAX(L60,AA60), AB60)</f>
        <v>0.183779796006422</v>
      </c>
      <c r="AD60" s="32">
        <f>AC60-$AC$74+1</f>
        <v>1.4544723986506143</v>
      </c>
      <c r="AE60" s="21">
        <f>(AD60^4) *Y60*Z60</f>
        <v>4.4752977642455427</v>
      </c>
      <c r="AF60" s="15">
        <f>AE60/$AE$74</f>
        <v>5.6791670906728379E-3</v>
      </c>
      <c r="AG60" s="2">
        <v>771</v>
      </c>
      <c r="AH60" s="16">
        <f>$D$80*AF60</f>
        <v>344.81346949374671</v>
      </c>
      <c r="AI60" s="26">
        <f>AH60-AG60</f>
        <v>-426.18653050625329</v>
      </c>
      <c r="AJ60" s="2">
        <v>0</v>
      </c>
      <c r="AK60" s="2">
        <v>0</v>
      </c>
      <c r="AL60" s="2">
        <v>99</v>
      </c>
      <c r="AM60" s="14">
        <f>SUM(AJ60:AL60)</f>
        <v>99</v>
      </c>
      <c r="AN60" s="16">
        <f>AF60*$D$79</f>
        <v>568.60956745234591</v>
      </c>
      <c r="AO60" s="9">
        <f>AN60-AM60</f>
        <v>469.60956745234591</v>
      </c>
      <c r="AP60" s="9">
        <f>AO60+AI60</f>
        <v>43.423036946092623</v>
      </c>
      <c r="AQ60" s="18">
        <f>AG60+AM60</f>
        <v>870</v>
      </c>
      <c r="AR60" s="30">
        <f>AH60+AN60</f>
        <v>913.42303694609268</v>
      </c>
      <c r="AS60" s="77">
        <f>AP60*(AP60&lt;0)</f>
        <v>0</v>
      </c>
      <c r="AT60">
        <f>AS60/$AS$74</f>
        <v>0</v>
      </c>
      <c r="AU60" s="66">
        <f>AT60*$AP$74</f>
        <v>0</v>
      </c>
      <c r="AV60" s="69">
        <f>IF(AU60&gt;0,U60,V60)</f>
        <v>25.177292924885148</v>
      </c>
      <c r="AW60" s="17">
        <f>AU60/AV60</f>
        <v>0</v>
      </c>
      <c r="AX60" s="38">
        <f>AQ60/AR60</f>
        <v>0.95246119794474227</v>
      </c>
      <c r="AY60" s="23">
        <v>0</v>
      </c>
      <c r="AZ60" s="16">
        <f>BN60*$D$81</f>
        <v>20.418356236710252</v>
      </c>
      <c r="BA60" s="63">
        <f>AZ60-AY60</f>
        <v>20.418356236710252</v>
      </c>
      <c r="BB60" s="42">
        <f>($AD60^$BB$76)*($BC$76^$M60)*(IF($C60&gt;0,1,$BD$76))</f>
        <v>1.5077356737888339</v>
      </c>
      <c r="BC60" s="42">
        <f>($AD60^$BB$77)*($BC$77^$M60)*(IF($C60&gt;0,1,$BD$77))</f>
        <v>2.2244031585506558</v>
      </c>
      <c r="BD60" s="42">
        <f>($AD60^$BB$78)*($BC$78^$M60)*(IF($C60&gt;0,1,$BD$78))</f>
        <v>6.1835342295588003</v>
      </c>
      <c r="BE60" s="42">
        <f>($AD60^$BB$79)*($BC$79^$M60)*(IF($C60&gt;0,1,$BD$79))</f>
        <v>2.2302443173982898</v>
      </c>
      <c r="BF60" s="42">
        <f>($AD60^$BB$80)*($BC$80^$M60)*(IF($C60&gt;0,1,$BD$80))</f>
        <v>1.033905363028919</v>
      </c>
      <c r="BG60" s="42">
        <f>($AD60^$BB$81)*($BC$81^$M60)*(IF($C60&gt;0,1,$BD$81))</f>
        <v>3.8323208855263999</v>
      </c>
      <c r="BH60" s="42">
        <f>($AD60^$BB$82)*($BC$82^$M60)*(IF($C60&gt;0,1,$BD$82))</f>
        <v>2.0104025311577645</v>
      </c>
      <c r="BI60" s="40">
        <f>BB60/BB$74</f>
        <v>1.149631251414006E-2</v>
      </c>
      <c r="BJ60" s="40">
        <f>BC60/BC$74</f>
        <v>8.8480025072577399E-3</v>
      </c>
      <c r="BK60" s="40">
        <f>BD60/BD$74</f>
        <v>3.7719995945373944E-3</v>
      </c>
      <c r="BL60" s="40">
        <f>BE60/BE$74</f>
        <v>7.1275055885976889E-3</v>
      </c>
      <c r="BM60" s="40">
        <f>BF60/BF$74</f>
        <v>1.4210774459966359E-2</v>
      </c>
      <c r="BN60" s="40">
        <f>BG60/BG$74</f>
        <v>5.7346878912260223E-3</v>
      </c>
      <c r="BO60" s="40">
        <f>BH60/BH$74</f>
        <v>8.9811582234522458E-3</v>
      </c>
      <c r="BP60" s="2">
        <v>787</v>
      </c>
      <c r="BQ60" s="17">
        <f>BP$74*BI60</f>
        <v>725.94615001788827</v>
      </c>
      <c r="BR60" s="1">
        <f>BQ60-BP60</f>
        <v>-61.053849982111728</v>
      </c>
      <c r="BS60" s="2">
        <v>557</v>
      </c>
      <c r="BT60" s="17">
        <f>BS$74*BJ60</f>
        <v>533.98579931551183</v>
      </c>
      <c r="BU60" s="1">
        <f>BT60-BS60</f>
        <v>-23.014200684488173</v>
      </c>
      <c r="BV60" s="2">
        <v>593</v>
      </c>
      <c r="BW60" s="17">
        <f>BV$74*BK60</f>
        <v>252.85222082021969</v>
      </c>
      <c r="BX60" s="1">
        <f>BW60-BV60</f>
        <v>-340.14777917978029</v>
      </c>
      <c r="BY60" s="2">
        <v>734</v>
      </c>
      <c r="BZ60" s="17">
        <f>BY$74*BL60</f>
        <v>462.15458987026273</v>
      </c>
      <c r="CA60" s="1">
        <f>BZ60-BY60</f>
        <v>-271.84541012973727</v>
      </c>
      <c r="CB60" s="2">
        <v>746</v>
      </c>
      <c r="CC60" s="17">
        <f>CB$74*BM60</f>
        <v>939.3606133526963</v>
      </c>
      <c r="CD60" s="1">
        <f>CC60-CB60</f>
        <v>193.3606133526963</v>
      </c>
      <c r="CE60" s="2">
        <v>796</v>
      </c>
      <c r="CF60" s="17">
        <f>CE$74*BN60</f>
        <v>413.29322163276822</v>
      </c>
      <c r="CG60" s="1">
        <f>CF60-CE60</f>
        <v>-382.70677836723178</v>
      </c>
      <c r="CH60" s="2">
        <v>846</v>
      </c>
      <c r="CI60" s="17">
        <f>CH$74*BO60</f>
        <v>598.21698694770714</v>
      </c>
      <c r="CJ60" s="1">
        <f>CI60-CH60</f>
        <v>-247.78301305229286</v>
      </c>
      <c r="CK60" s="9"/>
      <c r="CO60" s="40"/>
      <c r="CQ60" s="17"/>
      <c r="CR60" s="1"/>
    </row>
    <row r="61" spans="1:96" x14ac:dyDescent="0.2">
      <c r="A61" s="35" t="s">
        <v>48</v>
      </c>
      <c r="B61">
        <v>1</v>
      </c>
      <c r="C61">
        <v>1</v>
      </c>
      <c r="D61">
        <v>0.28892455858747901</v>
      </c>
      <c r="E61">
        <v>0.71107544141251999</v>
      </c>
      <c r="F61">
        <v>0.47936507936507899</v>
      </c>
      <c r="G61">
        <v>0.47936507936507899</v>
      </c>
      <c r="H61">
        <v>2.2007042253521101E-2</v>
      </c>
      <c r="I61">
        <v>0.32306338028169002</v>
      </c>
      <c r="J61">
        <v>8.4318855900827494E-2</v>
      </c>
      <c r="K61">
        <v>0.201046052064876</v>
      </c>
      <c r="L61">
        <v>0.32734524121709602</v>
      </c>
      <c r="M61" s="31">
        <v>0</v>
      </c>
      <c r="N61">
        <v>1.00597602430894</v>
      </c>
      <c r="O61">
        <v>0.993859212029642</v>
      </c>
      <c r="P61">
        <v>1.0111100797228501</v>
      </c>
      <c r="Q61">
        <v>0.99204504843414898</v>
      </c>
      <c r="R61">
        <v>34.534999847412102</v>
      </c>
      <c r="S61" s="43">
        <f>IF(C61,O61,Q61)</f>
        <v>0.993859212029642</v>
      </c>
      <c r="T61" s="43">
        <f>IF(D61 = 0,N61,P61)</f>
        <v>1.0111100797228501</v>
      </c>
      <c r="U61" s="68">
        <f>R61*S61^(1-M61)</f>
        <v>34.322927735792796</v>
      </c>
      <c r="V61" s="67">
        <f>R61*T61^(M61+1)</f>
        <v>34.918686448945465</v>
      </c>
      <c r="W61" s="76">
        <f>0.5 * (D61-MAX($D$3:$D$73))/(MIN($D$3:$D$73)-MAX($D$3:$D$73)) + 0.75</f>
        <v>1.1344878601557091</v>
      </c>
      <c r="X61" s="76">
        <f>AVERAGE(D61, F61, G61, H61, I61, J61, K61)</f>
        <v>0.26829857825979309</v>
      </c>
      <c r="Y61" s="32">
        <f>1.2^M61</f>
        <v>1</v>
      </c>
      <c r="Z61" s="32">
        <f>IF(C61&gt;0, 1, 0.3)</f>
        <v>1</v>
      </c>
      <c r="AA61" s="32">
        <f>PERCENTILE($L$2:$L$73, 0.05)</f>
        <v>-0.27069260264419237</v>
      </c>
      <c r="AB61" s="32">
        <f>PERCENTILE($L$2:$L$73, 0.95)</f>
        <v>1.0413923914257375</v>
      </c>
      <c r="AC61" s="32">
        <f>MIN(MAX(L61,AA61), AB61)</f>
        <v>0.32734524121709602</v>
      </c>
      <c r="AD61" s="32">
        <f>AC61-$AC$74+1</f>
        <v>1.5980378438612883</v>
      </c>
      <c r="AE61" s="21">
        <f>(AD61^4) *Y61*Z61</f>
        <v>6.5215111223610389</v>
      </c>
      <c r="AF61" s="15">
        <f>AE61/$AE$74</f>
        <v>8.2758183474331212E-3</v>
      </c>
      <c r="AG61" s="2">
        <v>69</v>
      </c>
      <c r="AH61" s="16">
        <f>$D$80*AF61</f>
        <v>502.47044887357566</v>
      </c>
      <c r="AI61" s="26">
        <f>AH61-AG61</f>
        <v>433.47044887357566</v>
      </c>
      <c r="AJ61" s="2">
        <v>552</v>
      </c>
      <c r="AK61" s="2">
        <v>1312</v>
      </c>
      <c r="AL61" s="2">
        <v>0</v>
      </c>
      <c r="AM61" s="10">
        <f>SUM(AJ61:AL61)</f>
        <v>1864</v>
      </c>
      <c r="AN61" s="16">
        <f>AF61*$D$79</f>
        <v>828.59148458169898</v>
      </c>
      <c r="AO61" s="9">
        <f>AN61-AM61</f>
        <v>-1035.408515418301</v>
      </c>
      <c r="AP61" s="9">
        <f>AO61+AI61</f>
        <v>-601.93806654472542</v>
      </c>
      <c r="AQ61" s="18">
        <f>AG61+AM61</f>
        <v>1933</v>
      </c>
      <c r="AR61" s="30">
        <f>AH61+AN61</f>
        <v>1331.0619334552746</v>
      </c>
      <c r="AS61" s="77">
        <f>AP61*(AP61&lt;0)</f>
        <v>-601.93806654472542</v>
      </c>
      <c r="AT61">
        <f>AS61/$AS$74</f>
        <v>2.5371357600929862E-2</v>
      </c>
      <c r="AU61" s="66">
        <f>AT61*$AP$74</f>
        <v>-14.29676000812327</v>
      </c>
      <c r="AV61" s="69">
        <f>IF(AU61&gt;0,U61,V61)</f>
        <v>34.918686448945465</v>
      </c>
      <c r="AW61" s="17">
        <f>AU61/AV61</f>
        <v>-0.40943006344257915</v>
      </c>
      <c r="AX61" s="38">
        <f>AQ61/AR61</f>
        <v>1.4522239359532787</v>
      </c>
      <c r="AY61" s="23">
        <v>0</v>
      </c>
      <c r="AZ61" s="16">
        <f>BN61*$D$81</f>
        <v>28.616868454674268</v>
      </c>
      <c r="BA61" s="63">
        <f>AZ61-AY61</f>
        <v>28.616868454674268</v>
      </c>
      <c r="BB61" s="42">
        <f>($AD61^$BB$76)*($BC$76^$M61)*(IF($C61&gt;0,1,$BD$76))</f>
        <v>1.6715963630695712</v>
      </c>
      <c r="BC61" s="42">
        <f>($AD61^$BB$77)*($BC$77^$M61)*(IF($C61&gt;0,1,$BD$77))</f>
        <v>2.7192853669690247</v>
      </c>
      <c r="BD61" s="42">
        <f>($AD61^$BB$78)*($BC$78^$M61)*(IF($C61&gt;0,1,$BD$78))</f>
        <v>9.7733594532195944</v>
      </c>
      <c r="BE61" s="42">
        <f>($AD61^$BB$79)*($BC$79^$M61)*(IF($C61&gt;0,1,$BD$79))</f>
        <v>2.7282231834753876</v>
      </c>
      <c r="BF61" s="42">
        <f>($AD61^$BB$80)*($BC$80^$M61)*(IF($C61&gt;0,1,$BD$80))</f>
        <v>1.0426036675982195</v>
      </c>
      <c r="BG61" s="42">
        <f>($AD61^$BB$81)*($BC$81^$M61)*(IF($C61&gt;0,1,$BD$81))</f>
        <v>5.3710994844940254</v>
      </c>
      <c r="BH61" s="42">
        <f>($AD61^$BB$82)*($BC$82^$M61)*(IF($C61&gt;0,1,$BD$82))</f>
        <v>2.3959970528043435</v>
      </c>
      <c r="BI61" s="40">
        <f>BB61/BB$74</f>
        <v>1.2745731577111431E-2</v>
      </c>
      <c r="BJ61" s="40">
        <f>BC61/BC$74</f>
        <v>1.0816494146936941E-2</v>
      </c>
      <c r="BK61" s="40">
        <f>BD61/BD$74</f>
        <v>5.9618183592464518E-3</v>
      </c>
      <c r="BL61" s="40">
        <f>BE61/BE$74</f>
        <v>8.7189667228238146E-3</v>
      </c>
      <c r="BM61" s="40">
        <f>BF61/BF$74</f>
        <v>1.433033051300423E-2</v>
      </c>
      <c r="BN61" s="40">
        <f>BG61/BG$74</f>
        <v>8.0373173584255778E-3</v>
      </c>
      <c r="BO61" s="40">
        <f>BH61/BH$74</f>
        <v>1.0703741315809359E-2</v>
      </c>
      <c r="BP61" s="2">
        <v>783</v>
      </c>
      <c r="BQ61" s="17">
        <f>BP$74*BI61</f>
        <v>804.84196616827842</v>
      </c>
      <c r="BR61" s="1">
        <f>BQ61-BP61</f>
        <v>21.841966168278418</v>
      </c>
      <c r="BS61" s="2">
        <v>294</v>
      </c>
      <c r="BT61" s="17">
        <f>BS$74*BJ61</f>
        <v>652.78623826179137</v>
      </c>
      <c r="BU61" s="1">
        <f>BT61-BS61</f>
        <v>358.78623826179137</v>
      </c>
      <c r="BV61" s="2">
        <v>317</v>
      </c>
      <c r="BW61" s="17">
        <f>BV$74*BK61</f>
        <v>399.64453189372665</v>
      </c>
      <c r="BX61" s="1">
        <f>BW61-BV61</f>
        <v>82.644531893726651</v>
      </c>
      <c r="BY61" s="2">
        <v>253</v>
      </c>
      <c r="BZ61" s="17">
        <f>BY$74*BL61</f>
        <v>565.34652127461891</v>
      </c>
      <c r="CA61" s="1">
        <f>BZ61-BY61</f>
        <v>312.34652127461891</v>
      </c>
      <c r="CB61" s="2">
        <v>587</v>
      </c>
      <c r="CC61" s="17">
        <f>CB$74*BM61</f>
        <v>947.26350757060561</v>
      </c>
      <c r="CD61" s="1">
        <f>CC61-CB61</f>
        <v>360.26350757060561</v>
      </c>
      <c r="CE61" s="2">
        <v>863</v>
      </c>
      <c r="CF61" s="17">
        <f>CE$74*BN61</f>
        <v>579.241424704373</v>
      </c>
      <c r="CG61" s="1">
        <f>CF61-CE61</f>
        <v>-283.758575295627</v>
      </c>
      <c r="CH61" s="2">
        <v>932</v>
      </c>
      <c r="CI61" s="17">
        <f>CH$74*BO61</f>
        <v>712.95480156342978</v>
      </c>
      <c r="CJ61" s="1">
        <f>CI61-CH61</f>
        <v>-219.04519843657022</v>
      </c>
      <c r="CK61" s="9"/>
      <c r="CO61" s="40"/>
      <c r="CQ61" s="17"/>
      <c r="CR61" s="1"/>
    </row>
    <row r="62" spans="1:96" x14ac:dyDescent="0.2">
      <c r="A62" s="35" t="s">
        <v>11</v>
      </c>
      <c r="B62">
        <v>1</v>
      </c>
      <c r="C62">
        <v>1</v>
      </c>
      <c r="D62">
        <v>0.282504012841091</v>
      </c>
      <c r="E62">
        <v>0.71749598715890806</v>
      </c>
      <c r="F62">
        <v>0.50079365079365001</v>
      </c>
      <c r="G62">
        <v>0.50079365079365001</v>
      </c>
      <c r="H62">
        <v>1.7605633802816899E-2</v>
      </c>
      <c r="I62">
        <v>0.14436619718309801</v>
      </c>
      <c r="J62">
        <v>5.0414862898860401E-2</v>
      </c>
      <c r="K62">
        <v>0.15889444057418001</v>
      </c>
      <c r="L62">
        <v>0.91273450455783101</v>
      </c>
      <c r="M62" s="31">
        <v>0</v>
      </c>
      <c r="N62">
        <v>1.0046188833010701</v>
      </c>
      <c r="O62">
        <v>0.99525099039822695</v>
      </c>
      <c r="P62">
        <v>1.00856135292108</v>
      </c>
      <c r="Q62">
        <v>0.99372185318974404</v>
      </c>
      <c r="R62">
        <v>190.57000732421801</v>
      </c>
      <c r="S62" s="43">
        <f>IF(C62,O62,Q62)</f>
        <v>0.99525099039822695</v>
      </c>
      <c r="T62" s="43">
        <f>IF(D62 = 0,N62,P62)</f>
        <v>1.00856135292108</v>
      </c>
      <c r="U62" s="68">
        <f>R62*S62^(1-M62)</f>
        <v>189.66498852962533</v>
      </c>
      <c r="V62" s="67">
        <f>R62*T62^(M62+1)</f>
        <v>192.20154441309344</v>
      </c>
      <c r="W62" s="76">
        <f>0.5 * (D62-MAX($D$3:$D$73))/(MIN($D$3:$D$73)-MAX($D$3:$D$73)) + 0.75</f>
        <v>1.1387268377646738</v>
      </c>
      <c r="X62" s="76">
        <f>AVERAGE(D62, F62, G62, H62, I62, J62, K62)</f>
        <v>0.23648177841247803</v>
      </c>
      <c r="Y62" s="32">
        <f>1.2^M62</f>
        <v>1</v>
      </c>
      <c r="Z62" s="32">
        <f>IF(C62&gt;0, 1, 0.3)</f>
        <v>1</v>
      </c>
      <c r="AA62" s="32">
        <f>PERCENTILE($L$2:$L$73, 0.05)</f>
        <v>-0.27069260264419237</v>
      </c>
      <c r="AB62" s="32">
        <f>PERCENTILE($L$2:$L$73, 0.95)</f>
        <v>1.0413923914257375</v>
      </c>
      <c r="AC62" s="32">
        <f>MIN(MAX(L62,AA62), AB62)</f>
        <v>0.91273450455783101</v>
      </c>
      <c r="AD62" s="32">
        <f>AC62-$AC$74+1</f>
        <v>2.1834271072020233</v>
      </c>
      <c r="AE62" s="21">
        <f>(AD62^4) *Y62*Z62</f>
        <v>22.72766351738564</v>
      </c>
      <c r="AF62" s="15">
        <f>AE62/$AE$74</f>
        <v>2.8841477259241511E-2</v>
      </c>
      <c r="AG62" s="2">
        <v>2287</v>
      </c>
      <c r="AH62" s="16">
        <f>$D$80*AF62</f>
        <v>1751.124712533478</v>
      </c>
      <c r="AI62" s="26">
        <f>AH62-AG62</f>
        <v>-535.87528746652197</v>
      </c>
      <c r="AJ62" s="2">
        <v>1334</v>
      </c>
      <c r="AK62" s="2">
        <v>2477</v>
      </c>
      <c r="AL62" s="2">
        <v>0</v>
      </c>
      <c r="AM62" s="10">
        <f>SUM(AJ62:AL62)</f>
        <v>3811</v>
      </c>
      <c r="AN62" s="16">
        <f>AF62*$D$79</f>
        <v>2887.6663861497786</v>
      </c>
      <c r="AO62" s="9">
        <f>AN62-AM62</f>
        <v>-923.33361385022135</v>
      </c>
      <c r="AP62" s="9">
        <f>AO62+AI62</f>
        <v>-1459.2089013167433</v>
      </c>
      <c r="AQ62" s="18">
        <f>AG62+AM62</f>
        <v>6098</v>
      </c>
      <c r="AR62" s="30">
        <f>AH62+AN62</f>
        <v>4638.7910986832567</v>
      </c>
      <c r="AS62" s="77">
        <f>AP62*(AP62&lt;0)</f>
        <v>-1459.2089013167433</v>
      </c>
      <c r="AT62">
        <f>AS62/$AS$74</f>
        <v>6.1504850594153671E-2</v>
      </c>
      <c r="AU62" s="66">
        <f>AT62*$AP$74</f>
        <v>-34.657983309803882</v>
      </c>
      <c r="AV62" s="69">
        <f>IF(AU62&gt;0,U62,V62)</f>
        <v>192.20154441309344</v>
      </c>
      <c r="AW62" s="17">
        <f>AU62/AV62</f>
        <v>-0.18032104484714462</v>
      </c>
      <c r="AX62" s="38">
        <f>AQ62/AR62</f>
        <v>1.3145666339083359</v>
      </c>
      <c r="AY62" s="23">
        <v>0</v>
      </c>
      <c r="AZ62" s="16">
        <f>BN62*$D$81</f>
        <v>87.641596625492497</v>
      </c>
      <c r="BA62" s="63">
        <f>AZ62-AY62</f>
        <v>87.641596625492497</v>
      </c>
      <c r="BB62" s="42">
        <f>($AD62^$BB$76)*($BC$76^$M62)*(IF($C62&gt;0,1,$BD$76))</f>
        <v>2.3534014285728495</v>
      </c>
      <c r="BC62" s="42">
        <f>($AD62^$BB$77)*($BC$77^$M62)*(IF($C62&gt;0,1,$BD$77))</f>
        <v>5.2932448179950207</v>
      </c>
      <c r="BD62" s="42">
        <f>($AD62^$BB$78)*($BC$78^$M62)*(IF($C62&gt;0,1,$BD$78))</f>
        <v>44.589385496192655</v>
      </c>
      <c r="BE62" s="42">
        <f>($AD62^$BB$79)*($BC$79^$M62)*(IF($C62&gt;0,1,$BD$79))</f>
        <v>5.3222583488367894</v>
      </c>
      <c r="BF62" s="42">
        <f>($AD62^$BB$80)*($BC$80^$M62)*(IF($C62&gt;0,1,$BD$80))</f>
        <v>1.0719717591047586</v>
      </c>
      <c r="BG62" s="42">
        <f>($AD62^$BB$81)*($BC$81^$M62)*(IF($C62&gt;0,1,$BD$81))</f>
        <v>16.449449568564756</v>
      </c>
      <c r="BH62" s="42">
        <f>($AD62^$BB$82)*($BC$82^$M62)*(IF($C62&gt;0,1,$BD$82))</f>
        <v>4.2870103560134352</v>
      </c>
      <c r="BI62" s="40">
        <f>BB62/BB$74</f>
        <v>1.7944417423054485E-2</v>
      </c>
      <c r="BJ62" s="40">
        <f>BC62/BC$74</f>
        <v>2.1054925785874545E-2</v>
      </c>
      <c r="BK62" s="40">
        <f>BD62/BD$74</f>
        <v>2.7199840377419699E-2</v>
      </c>
      <c r="BL62" s="40">
        <f>BE62/BE$74</f>
        <v>1.700908991421516E-2</v>
      </c>
      <c r="BM62" s="40">
        <f>BF62/BF$74</f>
        <v>1.4733987694447254E-2</v>
      </c>
      <c r="BN62" s="40">
        <f>BG62/BG$74</f>
        <v>2.4614968859849037E-2</v>
      </c>
      <c r="BO62" s="40">
        <f>BH62/BH$74</f>
        <v>1.9151546874924607E-2</v>
      </c>
      <c r="BP62" s="2">
        <v>709</v>
      </c>
      <c r="BQ62" s="17">
        <f>BP$74*BI62</f>
        <v>1133.1181825961985</v>
      </c>
      <c r="BR62" s="1">
        <f>BQ62-BP62</f>
        <v>424.11818259619849</v>
      </c>
      <c r="BS62" s="2">
        <v>179</v>
      </c>
      <c r="BT62" s="17">
        <f>BS$74*BJ62</f>
        <v>1270.6858261033146</v>
      </c>
      <c r="BU62" s="1">
        <f>BT62-BS62</f>
        <v>1091.6858261033146</v>
      </c>
      <c r="BV62" s="2">
        <v>0</v>
      </c>
      <c r="BW62" s="17">
        <f>BV$74*BK62</f>
        <v>1823.3140998599522</v>
      </c>
      <c r="BX62" s="1">
        <f>BW62-BV62</f>
        <v>1823.3140998599522</v>
      </c>
      <c r="BY62" s="2">
        <v>1770</v>
      </c>
      <c r="BZ62" s="17">
        <f>BY$74*BL62</f>
        <v>1102.8863991276253</v>
      </c>
      <c r="CA62" s="1">
        <f>BZ62-BY62</f>
        <v>-667.11360087237472</v>
      </c>
      <c r="CB62" s="2">
        <v>953</v>
      </c>
      <c r="CC62" s="17">
        <f>CB$74*BM62</f>
        <v>973.94605457835235</v>
      </c>
      <c r="CD62" s="1">
        <f>CC62-CB62</f>
        <v>20.946054578352346</v>
      </c>
      <c r="CE62" s="2">
        <v>1525</v>
      </c>
      <c r="CF62" s="17">
        <f>CE$74*BN62</f>
        <v>1773.9761907604602</v>
      </c>
      <c r="CG62" s="1">
        <f>CF62-CE62</f>
        <v>248.97619076046021</v>
      </c>
      <c r="CH62" s="2">
        <v>191</v>
      </c>
      <c r="CI62" s="17">
        <f>CH$74*BO62</f>
        <v>1275.6462342449781</v>
      </c>
      <c r="CJ62" s="1">
        <f>CI62-CH62</f>
        <v>1084.6462342449781</v>
      </c>
      <c r="CK62" s="9"/>
      <c r="CO62" s="40"/>
      <c r="CQ62" s="17"/>
      <c r="CR62" s="1"/>
    </row>
    <row r="63" spans="1:96" x14ac:dyDescent="0.2">
      <c r="A63" s="35" t="s">
        <v>8</v>
      </c>
      <c r="B63">
        <v>1</v>
      </c>
      <c r="C63">
        <v>1</v>
      </c>
      <c r="D63">
        <v>0.49598715890850698</v>
      </c>
      <c r="E63">
        <v>0.50401284109149203</v>
      </c>
      <c r="F63">
        <v>0.74365079365079301</v>
      </c>
      <c r="G63">
        <v>0.74365079365079301</v>
      </c>
      <c r="H63">
        <v>3.3450704225352103E-2</v>
      </c>
      <c r="I63">
        <v>0.198943661971831</v>
      </c>
      <c r="J63">
        <v>8.1576991818331598E-2</v>
      </c>
      <c r="K63">
        <v>0.246302242599101</v>
      </c>
      <c r="L63">
        <v>0.79857617850519502</v>
      </c>
      <c r="M63" s="31">
        <v>0</v>
      </c>
      <c r="N63">
        <v>1.0050196424496101</v>
      </c>
      <c r="O63">
        <v>0.997064105684632</v>
      </c>
      <c r="P63">
        <v>1.0068371644976</v>
      </c>
      <c r="Q63">
        <v>0.99573968418171699</v>
      </c>
      <c r="R63">
        <v>64.669998168945298</v>
      </c>
      <c r="S63" s="43">
        <f>IF(C63,O63,Q63)</f>
        <v>0.997064105684632</v>
      </c>
      <c r="T63" s="43">
        <f>IF(D63 = 0,N63,P63)</f>
        <v>1.0068371644976</v>
      </c>
      <c r="U63" s="68">
        <f>R63*S63^(1-M63)</f>
        <v>64.480133888946227</v>
      </c>
      <c r="V63" s="67">
        <f>R63*T63^(M63+1)</f>
        <v>65.112157584485871</v>
      </c>
      <c r="W63" s="76">
        <f>0.5 * (D63-MAX($D$3:$D$73))/(MIN($D$3:$D$73)-MAX($D$3:$D$73)) + 0.75</f>
        <v>0.99778083226659375</v>
      </c>
      <c r="X63" s="76">
        <f>AVERAGE(D63, F63, G63, H63, I63, J63, K63)</f>
        <v>0.36336604954638696</v>
      </c>
      <c r="Y63" s="32">
        <f>1.2^M63</f>
        <v>1</v>
      </c>
      <c r="Z63" s="32">
        <f>IF(C63&gt;0, 1, 0.3)</f>
        <v>1</v>
      </c>
      <c r="AA63" s="32">
        <f>PERCENTILE($L$2:$L$73, 0.05)</f>
        <v>-0.27069260264419237</v>
      </c>
      <c r="AB63" s="32">
        <f>PERCENTILE($L$2:$L$73, 0.95)</f>
        <v>1.0413923914257375</v>
      </c>
      <c r="AC63" s="32">
        <f>MIN(MAX(L63,AA63), AB63)</f>
        <v>0.79857617850519502</v>
      </c>
      <c r="AD63" s="32">
        <f>AC63-$AC$74+1</f>
        <v>2.0692687811493875</v>
      </c>
      <c r="AE63" s="21">
        <f>(AD63^4) *Y63*Z63</f>
        <v>18.334438859964202</v>
      </c>
      <c r="AF63" s="15">
        <f>AE63/$AE$74</f>
        <v>2.3266461202054889E-2</v>
      </c>
      <c r="AG63" s="2">
        <v>711</v>
      </c>
      <c r="AH63" s="16">
        <f>$D$80*AF63</f>
        <v>1412.6348251133636</v>
      </c>
      <c r="AI63" s="26">
        <f>AH63-AG63</f>
        <v>701.6348251133636</v>
      </c>
      <c r="AJ63" s="2">
        <v>2974</v>
      </c>
      <c r="AK63" s="2">
        <v>2263</v>
      </c>
      <c r="AL63" s="2">
        <v>0</v>
      </c>
      <c r="AM63" s="10">
        <f>SUM(AJ63:AL63)</f>
        <v>5237</v>
      </c>
      <c r="AN63" s="16">
        <f>AF63*$D$79</f>
        <v>2329.4846284721398</v>
      </c>
      <c r="AO63" s="9">
        <f>AN63-AM63</f>
        <v>-2907.5153715278602</v>
      </c>
      <c r="AP63" s="9">
        <f>AO63+AI63</f>
        <v>-2205.8805464144966</v>
      </c>
      <c r="AQ63" s="18">
        <f>AG63+AM63</f>
        <v>5948</v>
      </c>
      <c r="AR63" s="30">
        <f>AH63+AN63</f>
        <v>3742.1194535855034</v>
      </c>
      <c r="AS63" s="77">
        <f>AP63*(AP63&lt;0)</f>
        <v>-2205.8805464144966</v>
      </c>
      <c r="AT63">
        <f>AS63/$AS$74</f>
        <v>9.2976648726133246E-2</v>
      </c>
      <c r="AU63" s="66">
        <f>AT63*$AP$74</f>
        <v>-52.392341557173495</v>
      </c>
      <c r="AV63" s="69">
        <f>IF(AU63&gt;0,U63,V63)</f>
        <v>65.112157584485871</v>
      </c>
      <c r="AW63" s="17">
        <f>AU63/AV63</f>
        <v>-0.8046476034708594</v>
      </c>
      <c r="AX63" s="38">
        <f>AQ63/AR63</f>
        <v>1.5894735787498544</v>
      </c>
      <c r="AY63" s="23">
        <v>0</v>
      </c>
      <c r="AZ63" s="16">
        <f>BN63*$D$81</f>
        <v>72.29001822916041</v>
      </c>
      <c r="BA63" s="63">
        <f>AZ63-AY63</f>
        <v>72.29001822916041</v>
      </c>
      <c r="BB63" s="42">
        <f>($AD63^$BB$76)*($BC$76^$M63)*(IF($C63&gt;0,1,$BD$76))</f>
        <v>2.2188877298902856</v>
      </c>
      <c r="BC63" s="42">
        <f>($AD63^$BB$77)*($BC$77^$M63)*(IF($C63&gt;0,1,$BD$77))</f>
        <v>4.7201225732638497</v>
      </c>
      <c r="BD63" s="42">
        <f>($AD63^$BB$78)*($BC$78^$M63)*(IF($C63&gt;0,1,$BD$78))</f>
        <v>34.341369637330445</v>
      </c>
      <c r="BE63" s="42">
        <f>($AD63^$BB$79)*($BC$79^$M63)*(IF($C63&gt;0,1,$BD$79))</f>
        <v>4.7442109873078868</v>
      </c>
      <c r="BF63" s="42">
        <f>($AD63^$BB$80)*($BC$80^$M63)*(IF($C63&gt;0,1,$BD$80))</f>
        <v>1.066860668816505</v>
      </c>
      <c r="BG63" s="42">
        <f>($AD63^$BB$81)*($BC$81^$M63)*(IF($C63&gt;0,1,$BD$81))</f>
        <v>13.568112117497824</v>
      </c>
      <c r="BH63" s="42">
        <f>($AD63^$BB$82)*($BC$82^$M63)*(IF($C63&gt;0,1,$BD$82))</f>
        <v>3.8786689374864101</v>
      </c>
      <c r="BI63" s="40">
        <f>BB63/BB$74</f>
        <v>1.6918765815567078E-2</v>
      </c>
      <c r="BJ63" s="40">
        <f>BC63/BC$74</f>
        <v>1.8775218962561693E-2</v>
      </c>
      <c r="BK63" s="40">
        <f>BD63/BD$74</f>
        <v>2.0948478255146924E-2</v>
      </c>
      <c r="BL63" s="40">
        <f>BE63/BE$74</f>
        <v>1.5161742622427117E-2</v>
      </c>
      <c r="BM63" s="40">
        <f>BF63/BF$74</f>
        <v>1.4663737017810746E-2</v>
      </c>
      <c r="BN63" s="40">
        <f>BG63/BG$74</f>
        <v>2.0303333304075386E-2</v>
      </c>
      <c r="BO63" s="40">
        <f>BH63/BH$74</f>
        <v>1.7327345585808566E-2</v>
      </c>
      <c r="BP63" s="2">
        <v>1526</v>
      </c>
      <c r="BQ63" s="17">
        <f>BP$74*BI63</f>
        <v>1068.3523861897986</v>
      </c>
      <c r="BR63" s="1">
        <f>BQ63-BP63</f>
        <v>-457.64761381020139</v>
      </c>
      <c r="BS63" s="2">
        <v>1747</v>
      </c>
      <c r="BT63" s="17">
        <f>BS$74*BJ63</f>
        <v>1133.1032396095607</v>
      </c>
      <c r="BU63" s="1">
        <f>BT63-BS63</f>
        <v>-613.89676039043934</v>
      </c>
      <c r="BV63" s="2">
        <v>5375</v>
      </c>
      <c r="BW63" s="17">
        <f>BV$74*BK63</f>
        <v>1404.2602913555188</v>
      </c>
      <c r="BX63" s="1">
        <f>BW63-BV63</f>
        <v>-3970.7397086444812</v>
      </c>
      <c r="BY63" s="2">
        <v>1816</v>
      </c>
      <c r="BZ63" s="17">
        <f>BY$74*BL63</f>
        <v>983.10255338079673</v>
      </c>
      <c r="CA63" s="1">
        <f>BZ63-BY63</f>
        <v>-832.89744661920327</v>
      </c>
      <c r="CB63" s="2">
        <v>1164</v>
      </c>
      <c r="CC63" s="17">
        <f>CB$74*BM63</f>
        <v>969.30234435132593</v>
      </c>
      <c r="CD63" s="1">
        <f>CC63-CB63</f>
        <v>-194.69765564867407</v>
      </c>
      <c r="CE63" s="2">
        <v>1552</v>
      </c>
      <c r="CF63" s="17">
        <f>CE$74*BN63</f>
        <v>1463.240927891409</v>
      </c>
      <c r="CG63" s="1">
        <f>CF63-CE63</f>
        <v>-88.759072108590999</v>
      </c>
      <c r="CH63" s="2">
        <v>1229</v>
      </c>
      <c r="CI63" s="17">
        <f>CH$74*BO63</f>
        <v>1154.1398347795368</v>
      </c>
      <c r="CJ63" s="1">
        <f>CI63-CH63</f>
        <v>-74.860165220463159</v>
      </c>
      <c r="CK63" s="9"/>
      <c r="CO63" s="40"/>
      <c r="CQ63" s="17"/>
      <c r="CR63" s="1"/>
    </row>
    <row r="64" spans="1:96" x14ac:dyDescent="0.2">
      <c r="A64" s="52" t="s">
        <v>5</v>
      </c>
      <c r="B64">
        <v>1</v>
      </c>
      <c r="C64">
        <v>1</v>
      </c>
      <c r="D64">
        <v>0.312199036918138</v>
      </c>
      <c r="E64">
        <v>0.687800963081862</v>
      </c>
      <c r="F64">
        <v>0.53095238095238095</v>
      </c>
      <c r="G64">
        <v>0.53095238095238095</v>
      </c>
      <c r="H64">
        <v>2.5528169014084501E-2</v>
      </c>
      <c r="I64">
        <v>0.17517605633802799</v>
      </c>
      <c r="J64">
        <v>6.68724455468616E-2</v>
      </c>
      <c r="K64">
        <v>0.188430581868269</v>
      </c>
      <c r="L64">
        <v>0.96510104707764999</v>
      </c>
      <c r="M64" s="31">
        <v>0</v>
      </c>
      <c r="N64">
        <v>1.0085102350908599</v>
      </c>
      <c r="O64">
        <v>0.99596330791237897</v>
      </c>
      <c r="P64">
        <v>1.0097940589263401</v>
      </c>
      <c r="Q64">
        <v>0.99161962183236496</v>
      </c>
      <c r="R64">
        <v>51.150001525878899</v>
      </c>
      <c r="S64" s="43">
        <f>IF(C64,O64,Q64)</f>
        <v>0.99596330791237897</v>
      </c>
      <c r="T64" s="43">
        <f>IF(D64 = 0,N64,P64)</f>
        <v>1.0097940589263401</v>
      </c>
      <c r="U64" s="68">
        <f>R64*S64^(1-M64)</f>
        <v>50.943524719437583</v>
      </c>
      <c r="V64" s="67">
        <f>R64*T64^(M64+1)</f>
        <v>51.650967654905742</v>
      </c>
      <c r="W64" s="76">
        <f>0.5 * (D64-MAX($D$3:$D$73))/(MIN($D$3:$D$73)-MAX($D$3:$D$73)) + 0.75</f>
        <v>1.1191215663232112</v>
      </c>
      <c r="X64" s="76">
        <f>AVERAGE(D64, F64, G64, H64, I64, J64, K64)</f>
        <v>0.261444435941449</v>
      </c>
      <c r="Y64" s="32">
        <f>1.2^M64</f>
        <v>1</v>
      </c>
      <c r="Z64" s="32">
        <f>IF(C64&gt;0, 1, 0.3)</f>
        <v>1</v>
      </c>
      <c r="AA64" s="32">
        <f>PERCENTILE($L$2:$L$73, 0.05)</f>
        <v>-0.27069260264419237</v>
      </c>
      <c r="AB64" s="32">
        <f>PERCENTILE($L$2:$L$73, 0.95)</f>
        <v>1.0413923914257375</v>
      </c>
      <c r="AC64" s="32">
        <f>MIN(MAX(L64,AA64), AB64)</f>
        <v>0.96510104707764999</v>
      </c>
      <c r="AD64" s="32">
        <f>AC64-$AC$74+1</f>
        <v>2.2357936497218422</v>
      </c>
      <c r="AE64" s="21">
        <f>(AD64^4) *Y64*Z64</f>
        <v>24.987733946295112</v>
      </c>
      <c r="AF64" s="15">
        <f>AE64/$AE$74</f>
        <v>3.1709513818732729E-2</v>
      </c>
      <c r="AG64" s="2">
        <v>3018</v>
      </c>
      <c r="AH64" s="16">
        <f>$D$80*AF64</f>
        <v>1925.258986261267</v>
      </c>
      <c r="AI64" s="26">
        <f>AH64-AG64</f>
        <v>-1092.741013738733</v>
      </c>
      <c r="AJ64" s="2">
        <v>921</v>
      </c>
      <c r="AK64" s="2">
        <v>818</v>
      </c>
      <c r="AL64" s="2">
        <v>0</v>
      </c>
      <c r="AM64" s="10">
        <f>SUM(AJ64:AL64)</f>
        <v>1739</v>
      </c>
      <c r="AN64" s="16">
        <f>AF64*$D$79</f>
        <v>3174.8199425591583</v>
      </c>
      <c r="AO64" s="9">
        <f>AN64-AM64</f>
        <v>1435.8199425591583</v>
      </c>
      <c r="AP64" s="9">
        <f>AO64+AI64</f>
        <v>343.07892882042529</v>
      </c>
      <c r="AQ64" s="18">
        <f>AG64+AM64</f>
        <v>4757</v>
      </c>
      <c r="AR64" s="30">
        <f>AH64+AN64</f>
        <v>5100.0789288204251</v>
      </c>
      <c r="AS64" s="77">
        <f>AP64*(AP64&lt;0)</f>
        <v>0</v>
      </c>
      <c r="AT64">
        <f>AS64/$AS$74</f>
        <v>0</v>
      </c>
      <c r="AU64" s="66">
        <f>AT64*$AP$74</f>
        <v>0</v>
      </c>
      <c r="AV64" s="69">
        <f>IF(AU64&gt;0,U64,V64)</f>
        <v>51.650967654905742</v>
      </c>
      <c r="AW64" s="17">
        <f>AU64/AV64</f>
        <v>0</v>
      </c>
      <c r="AX64" s="38">
        <f>AQ64/AR64</f>
        <v>0.93273066287627548</v>
      </c>
      <c r="AY64" s="23">
        <v>0</v>
      </c>
      <c r="AZ64" s="16">
        <f>BN64*$D$81</f>
        <v>95.415966210975967</v>
      </c>
      <c r="BA64" s="63">
        <f>AZ64-AY64</f>
        <v>95.415966210975967</v>
      </c>
      <c r="BB64" s="42">
        <f>($AD64^$BB$76)*($BC$76^$M64)*(IF($C64&gt;0,1,$BD$76))</f>
        <v>2.4153338242975688</v>
      </c>
      <c r="BC64" s="42">
        <f>($AD64^$BB$77)*($BC$77^$M64)*(IF($C64&gt;0,1,$BD$77))</f>
        <v>5.567846925052077</v>
      </c>
      <c r="BD64" s="42">
        <f>($AD64^$BB$78)*($BC$78^$M64)*(IF($C64&gt;0,1,$BD$78))</f>
        <v>50.036444980026921</v>
      </c>
      <c r="BE64" s="42">
        <f>($AD64^$BB$79)*($BC$79^$M64)*(IF($C64&gt;0,1,$BD$79))</f>
        <v>5.5992944828811728</v>
      </c>
      <c r="BF64" s="42">
        <f>($AD64^$BB$80)*($BC$80^$M64)*(IF($C64&gt;0,1,$BD$80))</f>
        <v>1.0742353086183125</v>
      </c>
      <c r="BG64" s="42">
        <f>($AD64^$BB$81)*($BC$81^$M64)*(IF($C64&gt;0,1,$BD$81))</f>
        <v>17.908620845079316</v>
      </c>
      <c r="BH64" s="42">
        <f>($AD64^$BB$82)*($BC$82^$M64)*(IF($C64&gt;0,1,$BD$82))</f>
        <v>4.4806469256073989</v>
      </c>
      <c r="BI64" s="40">
        <f>BB64/BB$74</f>
        <v>1.841664487537149E-2</v>
      </c>
      <c r="BJ64" s="40">
        <f>BC64/BC$74</f>
        <v>2.2147209854254571E-2</v>
      </c>
      <c r="BK64" s="40">
        <f>BD64/BD$74</f>
        <v>3.0522585170555568E-2</v>
      </c>
      <c r="BL64" s="40">
        <f>BE64/BE$74</f>
        <v>1.7894453270256933E-2</v>
      </c>
      <c r="BM64" s="40">
        <f>BF64/BF$74</f>
        <v>1.4765099624771173E-2</v>
      </c>
      <c r="BN64" s="40">
        <f>BG64/BG$74</f>
        <v>2.6798473869112757E-2</v>
      </c>
      <c r="BO64" s="40">
        <f>BH64/BH$74</f>
        <v>2.0016587901493747E-2</v>
      </c>
      <c r="BP64" s="2">
        <v>416</v>
      </c>
      <c r="BQ64" s="17">
        <f>BP$74*BI64</f>
        <v>1162.9374573002081</v>
      </c>
      <c r="BR64" s="1">
        <f>BQ64-BP64</f>
        <v>746.93745730020805</v>
      </c>
      <c r="BS64" s="2">
        <v>670</v>
      </c>
      <c r="BT64" s="17">
        <f>BS$74*BJ64</f>
        <v>1336.6062619141176</v>
      </c>
      <c r="BU64" s="1">
        <f>BT64-BS64</f>
        <v>666.60626191411757</v>
      </c>
      <c r="BV64" s="2">
        <v>0</v>
      </c>
      <c r="BW64" s="17">
        <f>BV$74*BK64</f>
        <v>2046.0509743230218</v>
      </c>
      <c r="BX64" s="1">
        <f>BW64-BV64</f>
        <v>2046.0509743230218</v>
      </c>
      <c r="BY64" s="2">
        <v>601</v>
      </c>
      <c r="BZ64" s="17">
        <f>BY$74*BL64</f>
        <v>1160.2942444967298</v>
      </c>
      <c r="CA64" s="1">
        <f>BZ64-BY64</f>
        <v>559.29424449672979</v>
      </c>
      <c r="CB64" s="2">
        <v>1074</v>
      </c>
      <c r="CC64" s="17">
        <f>CB$74*BM64</f>
        <v>976.00261539662404</v>
      </c>
      <c r="CD64" s="1">
        <f>CC64-CB64</f>
        <v>-97.997384603375963</v>
      </c>
      <c r="CE64" s="2">
        <v>2916</v>
      </c>
      <c r="CF64" s="17">
        <f>CE$74*BN64</f>
        <v>1931.3392132730874</v>
      </c>
      <c r="CG64" s="1">
        <f>CF64-CE64</f>
        <v>-984.66078672691265</v>
      </c>
      <c r="CH64" s="2">
        <v>1432</v>
      </c>
      <c r="CI64" s="17">
        <f>CH$74*BO64</f>
        <v>1333.2648869426955</v>
      </c>
      <c r="CJ64" s="1">
        <f>CI64-CH64</f>
        <v>-98.735113057304488</v>
      </c>
      <c r="CK64" s="9"/>
      <c r="CO64" s="40"/>
      <c r="CQ64" s="17"/>
      <c r="CR64" s="1"/>
    </row>
    <row r="65" spans="1:96" x14ac:dyDescent="0.2">
      <c r="A65" s="52" t="s">
        <v>7</v>
      </c>
      <c r="B65">
        <v>1</v>
      </c>
      <c r="C65">
        <v>1</v>
      </c>
      <c r="D65">
        <v>0.55216693418940599</v>
      </c>
      <c r="E65">
        <v>0.44783306581059301</v>
      </c>
      <c r="F65">
        <v>0.86111111111111105</v>
      </c>
      <c r="G65">
        <v>0.86111111111111105</v>
      </c>
      <c r="H65">
        <v>5.6338028169014003E-2</v>
      </c>
      <c r="I65">
        <v>0.56954225352112597</v>
      </c>
      <c r="J65">
        <v>0.179128131577139</v>
      </c>
      <c r="K65">
        <v>0.39274575034447901</v>
      </c>
      <c r="L65">
        <v>0.45087703411389901</v>
      </c>
      <c r="M65" s="31">
        <v>0</v>
      </c>
      <c r="N65">
        <v>1.0039968141940001</v>
      </c>
      <c r="O65">
        <v>0.99678732523605895</v>
      </c>
      <c r="P65">
        <v>1.0063065299151399</v>
      </c>
      <c r="Q65">
        <v>0.99760297717367097</v>
      </c>
      <c r="R65">
        <v>126.970001220703</v>
      </c>
      <c r="S65" s="43">
        <f>IF(C65,O65,Q65)</f>
        <v>0.99678732523605895</v>
      </c>
      <c r="T65" s="43">
        <f>IF(D65 = 0,N65,P65)</f>
        <v>1.0063065299151399</v>
      </c>
      <c r="U65" s="68">
        <f>R65*S65^(1-M65)</f>
        <v>126.56208790200368</v>
      </c>
      <c r="V65" s="67">
        <f>R65*T65^(M65+1)</f>
        <v>127.77074133172671</v>
      </c>
      <c r="W65" s="76">
        <f>0.5 * (D65-MAX($D$3:$D$73))/(MIN($D$3:$D$73)-MAX($D$3:$D$73)) + 0.75</f>
        <v>0.9606897781881516</v>
      </c>
      <c r="X65" s="76">
        <f>AVERAGE(D65, F65, G65, H65, I65, J65, K65)</f>
        <v>0.49602047428905521</v>
      </c>
      <c r="Y65" s="32">
        <f>1.2^M65</f>
        <v>1</v>
      </c>
      <c r="Z65" s="32">
        <f>IF(C65&gt;0, 1, 0.3)</f>
        <v>1</v>
      </c>
      <c r="AA65" s="32">
        <f>PERCENTILE($L$2:$L$73, 0.05)</f>
        <v>-0.27069260264419237</v>
      </c>
      <c r="AB65" s="32">
        <f>PERCENTILE($L$2:$L$73, 0.95)</f>
        <v>1.0413923914257375</v>
      </c>
      <c r="AC65" s="32">
        <f>MIN(MAX(L65,AA65), AB65)</f>
        <v>0.45087703411389901</v>
      </c>
      <c r="AD65" s="32">
        <f>AC65-$AC$74+1</f>
        <v>1.7215696367580913</v>
      </c>
      <c r="AE65" s="21">
        <f>(AD65^4) *Y65*Z65</f>
        <v>8.7841223794197596</v>
      </c>
      <c r="AF65" s="15">
        <f>AE65/$AE$74</f>
        <v>1.1147079225923524E-2</v>
      </c>
      <c r="AG65" s="2">
        <v>127</v>
      </c>
      <c r="AH65" s="16">
        <f>$D$80*AF65</f>
        <v>676.80048874155966</v>
      </c>
      <c r="AI65" s="26">
        <f>AH65-AG65</f>
        <v>549.80048874155966</v>
      </c>
      <c r="AJ65" s="2">
        <v>1651</v>
      </c>
      <c r="AK65" s="2">
        <v>889</v>
      </c>
      <c r="AL65" s="2">
        <v>127</v>
      </c>
      <c r="AM65" s="10">
        <f>SUM(AJ65:AL65)</f>
        <v>2667</v>
      </c>
      <c r="AN65" s="16">
        <f>AF65*$D$79</f>
        <v>1116.0678662579151</v>
      </c>
      <c r="AO65" s="9">
        <f>AN65-AM65</f>
        <v>-1550.9321337420849</v>
      </c>
      <c r="AP65" s="9">
        <f>AO65+AI65</f>
        <v>-1001.1316450005253</v>
      </c>
      <c r="AQ65" s="18">
        <f>AG65+AM65</f>
        <v>2794</v>
      </c>
      <c r="AR65" s="30">
        <f>AH65+AN65</f>
        <v>1792.8683549994748</v>
      </c>
      <c r="AS65" s="77">
        <f>AP65*(AP65&lt;0)</f>
        <v>-1001.1316450005253</v>
      </c>
      <c r="AT65">
        <f>AS65/$AS$74</f>
        <v>4.2197146820632594E-2</v>
      </c>
      <c r="AU65" s="66">
        <f>AT65*$AP$74</f>
        <v>-23.778092233425291</v>
      </c>
      <c r="AV65" s="69">
        <f>IF(AU65&gt;0,U65,V65)</f>
        <v>127.77074133172671</v>
      </c>
      <c r="AW65" s="17">
        <f>AU65/AV65</f>
        <v>-0.18609966558533977</v>
      </c>
      <c r="AX65" s="38">
        <f>AQ65/AR65</f>
        <v>1.5583966286252058</v>
      </c>
      <c r="AY65" s="23">
        <v>0</v>
      </c>
      <c r="AZ65" s="16">
        <f>BN65*$D$81</f>
        <v>37.375284417191786</v>
      </c>
      <c r="BA65" s="63">
        <f>AZ65-AY65</f>
        <v>37.375284417191786</v>
      </c>
      <c r="BB65" s="42">
        <f>($AD65^$BB$76)*($BC$76^$M65)*(IF($C65&gt;0,1,$BD$76))</f>
        <v>1.8137330026560627</v>
      </c>
      <c r="BC65" s="42">
        <f>($AD65^$BB$77)*($BC$77^$M65)*(IF($C65&gt;0,1,$BD$77))</f>
        <v>3.187594615180708</v>
      </c>
      <c r="BD65" s="42">
        <f>($AD65^$BB$78)*($BC$78^$M65)*(IF($C65&gt;0,1,$BD$78))</f>
        <v>14.037872793972461</v>
      </c>
      <c r="BE65" s="42">
        <f>($AD65^$BB$79)*($BC$79^$M65)*(IF($C65&gt;0,1,$BD$79))</f>
        <v>3.1997390142004232</v>
      </c>
      <c r="BF65" s="42">
        <f>($AD65^$BB$80)*($BC$80^$M65)*(IF($C65&gt;0,1,$BD$80))</f>
        <v>1.0495358768725584</v>
      </c>
      <c r="BG65" s="42">
        <f>($AD65^$BB$81)*($BC$81^$M65)*(IF($C65&gt;0,1,$BD$81))</f>
        <v>7.0149664064030919</v>
      </c>
      <c r="BH65" s="42">
        <f>($AD65^$BB$82)*($BC$82^$M65)*(IF($C65&gt;0,1,$BD$82))</f>
        <v>2.7527289101496479</v>
      </c>
      <c r="BI65" s="40">
        <f>BB65/BB$74</f>
        <v>1.382950723938634E-2</v>
      </c>
      <c r="BJ65" s="40">
        <f>BC65/BC$74</f>
        <v>1.2679286593720189E-2</v>
      </c>
      <c r="BK65" s="40">
        <f>BD65/BD$74</f>
        <v>8.5632016450905499E-3</v>
      </c>
      <c r="BL65" s="40">
        <f>BE65/BE$74</f>
        <v>1.0225856211292711E-2</v>
      </c>
      <c r="BM65" s="40">
        <f>BF65/BF$74</f>
        <v>1.4425612021379732E-2</v>
      </c>
      <c r="BN65" s="40">
        <f>BG65/BG$74</f>
        <v>1.0497201072094309E-2</v>
      </c>
      <c r="BO65" s="40">
        <f>BH65/BH$74</f>
        <v>1.229738497896129E-2</v>
      </c>
      <c r="BP65" s="2">
        <v>747</v>
      </c>
      <c r="BQ65" s="17">
        <f>BP$74*BI65</f>
        <v>873.27806413828989</v>
      </c>
      <c r="BR65" s="1">
        <f>BQ65-BP65</f>
        <v>126.27806413828989</v>
      </c>
      <c r="BS65" s="2">
        <v>1246</v>
      </c>
      <c r="BT65" s="17">
        <f>BS$74*BJ65</f>
        <v>765.20762521760707</v>
      </c>
      <c r="BU65" s="1">
        <f>BT65-BS65</f>
        <v>-480.79237478239293</v>
      </c>
      <c r="BV65" s="2">
        <v>0</v>
      </c>
      <c r="BW65" s="17">
        <f>BV$74*BK65</f>
        <v>574.02565907699989</v>
      </c>
      <c r="BX65" s="1">
        <f>BW65-BV65</f>
        <v>574.02565907699989</v>
      </c>
      <c r="BY65" s="2">
        <v>1420</v>
      </c>
      <c r="BZ65" s="17">
        <f>BY$74*BL65</f>
        <v>663.05474259643063</v>
      </c>
      <c r="CA65" s="1">
        <f>BZ65-BY65</f>
        <v>-756.94525740356937</v>
      </c>
      <c r="CB65" s="2">
        <v>1270</v>
      </c>
      <c r="CC65" s="17">
        <f>CB$74*BM65</f>
        <v>953.56180583724301</v>
      </c>
      <c r="CD65" s="1">
        <f>CC65-CB65</f>
        <v>-316.43819416275699</v>
      </c>
      <c r="CE65" s="2">
        <v>508</v>
      </c>
      <c r="CF65" s="17">
        <f>CE$74*BN65</f>
        <v>756.52278406476478</v>
      </c>
      <c r="CG65" s="1">
        <f>CF65-CE65</f>
        <v>248.52278406476478</v>
      </c>
      <c r="CH65" s="2">
        <v>2793</v>
      </c>
      <c r="CI65" s="17">
        <f>CH$74*BO65</f>
        <v>819.10421867865364</v>
      </c>
      <c r="CJ65" s="1">
        <f>CI65-CH65</f>
        <v>-1973.8957813213465</v>
      </c>
      <c r="CK65" s="9"/>
      <c r="CO65" s="40"/>
      <c r="CQ65" s="17"/>
      <c r="CR65" s="1"/>
    </row>
    <row r="66" spans="1:96" x14ac:dyDescent="0.2">
      <c r="A66" s="52" t="s">
        <v>65</v>
      </c>
      <c r="B66">
        <v>1</v>
      </c>
      <c r="C66">
        <v>1</v>
      </c>
      <c r="D66">
        <v>0.28571428571428498</v>
      </c>
      <c r="E66">
        <v>0.71428571428571397</v>
      </c>
      <c r="F66">
        <v>0.23730158730158701</v>
      </c>
      <c r="G66">
        <v>0.23730158730158701</v>
      </c>
      <c r="H66">
        <v>2.3767605633802799E-2</v>
      </c>
      <c r="I66">
        <v>0.20774647887323899</v>
      </c>
      <c r="J66">
        <v>7.0268317054489798E-2</v>
      </c>
      <c r="K66">
        <v>0.12913087614525601</v>
      </c>
      <c r="L66">
        <v>0.75127143756321002</v>
      </c>
      <c r="M66" s="31">
        <v>0</v>
      </c>
      <c r="N66">
        <v>1.0083382055018399</v>
      </c>
      <c r="O66">
        <v>0.99458891301558705</v>
      </c>
      <c r="P66">
        <v>1.01015332554429</v>
      </c>
      <c r="Q66">
        <v>0.99435306397253398</v>
      </c>
      <c r="R66">
        <v>101.73999786376901</v>
      </c>
      <c r="S66" s="43">
        <f>IF(C66,O66,Q66)</f>
        <v>0.99458891301558705</v>
      </c>
      <c r="T66" s="43">
        <f>IF(D66 = 0,N66,P66)</f>
        <v>1.01015332554429</v>
      </c>
      <c r="U66" s="68">
        <f>R66*S66^(1-M66)</f>
        <v>101.18947388553417</v>
      </c>
      <c r="V66" s="67">
        <f>R66*T66^(M66+1)</f>
        <v>102.77299718295522</v>
      </c>
      <c r="W66" s="76">
        <f>0.5 * (D66-MAX($D$3:$D$73))/(MIN($D$3:$D$73)-MAX($D$3:$D$73)) + 0.75</f>
        <v>1.1366073489601916</v>
      </c>
      <c r="X66" s="76">
        <f>AVERAGE(D66, F66, G66, H66, I66, J66, K66)</f>
        <v>0.1701758197177495</v>
      </c>
      <c r="Y66" s="32">
        <f>1.2^M66</f>
        <v>1</v>
      </c>
      <c r="Z66" s="32">
        <f>IF(C66&gt;0, 1, 0.3)</f>
        <v>1</v>
      </c>
      <c r="AA66" s="32">
        <f>PERCENTILE($L$2:$L$73, 0.05)</f>
        <v>-0.27069260264419237</v>
      </c>
      <c r="AB66" s="32">
        <f>PERCENTILE($L$2:$L$73, 0.95)</f>
        <v>1.0413923914257375</v>
      </c>
      <c r="AC66" s="32">
        <f>MIN(MAX(L66,AA66), AB66)</f>
        <v>0.75127143756321002</v>
      </c>
      <c r="AD66" s="32">
        <f>AC66-$AC$74+1</f>
        <v>2.0219640402074024</v>
      </c>
      <c r="AE66" s="21">
        <f>(AD66^4) *Y66*Z66</f>
        <v>16.714512343832045</v>
      </c>
      <c r="AF66" s="15">
        <f>AE66/$AE$74</f>
        <v>2.121076930302055E-2</v>
      </c>
      <c r="AG66" s="2">
        <v>2137</v>
      </c>
      <c r="AH66" s="16">
        <f>$D$80*AF66</f>
        <v>1287.8224636175441</v>
      </c>
      <c r="AI66" s="26">
        <f>AH66-AG66</f>
        <v>-849.17753638245586</v>
      </c>
      <c r="AJ66" s="2">
        <v>0</v>
      </c>
      <c r="AK66" s="2">
        <v>2238</v>
      </c>
      <c r="AL66" s="2">
        <v>102</v>
      </c>
      <c r="AM66" s="10">
        <f>SUM(AJ66:AL66)</f>
        <v>2340</v>
      </c>
      <c r="AN66" s="16">
        <f>AF66*$D$79</f>
        <v>2123.6646441570238</v>
      </c>
      <c r="AO66" s="9">
        <f>AN66-AM66</f>
        <v>-216.33535584297624</v>
      </c>
      <c r="AP66" s="9">
        <f>AO66+AI66</f>
        <v>-1065.5128922254321</v>
      </c>
      <c r="AQ66" s="18">
        <f>AG66+AM66</f>
        <v>4477</v>
      </c>
      <c r="AR66" s="30">
        <f>AH66+AN66</f>
        <v>3411.4871077745679</v>
      </c>
      <c r="AS66" s="77">
        <f>AP66*(AP66&lt;0)</f>
        <v>-1065.5128922254321</v>
      </c>
      <c r="AT66">
        <f>AS66/$AS$74</f>
        <v>4.4910780891847489E-2</v>
      </c>
      <c r="AU66" s="66">
        <f>AT66*$AP$74</f>
        <v>-25.307225032554808</v>
      </c>
      <c r="AV66" s="69">
        <f>IF(AU66&gt;0,U66,V66)</f>
        <v>102.77299718295522</v>
      </c>
      <c r="AW66" s="17">
        <f>AU66/AV66</f>
        <v>-0.24624391353988828</v>
      </c>
      <c r="AX66" s="38">
        <f>AQ66/AR66</f>
        <v>1.3123309156869432</v>
      </c>
      <c r="AY66" s="23">
        <v>0</v>
      </c>
      <c r="AZ66" s="16">
        <f>BN66*$D$81</f>
        <v>66.536878396044457</v>
      </c>
      <c r="BA66" s="63">
        <f>AZ66-AY66</f>
        <v>66.536878396044457</v>
      </c>
      <c r="BB66" s="42">
        <f>($AD66^$BB$76)*($BC$76^$M66)*(IF($C66&gt;0,1,$BD$76))</f>
        <v>2.1633544267913547</v>
      </c>
      <c r="BC66" s="42">
        <f>($AD66^$BB$77)*($BC$77^$M66)*(IF($C66&gt;0,1,$BD$77))</f>
        <v>4.4928352595392642</v>
      </c>
      <c r="BD66" s="42">
        <f>($AD66^$BB$78)*($BC$78^$M66)*(IF($C66&gt;0,1,$BD$78))</f>
        <v>30.688536525988617</v>
      </c>
      <c r="BE66" s="42">
        <f>($AD66^$BB$79)*($BC$79^$M66)*(IF($C66&gt;0,1,$BD$79))</f>
        <v>4.5150327874744587</v>
      </c>
      <c r="BF66" s="42">
        <f>($AD66^$BB$80)*($BC$80^$M66)*(IF($C66&gt;0,1,$BD$80))</f>
        <v>1.0646671029612902</v>
      </c>
      <c r="BG66" s="42">
        <f>($AD66^$BB$81)*($BC$81^$M66)*(IF($C66&gt;0,1,$BD$81))</f>
        <v>12.48830541395113</v>
      </c>
      <c r="BH66" s="42">
        <f>($AD66^$BB$82)*($BC$82^$M66)*(IF($C66&gt;0,1,$BD$82))</f>
        <v>3.7150243870216451</v>
      </c>
      <c r="BI66" s="40">
        <f>BB66/BB$74</f>
        <v>1.6495330714530139E-2</v>
      </c>
      <c r="BJ66" s="40">
        <f>BC66/BC$74</f>
        <v>1.7871138821346045E-2</v>
      </c>
      <c r="BK66" s="40">
        <f>BD66/BD$74</f>
        <v>1.872022423351806E-2</v>
      </c>
      <c r="BL66" s="40">
        <f>BE66/BE$74</f>
        <v>1.4429325600957893E-2</v>
      </c>
      <c r="BM66" s="40">
        <f>BF66/BF$74</f>
        <v>1.4633586995626686E-2</v>
      </c>
      <c r="BN66" s="40">
        <f>BG66/BG$74</f>
        <v>1.8687509730668291E-2</v>
      </c>
      <c r="BO66" s="40">
        <f>BH66/BH$74</f>
        <v>1.6596289204137887E-2</v>
      </c>
      <c r="BP66" s="2">
        <v>1684</v>
      </c>
      <c r="BQ66" s="17">
        <f>BP$74*BI66</f>
        <v>1041.6141532997201</v>
      </c>
      <c r="BR66" s="1">
        <f>BQ66-BP66</f>
        <v>-642.3858467002799</v>
      </c>
      <c r="BS66" s="2">
        <v>938</v>
      </c>
      <c r="BT66" s="17">
        <f>BS$74*BJ66</f>
        <v>1078.5410990070552</v>
      </c>
      <c r="BU66" s="1">
        <f>BT66-BS66</f>
        <v>140.54109900705521</v>
      </c>
      <c r="BV66" s="2">
        <v>0</v>
      </c>
      <c r="BW66" s="17">
        <f>BV$74*BK66</f>
        <v>1254.8915112696495</v>
      </c>
      <c r="BX66" s="1">
        <f>BW66-BV66</f>
        <v>1254.8915112696495</v>
      </c>
      <c r="BY66" s="2">
        <v>546</v>
      </c>
      <c r="BZ66" s="17">
        <f>BY$74*BL66</f>
        <v>935.61190129171075</v>
      </c>
      <c r="CA66" s="1">
        <f>BZ66-BY66</f>
        <v>389.61190129171075</v>
      </c>
      <c r="CB66" s="2">
        <v>1221</v>
      </c>
      <c r="CC66" s="17">
        <f>CB$74*BM66</f>
        <v>967.30936758491521</v>
      </c>
      <c r="CD66" s="1">
        <f>CC66-CB66</f>
        <v>-253.69063241508479</v>
      </c>
      <c r="CE66" s="2">
        <v>1424</v>
      </c>
      <c r="CF66" s="17">
        <f>CE$74*BN66</f>
        <v>1346.790138779533</v>
      </c>
      <c r="CG66" s="1">
        <f>CF66-CE66</f>
        <v>-77.209861220467019</v>
      </c>
      <c r="CH66" s="2">
        <v>3256</v>
      </c>
      <c r="CI66" s="17">
        <f>CH$74*BO66</f>
        <v>1105.4456313092164</v>
      </c>
      <c r="CJ66" s="1">
        <f>CI66-CH66</f>
        <v>-2150.5543686907836</v>
      </c>
      <c r="CK66" s="9"/>
      <c r="CO66" s="40"/>
      <c r="CQ66" s="17"/>
      <c r="CR66" s="1"/>
    </row>
    <row r="67" spans="1:96" x14ac:dyDescent="0.2">
      <c r="A67" s="52" t="s">
        <v>66</v>
      </c>
      <c r="B67">
        <v>0</v>
      </c>
      <c r="C67">
        <v>0</v>
      </c>
      <c r="D67">
        <v>0.318619582664526</v>
      </c>
      <c r="E67">
        <v>0.68138041733547305</v>
      </c>
      <c r="F67">
        <v>0.167460317460317</v>
      </c>
      <c r="G67">
        <v>0.167460317460317</v>
      </c>
      <c r="H67">
        <v>0.375</v>
      </c>
      <c r="I67">
        <v>0.34507042253521097</v>
      </c>
      <c r="J67">
        <v>0.359724072659454</v>
      </c>
      <c r="K67">
        <v>0.24543737980525801</v>
      </c>
      <c r="L67">
        <v>0.57926133362808296</v>
      </c>
      <c r="M67" s="31">
        <v>0</v>
      </c>
      <c r="N67">
        <v>1.01168158288042</v>
      </c>
      <c r="O67">
        <v>0.99275474968070498</v>
      </c>
      <c r="P67">
        <v>1.0086727823678201</v>
      </c>
      <c r="Q67">
        <v>0.99245466286723405</v>
      </c>
      <c r="R67">
        <v>40.134998321533203</v>
      </c>
      <c r="S67" s="43">
        <f>IF(C67,O67,Q67)</f>
        <v>0.99245466286723405</v>
      </c>
      <c r="T67" s="43">
        <f>IF(D67 = 0,N67,P67)</f>
        <v>1.0086727823678201</v>
      </c>
      <c r="U67" s="68">
        <f>R67*S67^(1-M67)</f>
        <v>39.832166228374241</v>
      </c>
      <c r="V67" s="67">
        <f>R67*T67^(M67+1)</f>
        <v>40.483080427308686</v>
      </c>
      <c r="W67" s="76">
        <f>0.5 * (D67-MAX($D$3:$D$73))/(MIN($D$3:$D$73)-MAX($D$3:$D$73)) + 0.75</f>
        <v>1.1148825887142466</v>
      </c>
      <c r="X67" s="76">
        <f>AVERAGE(D67, F67, G67, H67, I67, J67, K67)</f>
        <v>0.28268172751215476</v>
      </c>
      <c r="Y67" s="32">
        <f>1.2^M67</f>
        <v>1</v>
      </c>
      <c r="Z67" s="32">
        <f>IF(C67&gt;0, 1, 0.3)</f>
        <v>0.3</v>
      </c>
      <c r="AA67" s="32">
        <f>PERCENTILE($L$2:$L$73, 0.05)</f>
        <v>-0.27069260264419237</v>
      </c>
      <c r="AB67" s="32">
        <f>PERCENTILE($L$2:$L$73, 0.95)</f>
        <v>1.0413923914257375</v>
      </c>
      <c r="AC67" s="32">
        <f>MIN(MAX(L67,AA67), AB67)</f>
        <v>0.57926133362808296</v>
      </c>
      <c r="AD67" s="32">
        <f>AC67-$AC$74+1</f>
        <v>1.8499539362722754</v>
      </c>
      <c r="AE67" s="21">
        <f>(AD67^4) *Y67*Z67</f>
        <v>3.5137018981714796</v>
      </c>
      <c r="AF67" s="15">
        <f>AE67/$AE$74</f>
        <v>4.4588988795238741E-3</v>
      </c>
      <c r="AG67" s="2">
        <v>0</v>
      </c>
      <c r="AH67" s="16">
        <f>$D$80*AF67</f>
        <v>270.72427491973178</v>
      </c>
      <c r="AI67" s="26">
        <f>AH67-AG67</f>
        <v>270.72427491973178</v>
      </c>
      <c r="AJ67" s="2">
        <v>0</v>
      </c>
      <c r="AK67" s="2">
        <v>1486</v>
      </c>
      <c r="AL67" s="2">
        <v>0</v>
      </c>
      <c r="AM67" s="10">
        <f>SUM(AJ67:AL67)</f>
        <v>1486</v>
      </c>
      <c r="AN67" s="16">
        <f>AF67*$D$79</f>
        <v>446.43387361568932</v>
      </c>
      <c r="AO67" s="9">
        <f>AN67-AM67</f>
        <v>-1039.5661263843108</v>
      </c>
      <c r="AP67" s="9">
        <f>AO67+AI67</f>
        <v>-768.84185146457901</v>
      </c>
      <c r="AQ67" s="18">
        <f>AG67+AM67</f>
        <v>1486</v>
      </c>
      <c r="AR67" s="30">
        <f>AH67+AN67</f>
        <v>717.15814853542111</v>
      </c>
      <c r="AS67" s="77">
        <f>AP67*(AP67&lt;0)</f>
        <v>-768.84185146457901</v>
      </c>
      <c r="AT67">
        <f>AS67/$AS$74</f>
        <v>3.2406260105863317E-2</v>
      </c>
      <c r="AU67" s="66">
        <f>AT67*$AP$74</f>
        <v>-18.260927569653077</v>
      </c>
      <c r="AV67" s="69">
        <f>IF(AU67&gt;0,U67,V67)</f>
        <v>40.483080427308686</v>
      </c>
      <c r="AW67" s="17">
        <f>AU67/AV67</f>
        <v>-0.45107554506486608</v>
      </c>
      <c r="AX67" s="38">
        <f>AQ67/AR67</f>
        <v>2.0720673717989624</v>
      </c>
      <c r="AY67" s="23">
        <v>0</v>
      </c>
      <c r="AZ67" s="16">
        <f>BN67*$D$81</f>
        <v>10.883797894925182</v>
      </c>
      <c r="BA67" s="63">
        <f>AZ67-AY67</f>
        <v>10.883797894925182</v>
      </c>
      <c r="BB67" s="42">
        <f>($AD67^$BB$76)*($BC$76^$M67)*(IF($C67&gt;0,1,$BD$76))</f>
        <v>0.91059726800600127</v>
      </c>
      <c r="BC67" s="42">
        <f>($AD67^$BB$77)*($BC$77^$M67)*(IF($C67&gt;0,1,$BD$77))</f>
        <v>1.4642580275568908</v>
      </c>
      <c r="BD67" s="42">
        <f>($AD67^$BB$78)*($BC$78^$M67)*(IF($C67&gt;0,1,$BD$78))</f>
        <v>3.983212934478108E-2</v>
      </c>
      <c r="BE67" s="42">
        <f>($AD67^$BB$79)*($BC$79^$M67)*(IF($C67&gt;0,1,$BD$79))</f>
        <v>2.7060107951345418</v>
      </c>
      <c r="BF67" s="42">
        <f>($AD67^$BB$80)*($BC$80^$M67)*(IF($C67&gt;0,1,$BD$80))</f>
        <v>0.69080435965070774</v>
      </c>
      <c r="BG67" s="42">
        <f>($AD67^$BB$81)*($BC$81^$M67)*(IF($C67&gt;0,1,$BD$81))</f>
        <v>2.0427798155259471</v>
      </c>
      <c r="BH67" s="42">
        <f>($AD67^$BB$82)*($BC$82^$M67)*(IF($C67&gt;0,1,$BD$82))</f>
        <v>0.12275877667156135</v>
      </c>
      <c r="BI67" s="40">
        <f>BB67/BB$74</f>
        <v>6.9432002900166904E-3</v>
      </c>
      <c r="BJ67" s="40">
        <f>BC67/BC$74</f>
        <v>5.8243752483867033E-3</v>
      </c>
      <c r="BK67" s="40">
        <f>BD67/BD$74</f>
        <v>2.4297880493627588E-5</v>
      </c>
      <c r="BL67" s="40">
        <f>BE67/BE$74</f>
        <v>8.647979467839944E-3</v>
      </c>
      <c r="BM67" s="40">
        <f>BF67/BF$74</f>
        <v>9.4949357088141041E-3</v>
      </c>
      <c r="BN67" s="40">
        <f>BG67/BG$74</f>
        <v>3.0568172714296256E-3</v>
      </c>
      <c r="BO67" s="40">
        <f>BH67/BH$74</f>
        <v>5.4840559515700893E-4</v>
      </c>
      <c r="BP67" s="2">
        <v>396</v>
      </c>
      <c r="BQ67" s="17">
        <f>BP$74*BI67</f>
        <v>438.43532551339393</v>
      </c>
      <c r="BR67" s="1">
        <f>BQ67-BP67</f>
        <v>42.435325513393934</v>
      </c>
      <c r="BS67" s="2">
        <v>314</v>
      </c>
      <c r="BT67" s="17">
        <f>BS$74*BJ67</f>
        <v>351.50687061538594</v>
      </c>
      <c r="BU67" s="1">
        <f>BT67-BS67</f>
        <v>37.506870615385935</v>
      </c>
      <c r="BV67" s="2">
        <v>1003</v>
      </c>
      <c r="BW67" s="17">
        <f>BV$74*BK67</f>
        <v>1.6287841210098317</v>
      </c>
      <c r="BX67" s="1">
        <f>BW67-BV67</f>
        <v>-1001.3712158789901</v>
      </c>
      <c r="BY67" s="2">
        <v>1078</v>
      </c>
      <c r="BZ67" s="17">
        <f>BY$74*BL67</f>
        <v>560.74363667420982</v>
      </c>
      <c r="CA67" s="1">
        <f>BZ67-BY67</f>
        <v>-517.25636332579018</v>
      </c>
      <c r="CB67" s="2">
        <v>522</v>
      </c>
      <c r="CC67" s="17">
        <f>CB$74*BM67</f>
        <v>627.6342402240299</v>
      </c>
      <c r="CD67" s="1">
        <f>CC67-CB67</f>
        <v>105.6342402240299</v>
      </c>
      <c r="CE67" s="2">
        <v>924</v>
      </c>
      <c r="CF67" s="17">
        <f>CE$74*BN67</f>
        <v>220.30176393466169</v>
      </c>
      <c r="CG67" s="1">
        <f>CF67-CE67</f>
        <v>-703.69823606533828</v>
      </c>
      <c r="CH67" s="2">
        <v>80</v>
      </c>
      <c r="CI67" s="17">
        <f>CH$74*BO67</f>
        <v>36.528199882218054</v>
      </c>
      <c r="CJ67" s="1">
        <f>CI67-CH67</f>
        <v>-43.471800117781946</v>
      </c>
      <c r="CK67" s="9"/>
      <c r="CO67" s="40"/>
      <c r="CQ67" s="17"/>
      <c r="CR67" s="1"/>
    </row>
    <row r="68" spans="1:96" x14ac:dyDescent="0.2">
      <c r="A68" s="52" t="s">
        <v>72</v>
      </c>
      <c r="B68">
        <v>1</v>
      </c>
      <c r="C68">
        <v>1</v>
      </c>
      <c r="D68">
        <v>0.35774647887323902</v>
      </c>
      <c r="E68">
        <v>0.64225352112676004</v>
      </c>
      <c r="F68">
        <v>0.53929539295392903</v>
      </c>
      <c r="G68">
        <v>0.53929539295392903</v>
      </c>
      <c r="H68">
        <v>0.17551020408163201</v>
      </c>
      <c r="I68">
        <v>0.49795918367346897</v>
      </c>
      <c r="J68">
        <v>0.29562969734256</v>
      </c>
      <c r="K68">
        <v>0.39928903540819499</v>
      </c>
      <c r="L68">
        <v>0.85782531465155198</v>
      </c>
      <c r="M68" s="31">
        <v>0</v>
      </c>
      <c r="N68">
        <v>1.01673570496622</v>
      </c>
      <c r="O68">
        <v>0.99010849139615398</v>
      </c>
      <c r="P68">
        <v>1.0202151550280101</v>
      </c>
      <c r="Q68">
        <v>0.98666988425276803</v>
      </c>
      <c r="R68">
        <v>48.540000915527301</v>
      </c>
      <c r="S68" s="43">
        <f>IF(C68,O68,Q68)</f>
        <v>0.99010849139615398</v>
      </c>
      <c r="T68" s="43">
        <f>IF(D68 = 0,N68,P68)</f>
        <v>1.0202151550280101</v>
      </c>
      <c r="U68" s="68">
        <f>R68*S68^(1-M68)</f>
        <v>48.059867078840668</v>
      </c>
      <c r="V68" s="67">
        <f>R68*T68^(M68+1)</f>
        <v>49.521244559094434</v>
      </c>
      <c r="W68" s="76">
        <f>0.5 * (D68-MAX($D$3:$D$73))/(MIN($D$3:$D$73)-MAX($D$3:$D$73)) + 0.75</f>
        <v>1.0890501994613051</v>
      </c>
      <c r="X68" s="76">
        <f>AVERAGE(D68, F68, G68, H68, I68, J68, K68)</f>
        <v>0.40067505504099332</v>
      </c>
      <c r="Y68" s="32">
        <f>1.2^M68</f>
        <v>1</v>
      </c>
      <c r="Z68" s="32">
        <f>IF(C68&gt;0, 1, 0.3)</f>
        <v>1</v>
      </c>
      <c r="AA68" s="32">
        <f>PERCENTILE($L$2:$L$73, 0.05)</f>
        <v>-0.27069260264419237</v>
      </c>
      <c r="AB68" s="32">
        <f>PERCENTILE($L$2:$L$73, 0.95)</f>
        <v>1.0413923914257375</v>
      </c>
      <c r="AC68" s="32">
        <f>MIN(MAX(L68,AA68), AB68)</f>
        <v>0.85782531465155198</v>
      </c>
      <c r="AD68" s="32">
        <f>AC68-$AC$74+1</f>
        <v>2.1285179172957442</v>
      </c>
      <c r="AE68" s="21">
        <f>(AD68^4) *Y68*Z68</f>
        <v>20.52623237605685</v>
      </c>
      <c r="AF68" s="15">
        <f>AE68/$AE$74</f>
        <v>2.6047854142115922E-2</v>
      </c>
      <c r="AG68" s="2">
        <v>2718</v>
      </c>
      <c r="AH68" s="16">
        <f>$D$80*AF68</f>
        <v>1581.5084881656392</v>
      </c>
      <c r="AI68" s="26">
        <f>AH68-AG68</f>
        <v>-1136.4915118343608</v>
      </c>
      <c r="AJ68" s="2">
        <v>0</v>
      </c>
      <c r="AK68" s="2">
        <v>1408</v>
      </c>
      <c r="AL68" s="2">
        <v>0</v>
      </c>
      <c r="AM68" s="10">
        <f>SUM(AJ68:AL68)</f>
        <v>1408</v>
      </c>
      <c r="AN68" s="16">
        <f>AF68*$D$79</f>
        <v>2607.9632524169301</v>
      </c>
      <c r="AO68" s="9">
        <f>AN68-AM68</f>
        <v>1199.9632524169301</v>
      </c>
      <c r="AP68" s="9">
        <f>AO68+AI68</f>
        <v>63.471740582569282</v>
      </c>
      <c r="AQ68" s="18">
        <f>AG68+AM68</f>
        <v>4126</v>
      </c>
      <c r="AR68" s="30">
        <f>AH68+AN68</f>
        <v>4189.4717405825695</v>
      </c>
      <c r="AS68" s="77">
        <f>AP68*(AP68&lt;0)</f>
        <v>0</v>
      </c>
      <c r="AT68">
        <f>AS68/$AS$74</f>
        <v>0</v>
      </c>
      <c r="AU68" s="66">
        <f>AT68*$AP$74</f>
        <v>0</v>
      </c>
      <c r="AV68" s="69">
        <f>IF(AU68&gt;0,U68,V68)</f>
        <v>49.521244559094434</v>
      </c>
      <c r="AW68" s="17">
        <f>AU68/AV68</f>
        <v>0</v>
      </c>
      <c r="AX68" s="38">
        <f>AQ68/AR68</f>
        <v>0.98484970313375508</v>
      </c>
      <c r="AY68" s="23">
        <v>0</v>
      </c>
      <c r="AZ68" s="16">
        <f>BN68*$D$81</f>
        <v>79.991556107485493</v>
      </c>
      <c r="BA68" s="63">
        <f>AZ68-AY68</f>
        <v>79.991556107485493</v>
      </c>
      <c r="BB68" s="42">
        <f>($AD68^$BB$76)*($BC$76^$M68)*(IF($C68&gt;0,1,$BD$76))</f>
        <v>2.2886149580235084</v>
      </c>
      <c r="BC68" s="42">
        <f>($AD68^$BB$77)*($BC$77^$M68)*(IF($C68&gt;0,1,$BD$77))</f>
        <v>5.0132225001809463</v>
      </c>
      <c r="BD68" s="42">
        <f>($AD68^$BB$78)*($BC$78^$M68)*(IF($C68&gt;0,1,$BD$78))</f>
        <v>39.394896154125277</v>
      </c>
      <c r="BE68" s="42">
        <f>($AD68^$BB$79)*($BC$79^$M68)*(IF($C68&gt;0,1,$BD$79))</f>
        <v>5.0398025433089675</v>
      </c>
      <c r="BF68" s="42">
        <f>($AD68^$BB$80)*($BC$80^$M68)*(IF($C68&gt;0,1,$BD$80))</f>
        <v>1.0695445538387229</v>
      </c>
      <c r="BG68" s="42">
        <f>($AD68^$BB$81)*($BC$81^$M68)*(IF($C68&gt;0,1,$BD$81))</f>
        <v>15.013613612310278</v>
      </c>
      <c r="BH68" s="42">
        <f>($AD68^$BB$82)*($BC$82^$M68)*(IF($C68&gt;0,1,$BD$82))</f>
        <v>4.0882373951573916</v>
      </c>
      <c r="BI68" s="40">
        <f>BB68/BB$74</f>
        <v>1.7450427975785048E-2</v>
      </c>
      <c r="BJ68" s="40">
        <f>BC68/BC$74</f>
        <v>1.9941081759631839E-2</v>
      </c>
      <c r="BK68" s="40">
        <f>BD68/BD$74</f>
        <v>2.4031165156306711E-2</v>
      </c>
      <c r="BL68" s="40">
        <f>BE68/BE$74</f>
        <v>1.6106406151397669E-2</v>
      </c>
      <c r="BM68" s="40">
        <f>BF68/BF$74</f>
        <v>1.4700626356130344E-2</v>
      </c>
      <c r="BN68" s="40">
        <f>BG68/BG$74</f>
        <v>2.2466382841591206E-2</v>
      </c>
      <c r="BO68" s="40">
        <f>BH68/BH$74</f>
        <v>1.8263559825403671E-2</v>
      </c>
      <c r="BP68" s="2">
        <v>1058</v>
      </c>
      <c r="BQ68" s="17">
        <f>BP$74*BI68</f>
        <v>1101.9247249589225</v>
      </c>
      <c r="BR68" s="1">
        <f>BQ68-BP68</f>
        <v>43.924724958922525</v>
      </c>
      <c r="BS68" s="2">
        <v>1333</v>
      </c>
      <c r="BT68" s="17">
        <f>BS$74*BJ68</f>
        <v>1203.4642252755411</v>
      </c>
      <c r="BU68" s="1">
        <f>BT68-BS68</f>
        <v>-129.53577472445886</v>
      </c>
      <c r="BV68" s="2">
        <v>0</v>
      </c>
      <c r="BW68" s="17">
        <f>BV$74*BK68</f>
        <v>1610.905125087864</v>
      </c>
      <c r="BX68" s="1">
        <f>BW68-BV68</f>
        <v>1610.905125087864</v>
      </c>
      <c r="BY68" s="2">
        <v>1448</v>
      </c>
      <c r="BZ68" s="17">
        <f>BY$74*BL68</f>
        <v>1044.3554812627763</v>
      </c>
      <c r="CA68" s="1">
        <f>BZ68-BY68</f>
        <v>-403.64451873722373</v>
      </c>
      <c r="CB68" s="2">
        <v>631</v>
      </c>
      <c r="CC68" s="17">
        <f>CB$74*BM68</f>
        <v>971.740803392928</v>
      </c>
      <c r="CD68" s="1">
        <f>CC68-CB68</f>
        <v>340.740803392928</v>
      </c>
      <c r="CE68" s="2">
        <v>1408</v>
      </c>
      <c r="CF68" s="17">
        <f>CE$74*BN68</f>
        <v>1619.1297450106367</v>
      </c>
      <c r="CG68" s="1">
        <f>CF68-CE68</f>
        <v>211.12974501063673</v>
      </c>
      <c r="CH68" s="2">
        <v>97</v>
      </c>
      <c r="CI68" s="17">
        <f>CH$74*BO68</f>
        <v>1216.4991928504878</v>
      </c>
      <c r="CJ68" s="1">
        <f>CI68-CH68</f>
        <v>1119.4991928504878</v>
      </c>
      <c r="CK68" s="9"/>
      <c r="CO68" s="40"/>
      <c r="CQ68" s="17"/>
      <c r="CR68" s="1"/>
    </row>
    <row r="69" spans="1:96" x14ac:dyDescent="0.2">
      <c r="A69" s="52" t="s">
        <v>59</v>
      </c>
      <c r="B69">
        <v>1</v>
      </c>
      <c r="C69">
        <v>1</v>
      </c>
      <c r="D69">
        <v>0.65730337078651602</v>
      </c>
      <c r="E69">
        <v>0.34269662921348298</v>
      </c>
      <c r="F69">
        <v>0.94047619047619002</v>
      </c>
      <c r="G69">
        <v>0.94047619047619002</v>
      </c>
      <c r="H69">
        <v>7.6584507042253502E-2</v>
      </c>
      <c r="I69">
        <v>0.44806338028169002</v>
      </c>
      <c r="J69">
        <v>0.185242309159001</v>
      </c>
      <c r="K69">
        <v>0.41739187969205899</v>
      </c>
      <c r="L69">
        <v>0.72067971277709097</v>
      </c>
      <c r="M69" s="31">
        <v>0</v>
      </c>
      <c r="N69">
        <v>1.0051538801583499</v>
      </c>
      <c r="O69">
        <v>0.99548722250532795</v>
      </c>
      <c r="P69">
        <v>1.0067920725908399</v>
      </c>
      <c r="Q69">
        <v>0.99574846032261799</v>
      </c>
      <c r="R69">
        <v>187.88999938964801</v>
      </c>
      <c r="S69" s="43">
        <f>IF(C69,O69,Q69)</f>
        <v>0.99548722250532795</v>
      </c>
      <c r="T69" s="43">
        <f>IF(D69 = 0,N69,P69)</f>
        <v>1.0067920725908399</v>
      </c>
      <c r="U69" s="68">
        <f>R69*S69^(1-M69)</f>
        <v>187.04209362892846</v>
      </c>
      <c r="V69" s="67">
        <f>R69*T69^(M69+1)</f>
        <v>189.16616190459536</v>
      </c>
      <c r="W69" s="76">
        <f>0.5 * (D69-MAX($D$3:$D$73))/(MIN($D$3:$D$73)-MAX($D$3:$D$73)) + 0.75</f>
        <v>0.89127651984135337</v>
      </c>
      <c r="X69" s="76">
        <f>AVERAGE(D69, F69, G69, H69, I69, J69, K69)</f>
        <v>0.52364826113055718</v>
      </c>
      <c r="Y69" s="32">
        <f>1.2^M69</f>
        <v>1</v>
      </c>
      <c r="Z69" s="32">
        <f>IF(C69&gt;0, 1, 0.3)</f>
        <v>1</v>
      </c>
      <c r="AA69" s="32">
        <f>PERCENTILE($L$2:$L$73, 0.05)</f>
        <v>-0.27069260264419237</v>
      </c>
      <c r="AB69" s="32">
        <f>PERCENTILE($L$2:$L$73, 0.95)</f>
        <v>1.0413923914257375</v>
      </c>
      <c r="AC69" s="32">
        <f>MIN(MAX(L69,AA69), AB69)</f>
        <v>0.72067971277709097</v>
      </c>
      <c r="AD69" s="32">
        <f>AC69-$AC$74+1</f>
        <v>1.9913723154212835</v>
      </c>
      <c r="AE69" s="21">
        <f>(AD69^4) *Y69*Z69</f>
        <v>15.72569544786289</v>
      </c>
      <c r="AF69" s="15">
        <f>AE69/$AE$74</f>
        <v>1.9955957518393748E-2</v>
      </c>
      <c r="AG69" s="2">
        <v>1692</v>
      </c>
      <c r="AH69" s="16">
        <f>$D$80*AF69</f>
        <v>1211.6359387080356</v>
      </c>
      <c r="AI69" s="26">
        <f>AH69-AG69</f>
        <v>-480.36406129196439</v>
      </c>
      <c r="AJ69" s="2">
        <v>0</v>
      </c>
      <c r="AK69" s="2">
        <v>2068</v>
      </c>
      <c r="AL69" s="2">
        <v>0</v>
      </c>
      <c r="AM69" s="10">
        <f>SUM(AJ69:AL69)</f>
        <v>2068</v>
      </c>
      <c r="AN69" s="16">
        <f>AF69*$D$79</f>
        <v>1998.0303786566187</v>
      </c>
      <c r="AO69" s="9">
        <f>AN69-AM69</f>
        <v>-69.969621343381277</v>
      </c>
      <c r="AP69" s="9">
        <f>AO69+AI69</f>
        <v>-550.33368263534567</v>
      </c>
      <c r="AQ69" s="18">
        <f>AG69+AM69</f>
        <v>3760</v>
      </c>
      <c r="AR69" s="30">
        <f>AH69+AN69</f>
        <v>3209.6663173646543</v>
      </c>
      <c r="AS69" s="77">
        <f>AP69*(AP69&lt;0)</f>
        <v>-550.33368263534567</v>
      </c>
      <c r="AT69">
        <f>AS69/$AS$74</f>
        <v>2.3196261273402182E-2</v>
      </c>
      <c r="AU69" s="66">
        <f>AT69*$AP$74</f>
        <v>-13.071093227561484</v>
      </c>
      <c r="AV69" s="69">
        <f>IF(AU69&gt;0,U69,V69)</f>
        <v>189.16616190459536</v>
      </c>
      <c r="AW69" s="17">
        <f>AU69/AV69</f>
        <v>-6.9098474568373383E-2</v>
      </c>
      <c r="AX69" s="38">
        <f>AQ69/AR69</f>
        <v>1.1714613384132733</v>
      </c>
      <c r="AY69" s="23">
        <v>0</v>
      </c>
      <c r="AZ69" s="16">
        <f>BN69*$D$81</f>
        <v>62.996968437669544</v>
      </c>
      <c r="BA69" s="63">
        <f>AZ69-AY69</f>
        <v>62.996968437669544</v>
      </c>
      <c r="BB69" s="42">
        <f>($AD69^$BB$76)*($BC$76^$M69)*(IF($C69&gt;0,1,$BD$76))</f>
        <v>2.1275075100776957</v>
      </c>
      <c r="BC69" s="42">
        <f>($AD69^$BB$77)*($BC$77^$M69)*(IF($C69&gt;0,1,$BD$77))</f>
        <v>4.3490195571079644</v>
      </c>
      <c r="BD69" s="42">
        <f>($AD69^$BB$78)*($BC$78^$M69)*(IF($C69&gt;0,1,$BD$78))</f>
        <v>28.495641481397001</v>
      </c>
      <c r="BE69" s="42">
        <f>($AD69^$BB$79)*($BC$79^$M69)*(IF($C69&gt;0,1,$BD$79))</f>
        <v>4.3700401581518253</v>
      </c>
      <c r="BF69" s="42">
        <f>($AD69^$BB$80)*($BC$80^$M69)*(IF($C69&gt;0,1,$BD$80))</f>
        <v>1.063223505686294</v>
      </c>
      <c r="BG69" s="42">
        <f>($AD69^$BB$81)*($BC$81^$M69)*(IF($C69&gt;0,1,$BD$81))</f>
        <v>11.82389978261179</v>
      </c>
      <c r="BH69" s="42">
        <f>($AD69^$BB$82)*($BC$82^$M69)*(IF($C69&gt;0,1,$BD$82))</f>
        <v>3.6109393587937881</v>
      </c>
      <c r="BI69" s="40">
        <f>BB69/BB$74</f>
        <v>1.6222002063909984E-2</v>
      </c>
      <c r="BJ69" s="40">
        <f>BC69/BC$74</f>
        <v>1.7299083485601836E-2</v>
      </c>
      <c r="BK69" s="40">
        <f>BD69/BD$74</f>
        <v>1.7382542753641653E-2</v>
      </c>
      <c r="BL69" s="40">
        <f>BE69/BE$74</f>
        <v>1.3965952253140958E-2</v>
      </c>
      <c r="BM69" s="40">
        <f>BF69/BF$74</f>
        <v>1.4613745106785047E-2</v>
      </c>
      <c r="BN69" s="40">
        <f>BG69/BG$74</f>
        <v>1.7693292638019813E-2</v>
      </c>
      <c r="BO69" s="40">
        <f>BH69/BH$74</f>
        <v>1.6131305653471276E-2</v>
      </c>
      <c r="BP69" s="2">
        <v>1192</v>
      </c>
      <c r="BQ69" s="17">
        <f>BP$74*BI69</f>
        <v>1024.3545423276598</v>
      </c>
      <c r="BR69" s="1">
        <f>BQ69-BP69</f>
        <v>-167.64545767234017</v>
      </c>
      <c r="BS69" s="2">
        <v>336</v>
      </c>
      <c r="BT69" s="17">
        <f>BS$74*BJ69</f>
        <v>1044.0169874395565</v>
      </c>
      <c r="BU69" s="1">
        <f>BT69-BS69</f>
        <v>708.01698743955649</v>
      </c>
      <c r="BV69" s="2">
        <v>0</v>
      </c>
      <c r="BW69" s="17">
        <f>BV$74*BK69</f>
        <v>1165.2213709476146</v>
      </c>
      <c r="BX69" s="1">
        <f>BW69-BV69</f>
        <v>1165.2213709476146</v>
      </c>
      <c r="BY69" s="2">
        <v>1155</v>
      </c>
      <c r="BZ69" s="17">
        <f>BY$74*BL69</f>
        <v>905.56631004591281</v>
      </c>
      <c r="CA69" s="1">
        <f>BZ69-BY69</f>
        <v>-249.43368995408719</v>
      </c>
      <c r="CB69" s="2">
        <v>1127</v>
      </c>
      <c r="CC69" s="17">
        <f>CB$74*BM69</f>
        <v>965.99777904870518</v>
      </c>
      <c r="CD69" s="1">
        <f>CC69-CB69</f>
        <v>-161.00222095129482</v>
      </c>
      <c r="CE69" s="2">
        <v>564</v>
      </c>
      <c r="CF69" s="17">
        <f>CE$74*BN69</f>
        <v>1275.13790712945</v>
      </c>
      <c r="CG69" s="1">
        <f>CF69-CE69</f>
        <v>711.13790712945001</v>
      </c>
      <c r="CH69" s="2">
        <v>1691</v>
      </c>
      <c r="CI69" s="17">
        <f>CH$74*BO69</f>
        <v>1074.4740069664147</v>
      </c>
      <c r="CJ69" s="1">
        <f>CI69-CH69</f>
        <v>-616.52599303358534</v>
      </c>
      <c r="CK69" s="9"/>
      <c r="CO69" s="40"/>
      <c r="CQ69" s="17"/>
      <c r="CR69" s="1"/>
    </row>
    <row r="70" spans="1:96" x14ac:dyDescent="0.2">
      <c r="A70" s="48" t="s">
        <v>110</v>
      </c>
      <c r="B70">
        <v>1</v>
      </c>
      <c r="C70">
        <v>1</v>
      </c>
      <c r="D70">
        <v>0.18699839486356301</v>
      </c>
      <c r="E70">
        <v>0.81300160513643605</v>
      </c>
      <c r="F70">
        <v>0.236507936507936</v>
      </c>
      <c r="G70">
        <v>0.236507936507936</v>
      </c>
      <c r="H70">
        <v>1.5845070422535201E-2</v>
      </c>
      <c r="I70">
        <v>0.17693661971830901</v>
      </c>
      <c r="J70">
        <v>5.29487790205019E-2</v>
      </c>
      <c r="K70">
        <v>0.111905346015074</v>
      </c>
      <c r="L70">
        <v>0.83954236536307503</v>
      </c>
      <c r="M70" s="31">
        <v>0</v>
      </c>
      <c r="N70">
        <v>1.0031111425764501</v>
      </c>
      <c r="O70">
        <v>0.99618650144086096</v>
      </c>
      <c r="P70">
        <v>1.0060306829619601</v>
      </c>
      <c r="Q70">
        <v>0.99485426777298003</v>
      </c>
      <c r="R70">
        <v>73.190002441406193</v>
      </c>
      <c r="S70" s="43">
        <f>IF(C70,O70,Q70)</f>
        <v>0.99618650144086096</v>
      </c>
      <c r="T70" s="43">
        <f>IF(D70 = 0,N70,P70)</f>
        <v>1.0060306829619601</v>
      </c>
      <c r="U70" s="68">
        <f>R70*S70^(1-M70)</f>
        <v>72.910892472552504</v>
      </c>
      <c r="V70" s="67">
        <f>R70*T70^(M70+1)</f>
        <v>73.631388142115398</v>
      </c>
      <c r="W70" s="76">
        <f>0.5 * (D70-MAX($D$3:$D$73))/(MIN($D$3:$D$73)-MAX($D$3:$D$73)) + 0.75</f>
        <v>1.201781629698025</v>
      </c>
      <c r="X70" s="76">
        <f>AVERAGE(D70, F70, G70, H70, I70, J70, K70)</f>
        <v>0.14537858329369358</v>
      </c>
      <c r="Y70" s="32">
        <f>1.2^M70</f>
        <v>1</v>
      </c>
      <c r="Z70" s="32">
        <f>IF(C70&gt;0, 1, 0.3)</f>
        <v>1</v>
      </c>
      <c r="AA70" s="32">
        <f>PERCENTILE($L$2:$L$73, 0.05)</f>
        <v>-0.27069260264419237</v>
      </c>
      <c r="AB70" s="32">
        <f>PERCENTILE($L$2:$L$73, 0.95)</f>
        <v>1.0413923914257375</v>
      </c>
      <c r="AC70" s="32">
        <f>MIN(MAX(L70,AA70), AB70)</f>
        <v>0.83954236536307503</v>
      </c>
      <c r="AD70" s="32">
        <f>AC70-$AC$74+1</f>
        <v>2.1102349680072674</v>
      </c>
      <c r="AE70" s="21">
        <v>0</v>
      </c>
      <c r="AF70" s="15">
        <f>AE70/$AE$74</f>
        <v>0</v>
      </c>
      <c r="AG70" s="2">
        <v>0</v>
      </c>
      <c r="AH70" s="16">
        <f>$D$80*AF70</f>
        <v>0</v>
      </c>
      <c r="AI70" s="26">
        <f>AH70-AG70</f>
        <v>0</v>
      </c>
      <c r="AJ70" s="2">
        <v>0</v>
      </c>
      <c r="AK70" s="2">
        <v>0</v>
      </c>
      <c r="AL70" s="2">
        <v>0</v>
      </c>
      <c r="AM70" s="14">
        <f>SUM(AJ70:AL70)</f>
        <v>0</v>
      </c>
      <c r="AN70" s="16">
        <f>AF70*$D$79</f>
        <v>0</v>
      </c>
      <c r="AO70" s="9">
        <f>AN70-AM70</f>
        <v>0</v>
      </c>
      <c r="AP70" s="9">
        <f>AO70+AI70</f>
        <v>0</v>
      </c>
      <c r="AQ70" s="18">
        <f>AG70+AM70</f>
        <v>0</v>
      </c>
      <c r="AR70" s="30">
        <f>AH70+AN70</f>
        <v>0</v>
      </c>
      <c r="AS70" s="77">
        <f>AP70*(AP70&lt;0)</f>
        <v>0</v>
      </c>
      <c r="AT70">
        <f>AS70/$AS$74</f>
        <v>0</v>
      </c>
      <c r="AU70" s="66">
        <f>AT70*$AP$74</f>
        <v>0</v>
      </c>
      <c r="AV70" s="69">
        <f>IF(AU70&gt;0,U70,V70)</f>
        <v>73.631388142115398</v>
      </c>
      <c r="AW70" s="17">
        <f>AU70/AV70</f>
        <v>0</v>
      </c>
      <c r="AX70" s="38">
        <v>1</v>
      </c>
      <c r="AY70" s="23">
        <v>0</v>
      </c>
      <c r="AZ70" s="16">
        <f>BN70*$D$81</f>
        <v>77.55489502333856</v>
      </c>
      <c r="BA70" s="63">
        <f>AZ70-AY70</f>
        <v>77.55489502333856</v>
      </c>
      <c r="BB70" s="42">
        <f>($AD70^$BB$76)*($BC$76^$M70)*(IF($C70&gt;0,1,$BD$76))</f>
        <v>2.2670785797960593</v>
      </c>
      <c r="BC70" s="42">
        <f>($AD70^$BB$77)*($BC$77^$M70)*(IF($C70&gt;0,1,$BD$77))</f>
        <v>4.9217773109633463</v>
      </c>
      <c r="BD70" s="42">
        <f>($AD70^$BB$78)*($BC$78^$M70)*(IF($C70&gt;0,1,$BD$78))</f>
        <v>37.776416223909585</v>
      </c>
      <c r="BE70" s="42">
        <f>($AD70^$BB$79)*($BC$79^$M70)*(IF($C70&gt;0,1,$BD$79))</f>
        <v>4.9475737378266791</v>
      </c>
      <c r="BF70" s="42">
        <f>($AD70^$BB$80)*($BC$80^$M70)*(IF($C70&gt;0,1,$BD$80))</f>
        <v>1.0687237053099943</v>
      </c>
      <c r="BG70" s="42">
        <f>($AD70^$BB$81)*($BC$81^$M70)*(IF($C70&gt;0,1,$BD$81))</f>
        <v>14.556276740748759</v>
      </c>
      <c r="BH70" s="42">
        <f>($AD70^$BB$82)*($BC$82^$M70)*(IF($C70&gt;0,1,$BD$82))</f>
        <v>4.023024151051219</v>
      </c>
      <c r="BI70" s="40">
        <f>BB70/BB$74</f>
        <v>1.7286215548613842E-2</v>
      </c>
      <c r="BJ70" s="40">
        <f>BC70/BC$74</f>
        <v>1.957734047453082E-2</v>
      </c>
      <c r="BK70" s="40">
        <f>BD70/BD$74</f>
        <v>2.3043880957028317E-2</v>
      </c>
      <c r="BL70" s="40">
        <f>BE70/BE$74</f>
        <v>1.5811657579962432E-2</v>
      </c>
      <c r="BM70" s="40">
        <f>BF70/BF$74</f>
        <v>1.468934399536051E-2</v>
      </c>
      <c r="BN70" s="40">
        <f>BG70/BG$74</f>
        <v>2.1782023598746963E-2</v>
      </c>
      <c r="BO70" s="40">
        <f>BH70/BH$74</f>
        <v>1.7972229878039914E-2</v>
      </c>
      <c r="BP70" s="2">
        <v>438</v>
      </c>
      <c r="BQ70" s="17">
        <f>BP$74*BI70</f>
        <v>1091.5553670327697</v>
      </c>
      <c r="BR70" s="1">
        <f>BQ70-BP70</f>
        <v>653.55536703276971</v>
      </c>
      <c r="BS70" s="2">
        <v>294</v>
      </c>
      <c r="BT70" s="17">
        <f>BS$74*BJ70</f>
        <v>1181.5120749784096</v>
      </c>
      <c r="BU70" s="1">
        <f>BT70-BS70</f>
        <v>887.5120749784096</v>
      </c>
      <c r="BV70" s="2">
        <v>0</v>
      </c>
      <c r="BW70" s="17">
        <f>BV$74*BK70</f>
        <v>1544.7235160734363</v>
      </c>
      <c r="BX70" s="1">
        <f>BW70-BV70</f>
        <v>1544.7235160734363</v>
      </c>
      <c r="BY70" s="2">
        <v>0</v>
      </c>
      <c r="BZ70" s="17">
        <f>BY$74*BL70</f>
        <v>1025.243689142344</v>
      </c>
      <c r="CA70" s="1">
        <f>BZ70-BY70</f>
        <v>1025.243689142344</v>
      </c>
      <c r="CB70" s="2">
        <v>951</v>
      </c>
      <c r="CC70" s="17">
        <f>CB$74*BM70</f>
        <v>970.99501678132037</v>
      </c>
      <c r="CD70" s="1">
        <f>CC70-CB70</f>
        <v>19.995016781320373</v>
      </c>
      <c r="CE70" s="2">
        <v>293</v>
      </c>
      <c r="CF70" s="17">
        <f>CE$74*BN70</f>
        <v>1569.8086587380949</v>
      </c>
      <c r="CG70" s="1">
        <f>CF70-CE70</f>
        <v>1276.8086587380949</v>
      </c>
      <c r="CH70" s="2">
        <v>1244</v>
      </c>
      <c r="CI70" s="17">
        <f>CH$74*BO70</f>
        <v>1197.0942877164825</v>
      </c>
      <c r="CJ70" s="1">
        <f>CI70-CH70</f>
        <v>-46.90571228351746</v>
      </c>
      <c r="CK70" s="9"/>
      <c r="CO70" s="40"/>
      <c r="CQ70" s="17"/>
      <c r="CR70" s="1"/>
    </row>
    <row r="71" spans="1:96" x14ac:dyDescent="0.2">
      <c r="A71" s="52" t="s">
        <v>135</v>
      </c>
      <c r="B71">
        <v>1</v>
      </c>
      <c r="C71">
        <v>1</v>
      </c>
      <c r="D71">
        <v>0.69212962962962898</v>
      </c>
      <c r="E71">
        <v>0.30787037037037002</v>
      </c>
      <c r="F71">
        <v>0.73991031390134498</v>
      </c>
      <c r="G71">
        <v>0.73991031390134498</v>
      </c>
      <c r="H71">
        <v>0.25465838509316702</v>
      </c>
      <c r="I71">
        <v>0.214285714285714</v>
      </c>
      <c r="J71">
        <v>0.23360148533032901</v>
      </c>
      <c r="K71">
        <v>0.41574529262348098</v>
      </c>
      <c r="L71">
        <v>0.48313242896384501</v>
      </c>
      <c r="M71" s="31">
        <v>0</v>
      </c>
      <c r="N71">
        <v>1.0235582518139801</v>
      </c>
      <c r="O71">
        <v>0.98076336291775701</v>
      </c>
      <c r="P71">
        <v>1.0310403964518899</v>
      </c>
      <c r="Q71">
        <v>0.97716285142415804</v>
      </c>
      <c r="R71">
        <v>23.9699993133544</v>
      </c>
      <c r="S71" s="43">
        <f>IF(C71,O71,Q71)</f>
        <v>0.98076336291775701</v>
      </c>
      <c r="T71" s="43">
        <f>IF(D71 = 0,N71,P71)</f>
        <v>1.0310403964518899</v>
      </c>
      <c r="U71" s="68">
        <f>R71*S71^(1-M71)</f>
        <v>23.508897135701787</v>
      </c>
      <c r="V71" s="67">
        <f>R71*T71^(M71+1)</f>
        <v>24.714037594992451</v>
      </c>
      <c r="W71" s="76">
        <f>0.5 * (D71-MAX($D$3:$D$73))/(MIN($D$3:$D$73)-MAX($D$3:$D$73)) + 0.75</f>
        <v>0.86828350066957827</v>
      </c>
      <c r="X71" s="76">
        <f>AVERAGE(D71, F71, G71, H71, I71, J71, K71)</f>
        <v>0.47003444782357284</v>
      </c>
      <c r="Y71" s="32">
        <f>1.2^M71</f>
        <v>1</v>
      </c>
      <c r="Z71" s="32">
        <f>IF(C71&gt;0, 1, 0.3)</f>
        <v>1</v>
      </c>
      <c r="AA71" s="32">
        <f>PERCENTILE($L$2:$L$73, 0.05)</f>
        <v>-0.27069260264419237</v>
      </c>
      <c r="AB71" s="32">
        <f>PERCENTILE($L$2:$L$73, 0.95)</f>
        <v>1.0413923914257375</v>
      </c>
      <c r="AC71" s="32">
        <f>MIN(MAX(L71,AA71), AB71)</f>
        <v>0.48313242896384501</v>
      </c>
      <c r="AD71" s="32">
        <f>AC71-$AC$74+1</f>
        <v>1.7538250316080375</v>
      </c>
      <c r="AE71" s="21">
        <f>(AD71^4) *Y71*Z71</f>
        <v>9.4611745992335567</v>
      </c>
      <c r="AF71" s="15">
        <f>AE71/$AE$74</f>
        <v>1.200626064534841E-2</v>
      </c>
      <c r="AG71" s="2">
        <v>24</v>
      </c>
      <c r="AH71" s="16">
        <f>$D$80*AF71</f>
        <v>728.96611821265139</v>
      </c>
      <c r="AI71" s="26">
        <f>AH71-AG71</f>
        <v>704.96611821265139</v>
      </c>
      <c r="AJ71" s="2">
        <v>384</v>
      </c>
      <c r="AK71" s="2">
        <v>839</v>
      </c>
      <c r="AL71" s="2">
        <v>0</v>
      </c>
      <c r="AM71" s="10">
        <f>SUM(AJ71:AL71)</f>
        <v>1223</v>
      </c>
      <c r="AN71" s="16">
        <f>AF71*$D$79</f>
        <v>1202.0908283335734</v>
      </c>
      <c r="AO71" s="9">
        <f>AN71-AM71</f>
        <v>-20.909171666426573</v>
      </c>
      <c r="AP71" s="9">
        <f>AO71+AI71</f>
        <v>684.05694654622482</v>
      </c>
      <c r="AQ71" s="18">
        <f>AG71+AM71</f>
        <v>1247</v>
      </c>
      <c r="AR71" s="30">
        <f>AH71+AN71</f>
        <v>1931.0569465462249</v>
      </c>
      <c r="AS71" s="77">
        <f>AP71*(AP71&lt;0)</f>
        <v>0</v>
      </c>
      <c r="AT71">
        <f>AS71/$AS$74</f>
        <v>0</v>
      </c>
      <c r="AU71" s="66">
        <f>AT71*$AP$74</f>
        <v>0</v>
      </c>
      <c r="AV71" s="69">
        <f>IF(AU71&gt;0,U71,V71)</f>
        <v>24.714037594992451</v>
      </c>
      <c r="AW71" s="17">
        <f>AU71/AV71</f>
        <v>0</v>
      </c>
      <c r="AX71" s="38">
        <f>AQ71/AR71</f>
        <v>0.64576034499154</v>
      </c>
      <c r="AY71" s="23">
        <v>0</v>
      </c>
      <c r="AZ71" s="16">
        <f>BN71*$D$81</f>
        <v>39.947872433348181</v>
      </c>
      <c r="BA71" s="63">
        <f>AZ71-AY71</f>
        <v>39.947872433348181</v>
      </c>
      <c r="BB71" s="42">
        <f>($AD71^$BB$76)*($BC$76^$M71)*(IF($C71&gt;0,1,$BD$76))</f>
        <v>1.8510107699228822</v>
      </c>
      <c r="BC71" s="42">
        <f>($AD71^$BB$77)*($BC$77^$M71)*(IF($C71&gt;0,1,$BD$77))</f>
        <v>3.3163983316058245</v>
      </c>
      <c r="BD71" s="42">
        <f>($AD71^$BB$78)*($BC$78^$M71)*(IF($C71&gt;0,1,$BD$78))</f>
        <v>15.364032006931994</v>
      </c>
      <c r="BE71" s="42">
        <f>($AD71^$BB$79)*($BC$79^$M71)*(IF($C71&gt;0,1,$BD$79))</f>
        <v>3.3294660577940438</v>
      </c>
      <c r="BF71" s="42">
        <f>($AD71^$BB$80)*($BC$80^$M71)*(IF($C71&gt;0,1,$BD$80))</f>
        <v>1.051271225702352</v>
      </c>
      <c r="BG71" s="42">
        <f>($AD71^$BB$81)*($BC$81^$M71)*(IF($C71&gt;0,1,$BD$81))</f>
        <v>7.49781540119365</v>
      </c>
      <c r="BH71" s="42">
        <f>($AD71^$BB$82)*($BC$82^$M71)*(IF($C71&gt;0,1,$BD$82))</f>
        <v>2.8496426137229807</v>
      </c>
      <c r="BI71" s="40">
        <f>BB71/BB$74</f>
        <v>1.4113745962246696E-2</v>
      </c>
      <c r="BJ71" s="40">
        <f>BC71/BC$74</f>
        <v>1.3191628792791741E-2</v>
      </c>
      <c r="BK71" s="40">
        <f>BD71/BD$74</f>
        <v>9.3721681402808427E-3</v>
      </c>
      <c r="BL71" s="40">
        <f>BE71/BE$74</f>
        <v>1.0640443178735104E-2</v>
      </c>
      <c r="BM71" s="40">
        <f>BF71/BF$74</f>
        <v>1.4449463963454312E-2</v>
      </c>
      <c r="BN71" s="40">
        <f>BG71/BG$74</f>
        <v>1.1219736675564718E-2</v>
      </c>
      <c r="BO71" s="40">
        <f>BH71/BH$74</f>
        <v>1.2730331760674502E-2</v>
      </c>
      <c r="BP71" s="2">
        <v>1291</v>
      </c>
      <c r="BQ71" s="17">
        <f>BP$74*BI71</f>
        <v>891.22660253202991</v>
      </c>
      <c r="BR71" s="1">
        <f>BQ71-BP71</f>
        <v>-399.77339746797009</v>
      </c>
      <c r="BS71" s="2">
        <v>848</v>
      </c>
      <c r="BT71" s="17">
        <f>BS$74*BJ71</f>
        <v>796.12798927377435</v>
      </c>
      <c r="BU71" s="1">
        <f>BT71-BS71</f>
        <v>-51.872010726225653</v>
      </c>
      <c r="BV71" s="2">
        <v>595</v>
      </c>
      <c r="BW71" s="17">
        <f>BV$74*BK71</f>
        <v>628.25391911558597</v>
      </c>
      <c r="BX71" s="1">
        <f>BW71-BV71</f>
        <v>33.253919115585973</v>
      </c>
      <c r="BY71" s="2">
        <v>1282</v>
      </c>
      <c r="BZ71" s="17">
        <f>BY$74*BL71</f>
        <v>689.93697615236294</v>
      </c>
      <c r="CA71" s="1">
        <f>BZ71-BY71</f>
        <v>-592.06302384763706</v>
      </c>
      <c r="CB71" s="2">
        <v>1151</v>
      </c>
      <c r="CC71" s="17">
        <f>CB$74*BM71</f>
        <v>955.13846691225694</v>
      </c>
      <c r="CD71" s="1">
        <f>CC71-CB71</f>
        <v>-195.86153308774306</v>
      </c>
      <c r="CE71" s="2">
        <v>791</v>
      </c>
      <c r="CF71" s="17">
        <f>CE$74*BN71</f>
        <v>808.59520247127364</v>
      </c>
      <c r="CG71" s="1">
        <f>CF71-CE71</f>
        <v>17.595202471273637</v>
      </c>
      <c r="CH71" s="2">
        <v>2613</v>
      </c>
      <c r="CI71" s="17">
        <f>CH$74*BO71</f>
        <v>847.9419379150072</v>
      </c>
      <c r="CJ71" s="1">
        <f>CI71-CH71</f>
        <v>-1765.0580620849928</v>
      </c>
      <c r="CK71" s="9"/>
      <c r="CO71" s="40"/>
      <c r="CQ71" s="17"/>
      <c r="CR71" s="1"/>
    </row>
    <row r="72" spans="1:96" x14ac:dyDescent="0.2">
      <c r="A72" s="52" t="s">
        <v>58</v>
      </c>
      <c r="B72">
        <v>0</v>
      </c>
      <c r="C72">
        <v>0</v>
      </c>
      <c r="D72">
        <v>0.113964686998394</v>
      </c>
      <c r="E72">
        <v>0.88603531300160498</v>
      </c>
      <c r="F72">
        <v>4.2063492063491997E-2</v>
      </c>
      <c r="G72">
        <v>4.2063492063491997E-2</v>
      </c>
      <c r="H72">
        <v>6.9542253521126696E-2</v>
      </c>
      <c r="I72">
        <v>6.25E-2</v>
      </c>
      <c r="J72">
        <v>6.5927163180819606E-2</v>
      </c>
      <c r="K72">
        <v>5.2660485235373103E-2</v>
      </c>
      <c r="L72">
        <v>0.76967591511647504</v>
      </c>
      <c r="M72" s="31">
        <v>0</v>
      </c>
      <c r="N72">
        <v>1.00639366264624</v>
      </c>
      <c r="O72">
        <v>0.99540607695675098</v>
      </c>
      <c r="P72">
        <v>1.0069003764058699</v>
      </c>
      <c r="Q72">
        <v>0.99486686406735703</v>
      </c>
      <c r="R72">
        <v>89.730003356933594</v>
      </c>
      <c r="S72" s="43">
        <f>IF(C72,O72,Q72)</f>
        <v>0.99486686406735703</v>
      </c>
      <c r="T72" s="43">
        <f>IF(D72 = 0,N72,P72)</f>
        <v>1.0069003764058699</v>
      </c>
      <c r="U72" s="68">
        <f>R72*S72^(1-M72)</f>
        <v>89.269407052465937</v>
      </c>
      <c r="V72" s="67">
        <f>R72*T72^(M72+1)</f>
        <v>90.349174154996405</v>
      </c>
      <c r="W72" s="76">
        <f>0.5 * (D72-MAX($D$3:$D$73))/(MIN($D$3:$D$73)-MAX($D$3:$D$73)) + 0.75</f>
        <v>1.25</v>
      </c>
      <c r="X72" s="76">
        <f>AVERAGE(D72, F72, G72, H72, I72, J72, K72)</f>
        <v>6.4103081866099629E-2</v>
      </c>
      <c r="Y72" s="32">
        <f>1.2^M72</f>
        <v>1</v>
      </c>
      <c r="Z72" s="32">
        <f>IF(C72&gt;0, 1, 0.3)</f>
        <v>0.3</v>
      </c>
      <c r="AA72" s="32">
        <f>PERCENTILE($L$2:$L$73, 0.05)</f>
        <v>-0.27069260264419237</v>
      </c>
      <c r="AB72" s="32">
        <f>PERCENTILE($L$2:$L$73, 0.95)</f>
        <v>1.0413923914257375</v>
      </c>
      <c r="AC72" s="32">
        <f>MIN(MAX(L72,AA72), AB72)</f>
        <v>0.76967591511647504</v>
      </c>
      <c r="AD72" s="32">
        <f>AC72-$AC$74+1</f>
        <v>2.0403685177606672</v>
      </c>
      <c r="AE72" s="21">
        <f>(AD72^4) *Y72*Z72</f>
        <v>5.1994296957833406</v>
      </c>
      <c r="AF72" s="15">
        <f>AE72/$AE$74</f>
        <v>6.5980928139510757E-3</v>
      </c>
      <c r="AG72" s="2">
        <v>988</v>
      </c>
      <c r="AH72" s="16">
        <f>$D$80*AF72</f>
        <v>400.60650424544656</v>
      </c>
      <c r="AI72" s="26">
        <f>AH72-AG72</f>
        <v>-587.39349575455344</v>
      </c>
      <c r="AJ72" s="2">
        <v>359</v>
      </c>
      <c r="AK72" s="2">
        <v>628</v>
      </c>
      <c r="AL72" s="2">
        <v>90</v>
      </c>
      <c r="AM72" s="10">
        <f>SUM(AJ72:AL72)</f>
        <v>1077</v>
      </c>
      <c r="AN72" s="16">
        <f>AF72*$D$79</f>
        <v>660.61424871840961</v>
      </c>
      <c r="AO72" s="9">
        <f>AN72-AM72</f>
        <v>-416.38575128159039</v>
      </c>
      <c r="AP72" s="9">
        <f>AO72+AI72</f>
        <v>-1003.7792470361438</v>
      </c>
      <c r="AQ72" s="18">
        <f>AG72+AM72</f>
        <v>2065</v>
      </c>
      <c r="AR72" s="30">
        <f>AH72+AN72</f>
        <v>1061.2207529638563</v>
      </c>
      <c r="AS72" s="77">
        <f>AP72*(AP72&lt;0)</f>
        <v>-1003.7792470361438</v>
      </c>
      <c r="AT72">
        <f>AS72/$AS$74</f>
        <v>4.2308741786566913E-2</v>
      </c>
      <c r="AU72" s="66">
        <f>AT72*$AP$74</f>
        <v>-23.840975996729277</v>
      </c>
      <c r="AV72" s="69">
        <f>IF(AU72&gt;0,U72,V72)</f>
        <v>90.349174154996405</v>
      </c>
      <c r="AW72" s="17">
        <f>AU72/AV72</f>
        <v>-0.263875970308588</v>
      </c>
      <c r="AX72" s="38">
        <f>AQ72/AR72</f>
        <v>1.9458722365094296</v>
      </c>
      <c r="AY72" s="23">
        <v>0</v>
      </c>
      <c r="AZ72" s="16">
        <f>BN72*$D$81</f>
        <v>15.465234803119134</v>
      </c>
      <c r="BA72" s="63">
        <f>AZ72-AY72</f>
        <v>15.465234803119134</v>
      </c>
      <c r="BB72" s="42">
        <f>($AD72^$BB$76)*($BC$76^$M72)*(IF($C72&gt;0,1,$BD$76))</f>
        <v>1.0138147870813623</v>
      </c>
      <c r="BC72" s="42">
        <f>($AD72^$BB$77)*($BC$77^$M72)*(IF($C72&gt;0,1,$BD$77))</f>
        <v>1.8047390017236227</v>
      </c>
      <c r="BD72" s="42">
        <f>($AD72^$BB$78)*($BC$78^$M72)*(IF($C72&gt;0,1,$BD$78))</f>
        <v>6.4142072003730927E-2</v>
      </c>
      <c r="BE72" s="42">
        <f>($AD72^$BB$79)*($BC$79^$M72)*(IF($C72&gt;0,1,$BD$79))</f>
        <v>3.3375220904499119</v>
      </c>
      <c r="BF72" s="42">
        <f>($AD72^$BB$80)*($BC$80^$M72)*(IF($C72&gt;0,1,$BD$80))</f>
        <v>0.69685402838262644</v>
      </c>
      <c r="BG72" s="42">
        <f>($AD72^$BB$81)*($BC$81^$M72)*(IF($C72&gt;0,1,$BD$81))</f>
        <v>2.9026696198494908</v>
      </c>
      <c r="BH72" s="42">
        <f>($AD72^$BB$82)*($BC$82^$M72)*(IF($C72&gt;0,1,$BD$82))</f>
        <v>0.14735384182573932</v>
      </c>
      <c r="BI72" s="40">
        <f>BB72/BB$74</f>
        <v>7.7302220981846099E-3</v>
      </c>
      <c r="BJ72" s="40">
        <f>BC72/BC$74</f>
        <v>7.1787055106507132E-3</v>
      </c>
      <c r="BK72" s="40">
        <f>BD72/BD$74</f>
        <v>3.9127117374771008E-5</v>
      </c>
      <c r="BL72" s="40">
        <f>BE72/BE$74</f>
        <v>1.0666188975878805E-2</v>
      </c>
      <c r="BM72" s="40">
        <f>BF72/BF$74</f>
        <v>9.5780869148925293E-3</v>
      </c>
      <c r="BN72" s="40">
        <f>BG72/BG$74</f>
        <v>4.3435570293832706E-3</v>
      </c>
      <c r="BO72" s="40">
        <f>BH72/BH$74</f>
        <v>6.5828019402083956E-4</v>
      </c>
      <c r="BP72" s="2">
        <v>549</v>
      </c>
      <c r="BQ72" s="17">
        <f>BP$74*BI72</f>
        <v>488.13260461196535</v>
      </c>
      <c r="BR72" s="1">
        <f>BQ72-BP72</f>
        <v>-60.867395388034652</v>
      </c>
      <c r="BS72" s="2">
        <v>450</v>
      </c>
      <c r="BT72" s="17">
        <f>BS$74*BJ72</f>
        <v>433.24205627328121</v>
      </c>
      <c r="BU72" s="1">
        <f>BT72-BS72</f>
        <v>-16.757943726718793</v>
      </c>
      <c r="BV72" s="2">
        <v>0</v>
      </c>
      <c r="BW72" s="17">
        <f>BV$74*BK72</f>
        <v>2.6228471861003997</v>
      </c>
      <c r="BX72" s="1">
        <f>BW72-BV72</f>
        <v>2.6228471861003997</v>
      </c>
      <c r="BY72" s="2">
        <v>0</v>
      </c>
      <c r="BZ72" s="17">
        <f>BY$74*BL72</f>
        <v>691.60635938495761</v>
      </c>
      <c r="CA72" s="1">
        <f>BZ72-BY72</f>
        <v>691.60635938495761</v>
      </c>
      <c r="CB72" s="2">
        <v>538</v>
      </c>
      <c r="CC72" s="17">
        <f>CB$74*BM72</f>
        <v>633.13070124822593</v>
      </c>
      <c r="CD72" s="1">
        <f>CC72-CB72</f>
        <v>95.130701248225932</v>
      </c>
      <c r="CE72" s="2">
        <v>1077</v>
      </c>
      <c r="CF72" s="17">
        <f>CE$74*BN72</f>
        <v>313.03581155062295</v>
      </c>
      <c r="CG72" s="1">
        <f>CF72-CE72</f>
        <v>-763.96418844937705</v>
      </c>
      <c r="CH72" s="2">
        <v>90</v>
      </c>
      <c r="CI72" s="17">
        <f>CH$74*BO72</f>
        <v>43.846727163340084</v>
      </c>
      <c r="CJ72" s="1">
        <f>CI72-CH72</f>
        <v>-46.153272836659916</v>
      </c>
      <c r="CK72" s="9"/>
      <c r="CO72" s="40"/>
      <c r="CQ72" s="17"/>
      <c r="CR72" s="1"/>
    </row>
    <row r="73" spans="1:96" ht="17" thickBot="1" x14ac:dyDescent="0.25">
      <c r="A73" s="52" t="s">
        <v>52</v>
      </c>
      <c r="B73">
        <v>0</v>
      </c>
      <c r="C73">
        <v>0</v>
      </c>
      <c r="D73">
        <v>0.27808988764044901</v>
      </c>
      <c r="E73">
        <v>0.72191011235955005</v>
      </c>
      <c r="F73">
        <v>0.401984126984127</v>
      </c>
      <c r="G73">
        <v>0.40396825396825398</v>
      </c>
      <c r="H73">
        <v>0.394806338028169</v>
      </c>
      <c r="I73">
        <v>0.70554577464788704</v>
      </c>
      <c r="J73">
        <v>0.52778209859749903</v>
      </c>
      <c r="K73">
        <v>0.46117564440401898</v>
      </c>
      <c r="L73">
        <v>0.60476430734031295</v>
      </c>
      <c r="M73" s="31">
        <v>0</v>
      </c>
      <c r="N73">
        <v>1.0056648650289699</v>
      </c>
      <c r="O73">
        <v>0.99725364522186799</v>
      </c>
      <c r="P73">
        <v>1.0057142802647101</v>
      </c>
      <c r="Q73">
        <v>0.99613353701113005</v>
      </c>
      <c r="R73">
        <v>0</v>
      </c>
      <c r="S73" s="43">
        <f>IF(C73,O73,Q73)</f>
        <v>0.99613353701113005</v>
      </c>
      <c r="T73" s="43">
        <f>IF(D73 = 0,N73,P73)</f>
        <v>1.0057142802647101</v>
      </c>
      <c r="U73" s="68">
        <f>R73*S73^(1-M73)</f>
        <v>0</v>
      </c>
      <c r="V73" s="67">
        <f>R73*T73^(M73+1)</f>
        <v>0</v>
      </c>
      <c r="W73" s="76">
        <f>0.5 * (D73-MAX($D$3:$D$73))/(MIN($D$3:$D$73)-MAX($D$3:$D$73)) + 0.75</f>
        <v>1.1416411348708368</v>
      </c>
      <c r="X73" s="76">
        <f>AVERAGE(D73, F73, G73, H73, I73, J73, K73)</f>
        <v>0.45333601775291488</v>
      </c>
      <c r="Y73" s="32">
        <f>1.2^M73</f>
        <v>1</v>
      </c>
      <c r="Z73" s="32">
        <f>IF(C73&gt;0, 1, 0.3)</f>
        <v>0.3</v>
      </c>
      <c r="AA73" s="32">
        <f>PERCENTILE($L$2:$L$73, 0.05)</f>
        <v>-0.27069260264419237</v>
      </c>
      <c r="AB73" s="32">
        <f>PERCENTILE($L$2:$L$73, 0.95)</f>
        <v>1.0413923914257375</v>
      </c>
      <c r="AC73" s="32">
        <f>MIN(MAX(L73,AA73), AB73)</f>
        <v>0.60476430734031295</v>
      </c>
      <c r="AD73" s="32">
        <f>AC73-$AC$74+1</f>
        <v>1.8754569099845053</v>
      </c>
      <c r="AE73" s="21">
        <v>0</v>
      </c>
      <c r="AF73" s="15">
        <f>AE73/$AE$74</f>
        <v>0</v>
      </c>
      <c r="AG73" s="2">
        <v>0</v>
      </c>
      <c r="AH73" s="16">
        <f>$D$80*AF73</f>
        <v>0</v>
      </c>
      <c r="AI73" s="27">
        <f>AH73-AG73</f>
        <v>0</v>
      </c>
      <c r="AJ73" s="2">
        <v>0</v>
      </c>
      <c r="AK73" s="2">
        <v>0</v>
      </c>
      <c r="AL73" s="2">
        <v>0</v>
      </c>
      <c r="AM73" s="10">
        <f>SUM(AJ73:AL73)</f>
        <v>0</v>
      </c>
      <c r="AN73" s="16">
        <f>AF73*$D$79</f>
        <v>0</v>
      </c>
      <c r="AO73" s="9">
        <f>AN73-AM73</f>
        <v>0</v>
      </c>
      <c r="AP73" s="9">
        <f>AO73+AI73</f>
        <v>0</v>
      </c>
      <c r="AQ73" s="18">
        <f>AG73+AM73</f>
        <v>0</v>
      </c>
      <c r="AR73" s="30">
        <f>AH73+AN73</f>
        <v>0</v>
      </c>
      <c r="AS73" s="77">
        <f>AP73*(AP73&lt;0)</f>
        <v>0</v>
      </c>
      <c r="AT73">
        <f>AS73/$AS$74</f>
        <v>0</v>
      </c>
      <c r="AU73" s="66">
        <f>AT73*$AP$74</f>
        <v>0</v>
      </c>
      <c r="AV73" s="69">
        <f>IF(AU73&gt;0,U73,V73)</f>
        <v>0</v>
      </c>
      <c r="AW73" s="17">
        <v>0</v>
      </c>
      <c r="AX73" s="38">
        <v>1</v>
      </c>
      <c r="AY73" s="23">
        <v>0</v>
      </c>
      <c r="AZ73" s="16">
        <f>BN73*$D$81</f>
        <v>11.431506161875673</v>
      </c>
      <c r="BA73" s="63">
        <f>AZ73-AY73</f>
        <v>11.431506161875673</v>
      </c>
      <c r="BB73" s="42">
        <f>($AD73^$BB$76)*($BC$76^$M73)*(IF($C73&gt;0,1,$BD$76))</f>
        <v>0.92436469888529604</v>
      </c>
      <c r="BC73" s="42">
        <f>($AD73^$BB$77)*($BC$77^$M73)*(IF($C73&gt;0,1,$BD$77))</f>
        <v>1.5076715949782924</v>
      </c>
      <c r="BD73" s="42">
        <f>($AD73^$BB$78)*($BC$78^$M73)*(IF($C73&gt;0,1,$BD$78))</f>
        <v>4.2574521551344884E-2</v>
      </c>
      <c r="BE73" s="42">
        <f>($AD73^$BB$79)*($BC$79^$M73)*(IF($C73&gt;0,1,$BD$79))</f>
        <v>2.7865079537709794</v>
      </c>
      <c r="BF73" s="42">
        <f>($AD73^$BB$80)*($BC$80^$M73)*(IF($C73&gt;0,1,$BD$80))</f>
        <v>0.69164665254438651</v>
      </c>
      <c r="BG73" s="42">
        <f>($AD73^$BB$81)*($BC$81^$M73)*(IF($C73&gt;0,1,$BD$81))</f>
        <v>2.1455791695129269</v>
      </c>
      <c r="BH73" s="42">
        <f>($AD73^$BB$82)*($BC$82^$M73)*(IF($C73&gt;0,1,$BD$82))</f>
        <v>0.1259320355975295</v>
      </c>
      <c r="BI73" s="40">
        <f>BB73/BB$74</f>
        <v>7.0481753799191945E-3</v>
      </c>
      <c r="BJ73" s="40">
        <f>BC73/BC$74</f>
        <v>5.9970612796562527E-3</v>
      </c>
      <c r="BK73" s="40">
        <f>BD73/BD$74</f>
        <v>2.5970759126978221E-5</v>
      </c>
      <c r="BL73" s="40">
        <f>BE73/BE$74</f>
        <v>8.9052355646593046E-3</v>
      </c>
      <c r="BM73" s="40">
        <f>BF73/BF$74</f>
        <v>9.5065128170962725E-3</v>
      </c>
      <c r="BN73" s="40">
        <f>BG73/BG$74</f>
        <v>3.2106463030124061E-3</v>
      </c>
      <c r="BO73" s="40">
        <f>BH73/BH$74</f>
        <v>5.6258163207320274E-4</v>
      </c>
      <c r="BP73" s="2">
        <v>0</v>
      </c>
      <c r="BQ73" s="17">
        <f>BP$74*BI73</f>
        <v>445.06408254037746</v>
      </c>
      <c r="BR73" s="1">
        <f>BQ73-BP73</f>
        <v>445.06408254037746</v>
      </c>
      <c r="BS73" s="2">
        <v>0</v>
      </c>
      <c r="BT73" s="17">
        <f>BS$74*BJ73</f>
        <v>361.92864528853448</v>
      </c>
      <c r="BU73" s="1">
        <f>BT73-BS73</f>
        <v>361.92864528853448</v>
      </c>
      <c r="BV73" s="2">
        <v>0</v>
      </c>
      <c r="BW73" s="17">
        <f>BV$74*BK73</f>
        <v>1.740923867317858</v>
      </c>
      <c r="BX73" s="1">
        <f>BW73-BV73</f>
        <v>1.740923867317858</v>
      </c>
      <c r="BY73" s="2">
        <v>0</v>
      </c>
      <c r="BZ73" s="17">
        <f>BY$74*BL73</f>
        <v>577.42437924807393</v>
      </c>
      <c r="CA73" s="1">
        <f>BZ73-BY73</f>
        <v>577.42437924807393</v>
      </c>
      <c r="CB73" s="2">
        <v>0</v>
      </c>
      <c r="CC73" s="17">
        <f>CB$74*BM73</f>
        <v>628.39951023569779</v>
      </c>
      <c r="CD73" s="1">
        <v>0</v>
      </c>
      <c r="CE73" s="2">
        <v>0</v>
      </c>
      <c r="CF73" s="17">
        <f>CE$74*BN73</f>
        <v>231.3880684118011</v>
      </c>
      <c r="CG73" s="1">
        <f>CF73-CE73</f>
        <v>231.3880684118011</v>
      </c>
      <c r="CH73" s="2">
        <v>0</v>
      </c>
      <c r="CI73" s="17">
        <f>CH$74*BO73</f>
        <v>37.472437349131887</v>
      </c>
      <c r="CJ73" s="1">
        <f>CI73-CH73</f>
        <v>37.472437349131887</v>
      </c>
      <c r="CK73" s="9"/>
      <c r="CO73" s="40"/>
      <c r="CQ73" s="17"/>
      <c r="CR73" s="1"/>
    </row>
    <row r="74" spans="1:96" ht="17" thickBot="1" x14ac:dyDescent="0.25">
      <c r="A74" s="4" t="s">
        <v>27</v>
      </c>
      <c r="B74" s="13">
        <f>AVERAGE(B2:B72)</f>
        <v>0.92957746478873238</v>
      </c>
      <c r="C74" s="13">
        <f>AVERAGE(C2:C72)</f>
        <v>0.88732394366197187</v>
      </c>
      <c r="D74" s="6">
        <f>SUM(D2:D73)</f>
        <v>28.477316295330287</v>
      </c>
      <c r="E74" s="6">
        <f>SUM(E3:E73)</f>
        <v>42.740982260046849</v>
      </c>
      <c r="F74" s="4"/>
      <c r="G74" s="4"/>
      <c r="H74" s="4"/>
      <c r="I74" s="4"/>
      <c r="J74" s="4"/>
      <c r="K74" s="4"/>
      <c r="L74" s="4">
        <f>MIN(L2:L73)</f>
        <v>-1.7752534812879801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33">
        <f>SUM(W2:W73)</f>
        <v>76.6160979030589</v>
      </c>
      <c r="X74" s="33"/>
      <c r="Y74" s="13"/>
      <c r="Z74" s="13"/>
      <c r="AA74" s="13"/>
      <c r="AB74" s="13"/>
      <c r="AC74" s="33">
        <f>MIN(AC2:AC73)</f>
        <v>-0.27069260264419237</v>
      </c>
      <c r="AD74" s="13"/>
      <c r="AE74" s="22">
        <f t="shared" ref="AE74:AU74" si="0">SUM(AE2:AE73)</f>
        <v>788.02009041000645</v>
      </c>
      <c r="AF74" s="4">
        <f t="shared" si="0"/>
        <v>1.0000000000000002</v>
      </c>
      <c r="AG74" s="6">
        <f t="shared" si="0"/>
        <v>63075</v>
      </c>
      <c r="AH74" s="6">
        <f t="shared" si="0"/>
        <v>60715.500000000029</v>
      </c>
      <c r="AI74" s="6">
        <f t="shared" si="0"/>
        <v>-2359.4999999999891</v>
      </c>
      <c r="AJ74" s="6">
        <f t="shared" si="0"/>
        <v>34513</v>
      </c>
      <c r="AK74" s="6">
        <f t="shared" si="0"/>
        <v>61835</v>
      </c>
      <c r="AL74" s="6">
        <f t="shared" si="0"/>
        <v>1978</v>
      </c>
      <c r="AM74" s="6">
        <f t="shared" si="0"/>
        <v>98326</v>
      </c>
      <c r="AN74" s="6">
        <f t="shared" si="0"/>
        <v>100122.00000000007</v>
      </c>
      <c r="AO74" s="6">
        <f t="shared" si="0"/>
        <v>1796.0000000000123</v>
      </c>
      <c r="AP74" s="79">
        <f t="shared" si="0"/>
        <v>-563.49999999997215</v>
      </c>
      <c r="AQ74" s="6">
        <f t="shared" si="0"/>
        <v>161401</v>
      </c>
      <c r="AR74" s="6">
        <f t="shared" si="0"/>
        <v>160837.49999999997</v>
      </c>
      <c r="AS74" s="6">
        <f t="shared" si="0"/>
        <v>-23725.102771901507</v>
      </c>
      <c r="AT74" s="6">
        <f t="shared" si="0"/>
        <v>0.99999999999999978</v>
      </c>
      <c r="AU74" s="6">
        <f t="shared" si="0"/>
        <v>-563.49999999997215</v>
      </c>
      <c r="AV74" s="6"/>
      <c r="AW74" s="6"/>
      <c r="AX74" s="6"/>
      <c r="AY74" s="6"/>
      <c r="AZ74" s="6">
        <f>SUM(AZ2:AZ73)</f>
        <v>3560.5000000000005</v>
      </c>
      <c r="BA74" s="6"/>
      <c r="BB74" s="64">
        <f t="shared" ref="BB74:BH74" si="1">SUM(BB2:BB73)</f>
        <v>131.14950310670244</v>
      </c>
      <c r="BC74" s="64">
        <f t="shared" si="1"/>
        <v>251.40173239395529</v>
      </c>
      <c r="BD74" s="64">
        <f t="shared" si="1"/>
        <v>1639.3252635853376</v>
      </c>
      <c r="BE74" s="64">
        <f t="shared" si="1"/>
        <v>312.90670904083885</v>
      </c>
      <c r="BF74" s="64">
        <f t="shared" si="1"/>
        <v>72.755032876045419</v>
      </c>
      <c r="BG74" s="64">
        <f t="shared" si="1"/>
        <v>668.27017585207864</v>
      </c>
      <c r="BH74" s="64">
        <f t="shared" si="1"/>
        <v>223.8466889390788</v>
      </c>
      <c r="BI74" s="65">
        <f t="shared" ref="BI74" si="2">BB74/BB$74</f>
        <v>1</v>
      </c>
      <c r="BJ74" s="65">
        <f t="shared" ref="BJ74" si="3">BC74/BC$74</f>
        <v>1</v>
      </c>
      <c r="BK74" s="65">
        <f t="shared" ref="BK74" si="4">BD74/BD$74</f>
        <v>1</v>
      </c>
      <c r="BL74" s="65">
        <f t="shared" ref="BL74" si="5">BE74/BE$74</f>
        <v>1</v>
      </c>
      <c r="BM74" s="65">
        <f t="shared" ref="BM74" si="6">BF74/BF$74</f>
        <v>1</v>
      </c>
      <c r="BN74" s="65">
        <f t="shared" ref="BN74" si="7">BG74/BG$74</f>
        <v>1</v>
      </c>
      <c r="BO74" s="65">
        <f t="shared" ref="BO74" si="8">BH74/BH$74</f>
        <v>1</v>
      </c>
      <c r="BP74" s="13">
        <v>63146</v>
      </c>
      <c r="BQ74" s="65"/>
      <c r="BR74" s="4"/>
      <c r="BS74" s="13">
        <v>60351</v>
      </c>
      <c r="BT74" s="4"/>
      <c r="BU74" s="4"/>
      <c r="BV74" s="13">
        <v>67034</v>
      </c>
      <c r="BW74" s="4"/>
      <c r="BX74" s="4"/>
      <c r="BY74" s="13">
        <v>64841</v>
      </c>
      <c r="BZ74" s="4"/>
      <c r="CA74" s="4"/>
      <c r="CB74" s="13">
        <v>66102</v>
      </c>
      <c r="CC74" s="4"/>
      <c r="CD74" s="4"/>
      <c r="CE74" s="13">
        <v>72069</v>
      </c>
      <c r="CF74" s="4"/>
      <c r="CG74" s="4"/>
      <c r="CH74" s="13">
        <v>66608</v>
      </c>
      <c r="CI74" s="4"/>
      <c r="CJ74" s="4"/>
      <c r="CK74" s="9"/>
      <c r="CO74" s="25"/>
      <c r="CP74" s="25"/>
      <c r="CQ74" s="17"/>
    </row>
    <row r="75" spans="1:96" x14ac:dyDescent="0.2">
      <c r="A75" s="11" t="s">
        <v>38</v>
      </c>
      <c r="B75" s="8"/>
      <c r="C75" s="8"/>
      <c r="D75" s="1"/>
      <c r="E75" s="1">
        <f>MEDIAN(E2:E73)</f>
        <v>0.65288924558587402</v>
      </c>
      <c r="L75">
        <f>PERCENTILE(L2:L73, 0.99)</f>
        <v>1.0945063792676661</v>
      </c>
      <c r="BB75" s="3" t="s">
        <v>136</v>
      </c>
      <c r="BC75" s="29" t="s">
        <v>137</v>
      </c>
      <c r="BD75" s="3" t="s">
        <v>138</v>
      </c>
      <c r="BE75" s="3"/>
      <c r="BF75" s="3"/>
      <c r="BG75" s="3"/>
      <c r="BH75" s="41"/>
      <c r="BI75" s="40"/>
      <c r="BJ75" s="41"/>
      <c r="BK75" s="3"/>
      <c r="BL75" s="40"/>
      <c r="BQ75" s="40"/>
    </row>
    <row r="76" spans="1:96" x14ac:dyDescent="0.2">
      <c r="A76" s="12" t="s">
        <v>37</v>
      </c>
      <c r="B76" s="8"/>
      <c r="C76" s="8"/>
      <c r="D76" s="7"/>
      <c r="E76" s="7"/>
      <c r="F76" s="7"/>
      <c r="G76" s="7"/>
      <c r="H76" s="7"/>
      <c r="I76" s="59"/>
      <c r="J76" s="7"/>
      <c r="K76" s="7"/>
      <c r="M76" t="s">
        <v>207</v>
      </c>
      <c r="S76" s="7"/>
      <c r="T76" s="7"/>
      <c r="U76" s="7"/>
      <c r="V76" s="75" t="s">
        <v>203</v>
      </c>
      <c r="W76" s="7" t="e">
        <f>SUM(#REF!)</f>
        <v>#REF!</v>
      </c>
      <c r="X76" s="7"/>
      <c r="Y76" s="8"/>
      <c r="Z76" s="8"/>
      <c r="AA76" s="8"/>
      <c r="AB76" s="8"/>
      <c r="AC76" s="8"/>
      <c r="AD76" s="8"/>
      <c r="AE76" s="21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 t="s">
        <v>45</v>
      </c>
      <c r="AT76" s="7" t="s">
        <v>43</v>
      </c>
      <c r="AU76" t="s">
        <v>219</v>
      </c>
      <c r="AV76" s="7"/>
      <c r="AW76" s="7"/>
      <c r="AX76" s="7"/>
      <c r="AZ76">
        <v>1</v>
      </c>
      <c r="BB76" s="3">
        <v>1.0960000000000001</v>
      </c>
      <c r="BC76" s="42">
        <v>0.73099999999999998</v>
      </c>
      <c r="BD76" s="3">
        <v>0.46400000000000002</v>
      </c>
      <c r="BE76" s="3"/>
      <c r="BF76" s="3"/>
      <c r="BG76" s="3"/>
      <c r="BH76" s="3"/>
      <c r="BI76" s="40"/>
      <c r="BJ76" s="40"/>
      <c r="BK76" s="40"/>
      <c r="BL76" s="40"/>
      <c r="BM76" s="40"/>
      <c r="BN76" s="40"/>
      <c r="BO76" s="40"/>
      <c r="BQ76" s="40"/>
    </row>
    <row r="77" spans="1:96" x14ac:dyDescent="0.2">
      <c r="A77" t="s">
        <v>57</v>
      </c>
      <c r="B77" s="3"/>
      <c r="C77" s="2" t="s">
        <v>68</v>
      </c>
      <c r="H77" s="7" t="s">
        <v>95</v>
      </c>
      <c r="I77">
        <v>0.99</v>
      </c>
      <c r="K77">
        <v>0.01</v>
      </c>
      <c r="M77" s="78">
        <v>0.5</v>
      </c>
      <c r="AM77" t="s">
        <v>124</v>
      </c>
      <c r="AS77">
        <v>3035</v>
      </c>
      <c r="AU77">
        <v>668</v>
      </c>
      <c r="AZ77">
        <v>2</v>
      </c>
      <c r="BB77">
        <v>2.1339999999999999</v>
      </c>
      <c r="BC77">
        <v>0.78900000000000003</v>
      </c>
      <c r="BD77">
        <v>0.39400000000000002</v>
      </c>
      <c r="BI77" s="25"/>
      <c r="BJ77" s="25"/>
      <c r="BK77" s="25"/>
      <c r="BL77" s="25"/>
      <c r="BM77" s="25"/>
      <c r="BN77" s="25"/>
      <c r="BO77" s="25"/>
      <c r="BQ77" s="40"/>
    </row>
    <row r="78" spans="1:96" x14ac:dyDescent="0.2">
      <c r="A78" s="5" t="s">
        <v>22</v>
      </c>
      <c r="B78" s="3"/>
      <c r="C78" t="s">
        <v>24</v>
      </c>
      <c r="D78" t="s">
        <v>32</v>
      </c>
      <c r="F78" t="s">
        <v>44</v>
      </c>
      <c r="H78" t="s">
        <v>97</v>
      </c>
      <c r="I78">
        <v>0.99</v>
      </c>
      <c r="J78" t="s">
        <v>98</v>
      </c>
      <c r="K78">
        <v>0.01</v>
      </c>
      <c r="AM78" t="s">
        <v>125</v>
      </c>
      <c r="AS78">
        <f>AS77-818</f>
        <v>2217</v>
      </c>
      <c r="AU78">
        <f>AU77-66</f>
        <v>602</v>
      </c>
      <c r="AZ78">
        <v>3</v>
      </c>
      <c r="BB78">
        <v>4.8630000000000004</v>
      </c>
      <c r="BC78">
        <v>0.48099999999999998</v>
      </c>
      <c r="BD78">
        <v>2E-3</v>
      </c>
      <c r="BI78" s="25"/>
      <c r="BJ78" s="25"/>
      <c r="BK78" s="25"/>
      <c r="BL78" s="25"/>
      <c r="BQ78" s="40"/>
    </row>
    <row r="79" spans="1:96" x14ac:dyDescent="0.2">
      <c r="A79" s="5" t="s">
        <v>1</v>
      </c>
      <c r="B79" s="3"/>
      <c r="C79" s="3">
        <v>200244</v>
      </c>
      <c r="D79" s="1">
        <f>C79*$M$77</f>
        <v>100122</v>
      </c>
      <c r="F79">
        <f>D79/C79</f>
        <v>0.5</v>
      </c>
      <c r="H79" t="s">
        <v>99</v>
      </c>
      <c r="I79">
        <v>0.99</v>
      </c>
      <c r="J79" t="s">
        <v>100</v>
      </c>
      <c r="K79">
        <v>0.01</v>
      </c>
      <c r="AM79" t="s">
        <v>182</v>
      </c>
      <c r="AN79" t="s">
        <v>215</v>
      </c>
      <c r="AS79">
        <f>AS78-100</f>
        <v>2117</v>
      </c>
      <c r="AU79">
        <f>AU78-193</f>
        <v>409</v>
      </c>
      <c r="AZ79">
        <v>4</v>
      </c>
      <c r="BB79">
        <v>2.141</v>
      </c>
      <c r="BC79">
        <v>0.35199999999999998</v>
      </c>
      <c r="BD79">
        <v>0.72499999999999998</v>
      </c>
      <c r="BI79" s="25"/>
      <c r="BJ79" s="25"/>
      <c r="BK79" s="25"/>
      <c r="BL79" s="25"/>
      <c r="BQ79" s="40"/>
    </row>
    <row r="80" spans="1:96" x14ac:dyDescent="0.2">
      <c r="A80" s="5" t="s">
        <v>23</v>
      </c>
      <c r="B80" s="3"/>
      <c r="C80" s="3">
        <v>121431</v>
      </c>
      <c r="D80" s="1">
        <f>C80*$M$77</f>
        <v>60715.5</v>
      </c>
      <c r="F80">
        <f>D80/C80</f>
        <v>0.5</v>
      </c>
      <c r="H80" t="s">
        <v>101</v>
      </c>
      <c r="I80">
        <v>0.98</v>
      </c>
      <c r="J80" t="s">
        <v>96</v>
      </c>
      <c r="K80">
        <v>0.02</v>
      </c>
      <c r="AM80" s="60" t="s">
        <v>183</v>
      </c>
      <c r="AN80" t="s">
        <v>216</v>
      </c>
      <c r="AS80">
        <f>AS79-27</f>
        <v>2090</v>
      </c>
      <c r="AU80">
        <f>AU79-164</f>
        <v>245</v>
      </c>
      <c r="AZ80">
        <v>5</v>
      </c>
      <c r="BB80">
        <v>8.8999999999999996E-2</v>
      </c>
      <c r="BC80">
        <v>1.3540000000000001</v>
      </c>
      <c r="BD80">
        <v>0.65400000000000003</v>
      </c>
      <c r="BI80" s="25"/>
      <c r="BJ80" s="25"/>
      <c r="BK80" s="25"/>
      <c r="BL80" s="25"/>
      <c r="BQ80" s="40"/>
    </row>
    <row r="81" spans="1:69" x14ac:dyDescent="0.2">
      <c r="A81" s="5" t="s">
        <v>179</v>
      </c>
      <c r="B81" s="3"/>
      <c r="C81">
        <v>7121</v>
      </c>
      <c r="D81" s="1">
        <f>C81*$M$77</f>
        <v>3560.5</v>
      </c>
      <c r="F81">
        <f>D81/C81</f>
        <v>0.5</v>
      </c>
      <c r="H81" t="s">
        <v>102</v>
      </c>
      <c r="I81">
        <v>0.99</v>
      </c>
      <c r="J81" t="s">
        <v>96</v>
      </c>
      <c r="K81">
        <v>0.01</v>
      </c>
      <c r="AM81" t="s">
        <v>180</v>
      </c>
      <c r="AN81" t="s">
        <v>212</v>
      </c>
      <c r="AU81">
        <f>AU80-20</f>
        <v>225</v>
      </c>
      <c r="AZ81">
        <v>6</v>
      </c>
      <c r="BB81">
        <v>3.5859999999999999</v>
      </c>
      <c r="BC81">
        <v>1.5529999999999999</v>
      </c>
      <c r="BD81">
        <v>0.22500000000000001</v>
      </c>
      <c r="BI81" s="25"/>
      <c r="BJ81" s="25"/>
      <c r="BK81" s="25"/>
      <c r="BL81" s="25"/>
      <c r="BQ81" s="40"/>
    </row>
    <row r="82" spans="1:69" x14ac:dyDescent="0.2">
      <c r="A82" s="5" t="s">
        <v>24</v>
      </c>
      <c r="B82" s="3"/>
      <c r="C82">
        <f>SUM(C79:C81)</f>
        <v>328796</v>
      </c>
      <c r="D82">
        <f>SUM(D79:D81)</f>
        <v>164398</v>
      </c>
      <c r="F82">
        <f>D82/C82</f>
        <v>0.5</v>
      </c>
      <c r="H82" t="s">
        <v>103</v>
      </c>
      <c r="I82">
        <v>0.99</v>
      </c>
      <c r="J82" t="s">
        <v>96</v>
      </c>
      <c r="K82">
        <v>0.01</v>
      </c>
      <c r="AM82">
        <v>0</v>
      </c>
      <c r="AN82" s="61"/>
      <c r="AU82">
        <f>AU81-68</f>
        <v>157</v>
      </c>
      <c r="AZ82">
        <v>7</v>
      </c>
      <c r="BB82">
        <v>1.8640000000000001</v>
      </c>
      <c r="BC82">
        <v>0.432</v>
      </c>
      <c r="BD82">
        <v>3.9E-2</v>
      </c>
      <c r="BI82" s="25"/>
      <c r="BJ82" s="25"/>
      <c r="BK82" s="25"/>
      <c r="BL82" s="25"/>
      <c r="BQ82" s="40"/>
    </row>
    <row r="83" spans="1:69" x14ac:dyDescent="0.2">
      <c r="A83" s="3"/>
      <c r="B83" s="3"/>
      <c r="AM83" s="61" t="s">
        <v>181</v>
      </c>
      <c r="AN83" t="s">
        <v>213</v>
      </c>
      <c r="BI83" s="25"/>
      <c r="BJ83" s="25"/>
      <c r="BK83" s="25"/>
      <c r="BL83" s="25"/>
      <c r="BQ83" s="40"/>
    </row>
    <row r="84" spans="1:69" x14ac:dyDescent="0.2">
      <c r="AM84" s="61" t="s">
        <v>185</v>
      </c>
      <c r="AN84" t="s">
        <v>217</v>
      </c>
      <c r="BI84" s="25"/>
      <c r="BJ84" s="25"/>
      <c r="BK84" s="25"/>
      <c r="BL84" s="25"/>
      <c r="BQ84" s="40"/>
    </row>
    <row r="85" spans="1:69" x14ac:dyDescent="0.2">
      <c r="AM85" s="61" t="s">
        <v>184</v>
      </c>
      <c r="AN85" t="s">
        <v>214</v>
      </c>
      <c r="BI85" s="25"/>
      <c r="BJ85" s="25"/>
      <c r="BK85" s="25"/>
      <c r="BL85" s="25"/>
      <c r="BQ85" s="40"/>
    </row>
    <row r="86" spans="1:69" x14ac:dyDescent="0.2">
      <c r="BI86" s="25"/>
      <c r="BJ86" s="25"/>
      <c r="BK86" s="25"/>
      <c r="BL86" s="25"/>
    </row>
    <row r="87" spans="1:69" x14ac:dyDescent="0.2">
      <c r="BI87" s="25"/>
      <c r="BJ87" s="25"/>
      <c r="BK87" s="25"/>
      <c r="BL87" s="25"/>
    </row>
    <row r="88" spans="1:69" x14ac:dyDescent="0.2">
      <c r="BI88" s="25"/>
      <c r="BJ88" s="25"/>
      <c r="BK88" s="25"/>
      <c r="BL88" s="25"/>
    </row>
    <row r="89" spans="1:69" x14ac:dyDescent="0.2">
      <c r="BI89" s="25"/>
      <c r="BJ89" s="25"/>
      <c r="BK89" s="25"/>
      <c r="BL89" s="25"/>
    </row>
    <row r="90" spans="1:69" x14ac:dyDescent="0.2">
      <c r="BI90" s="25"/>
      <c r="BJ90" s="25"/>
      <c r="BK90" s="25"/>
      <c r="BL90" s="25"/>
    </row>
    <row r="91" spans="1:69" x14ac:dyDescent="0.2">
      <c r="BI91" s="25"/>
      <c r="BJ91" s="25"/>
      <c r="BK91" s="25"/>
      <c r="BL91" s="25"/>
    </row>
    <row r="92" spans="1:69" x14ac:dyDescent="0.2">
      <c r="BI92" s="25"/>
      <c r="BJ92" s="25"/>
      <c r="BK92" s="25"/>
      <c r="BL92" s="25"/>
    </row>
    <row r="93" spans="1:69" x14ac:dyDescent="0.2">
      <c r="BI93" s="25"/>
      <c r="BJ93" s="25"/>
      <c r="BK93" s="25"/>
      <c r="BL93" s="25"/>
    </row>
    <row r="94" spans="1:69" x14ac:dyDescent="0.2">
      <c r="BI94" s="25"/>
      <c r="BJ94" s="25"/>
      <c r="BK94" s="25"/>
      <c r="BL94" s="25"/>
    </row>
  </sheetData>
  <sortState xmlns:xlrd2="http://schemas.microsoft.com/office/spreadsheetml/2017/richdata2" ref="A2:CJ73">
    <sortCondition ref="A2:A73"/>
    <sortCondition ref="AX2:AX73"/>
    <sortCondition ref="CJ2:CJ73"/>
    <sortCondition descending="1" ref="M2:M73"/>
  </sortState>
  <conditionalFormatting sqref="G2:G73">
    <cfRule type="cellIs" dxfId="42" priority="234" operator="lessThanOrEqual">
      <formula>0.01</formula>
    </cfRule>
    <cfRule type="cellIs" dxfId="41" priority="235" operator="greaterThanOrEqual">
      <formula>0.99</formula>
    </cfRule>
  </conditionalFormatting>
  <conditionalFormatting sqref="C2:C73">
    <cfRule type="expression" dxfId="40" priority="152">
      <formula>$C2 &lt;&gt; $B2</formula>
    </cfRule>
  </conditionalFormatting>
  <conditionalFormatting sqref="O76:O77 P77:Q77 N2:O73">
    <cfRule type="cellIs" dxfId="39" priority="131" operator="greaterThan">
      <formula>0</formula>
    </cfRule>
  </conditionalFormatting>
  <conditionalFormatting sqref="P2:Q73">
    <cfRule type="cellIs" dxfId="38" priority="130" operator="greaterThan">
      <formula>0</formula>
    </cfRule>
  </conditionalFormatting>
  <conditionalFormatting sqref="AX2:AX4 AX6:AX18 AX55:AX56 AX58:AX73 AX20:AX23 AX53 AX25:AX51">
    <cfRule type="cellIs" dxfId="37" priority="161" operator="lessThan">
      <formula>0.3333334</formula>
    </cfRule>
    <cfRule type="cellIs" dxfId="36" priority="162" operator="greaterThan">
      <formula>3</formula>
    </cfRule>
  </conditionalFormatting>
  <conditionalFormatting sqref="AX24">
    <cfRule type="cellIs" dxfId="35" priority="123" operator="lessThan">
      <formula>0.3333334</formula>
    </cfRule>
    <cfRule type="cellIs" dxfId="34" priority="124" operator="greaterThan">
      <formula>3</formula>
    </cfRule>
  </conditionalFormatting>
  <conditionalFormatting sqref="AP2:AP73">
    <cfRule type="colorScale" priority="112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BA55:BA56 BA2:BA4 BA6:BA18 BA58:BA73 BA20:BA51 BA53">
    <cfRule type="colorScale" priority="113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2:AW4 AW6:AW18 AW55:AW56 AW58:AW73 AW20:AW51 AW53">
    <cfRule type="cellIs" dxfId="33" priority="116" operator="greaterThan">
      <formula>0</formula>
    </cfRule>
    <cfRule type="cellIs" dxfId="32" priority="117" operator="lessThan">
      <formula>0</formula>
    </cfRule>
  </conditionalFormatting>
  <conditionalFormatting sqref="D2:D73">
    <cfRule type="cellIs" dxfId="31" priority="1176" operator="greaterThanOrEqual">
      <formula>$I$82</formula>
    </cfRule>
    <cfRule type="cellIs" dxfId="30" priority="1177" operator="lessThanOrEqual">
      <formula>$K$82</formula>
    </cfRule>
  </conditionalFormatting>
  <conditionalFormatting sqref="AX5">
    <cfRule type="cellIs" dxfId="29" priority="66" operator="lessThan">
      <formula>0.3333334</formula>
    </cfRule>
    <cfRule type="cellIs" dxfId="28" priority="67" operator="greaterThan">
      <formula>3</formula>
    </cfRule>
  </conditionalFormatting>
  <conditionalFormatting sqref="BA5">
    <cfRule type="colorScale" priority="69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">
    <cfRule type="cellIs" dxfId="27" priority="64" operator="greaterThan">
      <formula>0</formula>
    </cfRule>
    <cfRule type="cellIs" dxfId="26" priority="65" operator="lessThan">
      <formula>0</formula>
    </cfRule>
  </conditionalFormatting>
  <conditionalFormatting sqref="AX19">
    <cfRule type="cellIs" dxfId="25" priority="54" operator="lessThan">
      <formula>0.3333334</formula>
    </cfRule>
    <cfRule type="cellIs" dxfId="24" priority="55" operator="greaterThan">
      <formula>3</formula>
    </cfRule>
  </conditionalFormatting>
  <conditionalFormatting sqref="BA19">
    <cfRule type="colorScale" priority="5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19">
    <cfRule type="cellIs" dxfId="23" priority="52" operator="greaterThan">
      <formula>0</formula>
    </cfRule>
    <cfRule type="cellIs" dxfId="22" priority="53" operator="lessThan">
      <formula>0</formula>
    </cfRule>
  </conditionalFormatting>
  <conditionalFormatting sqref="AX54">
    <cfRule type="cellIs" dxfId="21" priority="48" operator="lessThan">
      <formula>0.3333334</formula>
    </cfRule>
    <cfRule type="cellIs" dxfId="20" priority="49" operator="greaterThan">
      <formula>3</formula>
    </cfRule>
  </conditionalFormatting>
  <conditionalFormatting sqref="BA54">
    <cfRule type="colorScale" priority="5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4">
    <cfRule type="cellIs" dxfId="19" priority="46" operator="greaterThan">
      <formula>0</formula>
    </cfRule>
    <cfRule type="cellIs" dxfId="18" priority="47" operator="lessThan">
      <formula>0</formula>
    </cfRule>
  </conditionalFormatting>
  <conditionalFormatting sqref="AX57">
    <cfRule type="cellIs" dxfId="17" priority="42" operator="lessThan">
      <formula>0.3333334</formula>
    </cfRule>
    <cfRule type="cellIs" dxfId="16" priority="43" operator="greaterThan">
      <formula>3</formula>
    </cfRule>
  </conditionalFormatting>
  <conditionalFormatting sqref="BA57">
    <cfRule type="colorScale" priority="4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7">
    <cfRule type="cellIs" dxfId="15" priority="40" operator="greaterThan">
      <formula>0</formula>
    </cfRule>
    <cfRule type="cellIs" dxfId="14" priority="41" operator="lessThan">
      <formula>0</formula>
    </cfRule>
  </conditionalFormatting>
  <conditionalFormatting sqref="CK2:CK73">
    <cfRule type="colorScale" priority="123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73">
    <cfRule type="cellIs" dxfId="13" priority="1243" operator="lessThanOrEqual">
      <formula>$K$79</formula>
    </cfRule>
  </conditionalFormatting>
  <conditionalFormatting sqref="I2:I73">
    <cfRule type="cellIs" dxfId="12" priority="1245" operator="greaterThanOrEqual">
      <formula>$I$79</formula>
    </cfRule>
  </conditionalFormatting>
  <conditionalFormatting sqref="F2:F73">
    <cfRule type="cellIs" dxfId="11" priority="1247" operator="greaterThanOrEqual">
      <formula>$I$77</formula>
    </cfRule>
    <cfRule type="cellIs" dxfId="10" priority="1248" operator="lessThanOrEqual">
      <formula>$K$77</formula>
    </cfRule>
  </conditionalFormatting>
  <conditionalFormatting sqref="J2:J73">
    <cfRule type="cellIs" dxfId="9" priority="1251" operator="lessThanOrEqual">
      <formula>$K$80</formula>
    </cfRule>
    <cfRule type="cellIs" dxfId="8" priority="1252" operator="greaterThanOrEqual">
      <formula>$I$80</formula>
    </cfRule>
  </conditionalFormatting>
  <conditionalFormatting sqref="K2:K73">
    <cfRule type="cellIs" dxfId="7" priority="1255" operator="greaterThanOrEqual">
      <formula>$I$81</formula>
    </cfRule>
    <cfRule type="cellIs" dxfId="6" priority="1256" operator="lessThanOrEqual">
      <formula>$K$81</formula>
    </cfRule>
  </conditionalFormatting>
  <conditionalFormatting sqref="AX52">
    <cfRule type="cellIs" dxfId="5" priority="11" operator="lessThan">
      <formula>0.3333334</formula>
    </cfRule>
    <cfRule type="cellIs" dxfId="4" priority="12" operator="greaterThan">
      <formula>3</formula>
    </cfRule>
  </conditionalFormatting>
  <conditionalFormatting sqref="BA52">
    <cfRule type="colorScale" priority="1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2">
    <cfRule type="cellIs" dxfId="3" priority="9" operator="greaterThan">
      <formula>0</formula>
    </cfRule>
    <cfRule type="cellIs" dxfId="2" priority="10" operator="lessThan">
      <formula>0</formula>
    </cfRule>
  </conditionalFormatting>
  <conditionalFormatting sqref="B2:B73">
    <cfRule type="expression" dxfId="0" priority="1">
      <formula>$C2 &lt;&gt; $B2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M3"/>
    </sheetView>
  </sheetViews>
  <sheetFormatPr baseColWidth="10" defaultRowHeight="16" x14ac:dyDescent="0.2"/>
  <cols>
    <col min="5" max="5" width="11.6640625" bestFit="1" customWidth="1"/>
    <col min="12" max="12" width="11.5" bestFit="1" customWidth="1"/>
  </cols>
  <sheetData>
    <row r="1" spans="1:14" x14ac:dyDescent="0.2">
      <c r="A1" t="s">
        <v>0</v>
      </c>
      <c r="B1" t="s">
        <v>123</v>
      </c>
      <c r="C1" t="s">
        <v>43</v>
      </c>
      <c r="D1" t="s">
        <v>117</v>
      </c>
      <c r="E1" t="s">
        <v>118</v>
      </c>
      <c r="F1" t="s">
        <v>28</v>
      </c>
      <c r="G1" t="s">
        <v>115</v>
      </c>
      <c r="H1" t="s">
        <v>134</v>
      </c>
      <c r="J1" t="s">
        <v>0</v>
      </c>
      <c r="K1" t="s">
        <v>204</v>
      </c>
      <c r="L1" t="s">
        <v>122</v>
      </c>
      <c r="M1" s="19" t="s">
        <v>206</v>
      </c>
      <c r="N1" s="19"/>
    </row>
    <row r="2" spans="1:14" x14ac:dyDescent="0.2">
      <c r="A2" s="3" t="str">
        <f>Damian!A2</f>
        <v>aapl</v>
      </c>
      <c r="B2" s="1">
        <f>Damian!AF2*$E$76</f>
        <v>471.03402567017287</v>
      </c>
      <c r="C2" s="2">
        <v>0</v>
      </c>
      <c r="D2" s="2">
        <v>0</v>
      </c>
      <c r="E2" s="3">
        <f>C2+D2</f>
        <v>0</v>
      </c>
      <c r="F2" s="1">
        <f t="shared" ref="F2:F4" si="0">B2-E2</f>
        <v>471.03402567017287</v>
      </c>
      <c r="G2" s="1">
        <f>Damian!M2</f>
        <v>0</v>
      </c>
      <c r="H2" s="39">
        <f>E2/B2</f>
        <v>0</v>
      </c>
      <c r="J2" t="s">
        <v>51</v>
      </c>
      <c r="K2">
        <v>13</v>
      </c>
      <c r="L2" s="1" t="s">
        <v>205</v>
      </c>
      <c r="M2" s="19">
        <v>147</v>
      </c>
    </row>
    <row r="3" spans="1:14" x14ac:dyDescent="0.2">
      <c r="A3" s="3" t="str">
        <f>Damian!A3</f>
        <v>abmd</v>
      </c>
      <c r="B3" s="1">
        <f>Damian!AF3*$E$76</f>
        <v>167.44691843448473</v>
      </c>
      <c r="C3" s="2">
        <v>0</v>
      </c>
      <c r="D3" s="2">
        <v>0</v>
      </c>
      <c r="E3" s="3">
        <f t="shared" ref="E3:E4" si="1">C3+D3</f>
        <v>0</v>
      </c>
      <c r="F3" s="1">
        <f t="shared" si="0"/>
        <v>167.44691843448473</v>
      </c>
      <c r="G3" s="1">
        <f>Damian!M3</f>
        <v>0</v>
      </c>
      <c r="H3" s="39">
        <f t="shared" ref="H3:H4" si="2">E3/B3</f>
        <v>0</v>
      </c>
      <c r="J3" t="s">
        <v>7</v>
      </c>
      <c r="K3">
        <v>1</v>
      </c>
      <c r="L3" s="1" t="s">
        <v>205</v>
      </c>
      <c r="M3" s="19">
        <v>120</v>
      </c>
    </row>
    <row r="4" spans="1:14" x14ac:dyDescent="0.2">
      <c r="A4" s="3" t="str">
        <f>Damian!A4</f>
        <v>abnb</v>
      </c>
      <c r="B4" s="1">
        <f>Damian!AF4*$E$76</f>
        <v>61.62909473657546</v>
      </c>
      <c r="C4" s="2">
        <v>0</v>
      </c>
      <c r="D4" s="2">
        <v>0</v>
      </c>
      <c r="E4" s="3">
        <f t="shared" si="1"/>
        <v>0</v>
      </c>
      <c r="F4" s="1">
        <f t="shared" si="0"/>
        <v>61.62909473657546</v>
      </c>
      <c r="G4" s="1">
        <f>Damian!M4</f>
        <v>0</v>
      </c>
      <c r="H4" s="39">
        <f t="shared" si="2"/>
        <v>0</v>
      </c>
      <c r="L4" s="1"/>
      <c r="M4" s="19"/>
    </row>
    <row r="5" spans="1:14" x14ac:dyDescent="0.2">
      <c r="A5" s="3" t="str">
        <f>Damian!A5</f>
        <v>adyey</v>
      </c>
      <c r="B5" s="1">
        <f>Damian!AF5*$E$76</f>
        <v>396.77892082872825</v>
      </c>
      <c r="C5" s="2">
        <v>0</v>
      </c>
      <c r="D5" s="2">
        <v>0</v>
      </c>
      <c r="E5" s="3">
        <f t="shared" ref="E5" si="3">C5+D5</f>
        <v>0</v>
      </c>
      <c r="F5" s="1">
        <f t="shared" ref="F5" si="4">B5-E5</f>
        <v>396.77892082872825</v>
      </c>
      <c r="G5" s="1">
        <f>Damian!M5</f>
        <v>0</v>
      </c>
      <c r="H5" s="39">
        <f t="shared" ref="H5" si="5">E5/B5</f>
        <v>0</v>
      </c>
      <c r="L5" s="1"/>
      <c r="M5" s="19"/>
    </row>
    <row r="6" spans="1:14" x14ac:dyDescent="0.2">
      <c r="A6" s="3" t="str">
        <f>Damian!A6</f>
        <v>amd</v>
      </c>
      <c r="B6" s="1">
        <f>Damian!AF6*$E$76</f>
        <v>481.60647421831504</v>
      </c>
      <c r="C6" s="2">
        <v>0</v>
      </c>
      <c r="D6" s="2">
        <v>0</v>
      </c>
      <c r="E6" s="3">
        <f t="shared" ref="E6:E19" si="6">C6+D6</f>
        <v>0</v>
      </c>
      <c r="F6" s="1">
        <f t="shared" ref="F6:F19" si="7">B6-E6</f>
        <v>481.60647421831504</v>
      </c>
      <c r="G6" s="1">
        <f>Damian!M6</f>
        <v>0</v>
      </c>
      <c r="H6" s="39">
        <f t="shared" ref="H6:H19" si="8">E6/B6</f>
        <v>0</v>
      </c>
      <c r="L6" s="1"/>
      <c r="M6" s="19"/>
    </row>
    <row r="7" spans="1:14" x14ac:dyDescent="0.2">
      <c r="A7" s="3" t="str">
        <f>Damian!A7</f>
        <v>amzn</v>
      </c>
      <c r="B7" s="1">
        <f>Damian!AF7*$E$76</f>
        <v>257.64538381972193</v>
      </c>
      <c r="C7" s="2">
        <v>0</v>
      </c>
      <c r="D7" s="2">
        <v>0</v>
      </c>
      <c r="E7" s="3">
        <f t="shared" si="6"/>
        <v>0</v>
      </c>
      <c r="F7" s="1">
        <f t="shared" si="7"/>
        <v>257.64538381972193</v>
      </c>
      <c r="G7" s="1">
        <f>Damian!M7</f>
        <v>0</v>
      </c>
      <c r="H7" s="39">
        <f t="shared" si="8"/>
        <v>0</v>
      </c>
      <c r="L7" s="1"/>
      <c r="M7" s="19"/>
    </row>
    <row r="8" spans="1:14" x14ac:dyDescent="0.2">
      <c r="A8" s="3" t="str">
        <f>Damian!A8</f>
        <v>anet</v>
      </c>
      <c r="B8" s="1">
        <f>Damian!AF8*$E$76</f>
        <v>237.74853578600479</v>
      </c>
      <c r="C8" s="2">
        <v>0</v>
      </c>
      <c r="D8" s="2">
        <v>0</v>
      </c>
      <c r="E8" s="3">
        <f t="shared" si="6"/>
        <v>0</v>
      </c>
      <c r="F8" s="1">
        <f t="shared" si="7"/>
        <v>237.74853578600479</v>
      </c>
      <c r="G8" s="1">
        <f>Damian!M8</f>
        <v>0</v>
      </c>
      <c r="H8" s="39">
        <f t="shared" si="8"/>
        <v>0</v>
      </c>
      <c r="L8" s="1"/>
      <c r="M8" s="19"/>
    </row>
    <row r="9" spans="1:14" x14ac:dyDescent="0.2">
      <c r="A9" s="3" t="str">
        <f>Damian!A9</f>
        <v>apph</v>
      </c>
      <c r="B9" s="1">
        <f>Damian!AF9*$E$76</f>
        <v>0</v>
      </c>
      <c r="C9" s="2">
        <v>0</v>
      </c>
      <c r="D9" s="2">
        <v>107</v>
      </c>
      <c r="E9" s="3">
        <f t="shared" si="6"/>
        <v>107</v>
      </c>
      <c r="F9" s="1">
        <f t="shared" si="7"/>
        <v>-107</v>
      </c>
      <c r="G9" s="1">
        <f>Damian!M9</f>
        <v>0</v>
      </c>
      <c r="H9" s="39" t="e">
        <f t="shared" si="8"/>
        <v>#DIV/0!</v>
      </c>
      <c r="M9" s="19"/>
    </row>
    <row r="10" spans="1:14" x14ac:dyDescent="0.2">
      <c r="A10" s="3" t="str">
        <f>Damian!A10</f>
        <v>axon</v>
      </c>
      <c r="B10" s="1">
        <f>Damian!AF10*$E$76</f>
        <v>313.50418989593084</v>
      </c>
      <c r="C10" s="2">
        <v>0</v>
      </c>
      <c r="D10" s="2">
        <v>224</v>
      </c>
      <c r="E10" s="3">
        <f t="shared" si="6"/>
        <v>224</v>
      </c>
      <c r="F10" s="1">
        <f t="shared" si="7"/>
        <v>89.504189895930836</v>
      </c>
      <c r="G10" s="1">
        <f>Damian!M10</f>
        <v>0</v>
      </c>
      <c r="H10" s="39">
        <f t="shared" si="8"/>
        <v>0.71450400734471153</v>
      </c>
      <c r="L10" s="1"/>
      <c r="M10" s="19"/>
    </row>
    <row r="11" spans="1:14" x14ac:dyDescent="0.2">
      <c r="A11" s="3" t="str">
        <f>Damian!A11</f>
        <v>bros</v>
      </c>
      <c r="B11" s="1">
        <f>Damian!AF11*$E$76</f>
        <v>55.016330216778904</v>
      </c>
      <c r="C11" s="2">
        <v>0</v>
      </c>
      <c r="D11" s="2">
        <v>287</v>
      </c>
      <c r="E11" s="3">
        <f t="shared" si="6"/>
        <v>287</v>
      </c>
      <c r="F11" s="1">
        <f t="shared" si="7"/>
        <v>-231.9836697832211</v>
      </c>
      <c r="G11" s="1">
        <f>Damian!M11</f>
        <v>-3</v>
      </c>
      <c r="H11" s="39">
        <f t="shared" si="8"/>
        <v>5.2166329318793894</v>
      </c>
      <c r="L11" s="1"/>
      <c r="M11" s="19"/>
    </row>
    <row r="12" spans="1:14" x14ac:dyDescent="0.2">
      <c r="A12" s="3" t="str">
        <f>Damian!A12</f>
        <v>bynd</v>
      </c>
      <c r="B12" s="1">
        <f>Damian!AF12*$E$76</f>
        <v>47.108407766285893</v>
      </c>
      <c r="C12" s="2">
        <v>0</v>
      </c>
      <c r="D12" s="2">
        <v>111</v>
      </c>
      <c r="E12" s="3">
        <f t="shared" si="6"/>
        <v>111</v>
      </c>
      <c r="F12" s="1">
        <f t="shared" si="7"/>
        <v>-63.891592233714107</v>
      </c>
      <c r="G12" s="1">
        <f>Damian!M12</f>
        <v>0</v>
      </c>
      <c r="H12" s="39">
        <f t="shared" si="8"/>
        <v>2.3562672835535623</v>
      </c>
      <c r="L12" s="1"/>
      <c r="M12" s="19"/>
    </row>
    <row r="13" spans="1:14" x14ac:dyDescent="0.2">
      <c r="A13" s="3" t="str">
        <f>Damian!A13</f>
        <v>chwy</v>
      </c>
      <c r="B13" s="1">
        <f>Damian!AF13*$E$76</f>
        <v>91.827392822516927</v>
      </c>
      <c r="C13" s="2">
        <v>116</v>
      </c>
      <c r="D13" s="2">
        <v>0</v>
      </c>
      <c r="E13" s="3">
        <f t="shared" si="6"/>
        <v>116</v>
      </c>
      <c r="F13" s="1">
        <f t="shared" si="7"/>
        <v>-24.172607177483073</v>
      </c>
      <c r="G13" s="1">
        <f>Damian!M13</f>
        <v>0</v>
      </c>
      <c r="H13" s="39">
        <f t="shared" si="8"/>
        <v>1.2632396111278434</v>
      </c>
      <c r="L13" s="1"/>
      <c r="M13" s="19"/>
    </row>
    <row r="14" spans="1:14" x14ac:dyDescent="0.2">
      <c r="A14" s="3" t="str">
        <f>Damian!A14</f>
        <v>coin</v>
      </c>
      <c r="B14" s="1">
        <f>Damian!AF14*$E$76</f>
        <v>16.85299672130207</v>
      </c>
      <c r="C14" s="2">
        <v>0</v>
      </c>
      <c r="D14" s="2">
        <v>0</v>
      </c>
      <c r="E14" s="3">
        <f t="shared" si="6"/>
        <v>0</v>
      </c>
      <c r="F14" s="1">
        <f t="shared" si="7"/>
        <v>16.85299672130207</v>
      </c>
      <c r="G14" s="1">
        <f>Damian!M14</f>
        <v>0</v>
      </c>
      <c r="H14" s="39">
        <f t="shared" si="8"/>
        <v>0</v>
      </c>
      <c r="L14" s="1"/>
      <c r="M14" s="19"/>
    </row>
    <row r="15" spans="1:14" x14ac:dyDescent="0.2">
      <c r="A15" s="3" t="str">
        <f>Damian!A15</f>
        <v>cour</v>
      </c>
      <c r="B15" s="1">
        <f>Damian!AF15*$E$76</f>
        <v>0</v>
      </c>
      <c r="C15" s="2">
        <v>0</v>
      </c>
      <c r="D15" s="2">
        <v>19</v>
      </c>
      <c r="E15" s="3">
        <f t="shared" si="6"/>
        <v>19</v>
      </c>
      <c r="F15" s="1">
        <f t="shared" si="7"/>
        <v>-19</v>
      </c>
      <c r="G15" s="1">
        <f>Damian!M15</f>
        <v>0</v>
      </c>
      <c r="H15" s="39" t="e">
        <f t="shared" si="8"/>
        <v>#DIV/0!</v>
      </c>
      <c r="L15" s="1"/>
      <c r="M15" s="19"/>
    </row>
    <row r="16" spans="1:14" x14ac:dyDescent="0.2">
      <c r="A16" s="3" t="str">
        <f>Damian!A16</f>
        <v>crwd</v>
      </c>
      <c r="B16" s="1">
        <f>Damian!AF16*$E$76</f>
        <v>0</v>
      </c>
      <c r="C16" s="2">
        <v>0</v>
      </c>
      <c r="D16" s="2">
        <v>199</v>
      </c>
      <c r="E16" s="3">
        <f t="shared" si="6"/>
        <v>199</v>
      </c>
      <c r="F16" s="1">
        <f t="shared" si="7"/>
        <v>-199</v>
      </c>
      <c r="G16" s="1">
        <f>Damian!M16</f>
        <v>0</v>
      </c>
      <c r="H16" s="39" t="e">
        <f t="shared" si="8"/>
        <v>#DIV/0!</v>
      </c>
      <c r="L16" s="1"/>
      <c r="M16" s="19"/>
    </row>
    <row r="17" spans="1:13" x14ac:dyDescent="0.2">
      <c r="A17" s="3" t="str">
        <f>Damian!A17</f>
        <v>ddog</v>
      </c>
      <c r="B17" s="1">
        <f>Damian!AF17*$E$76</f>
        <v>396.69572437244864</v>
      </c>
      <c r="C17" s="2">
        <v>725</v>
      </c>
      <c r="D17" s="2">
        <v>121</v>
      </c>
      <c r="E17" s="3">
        <f t="shared" si="6"/>
        <v>846</v>
      </c>
      <c r="F17" s="1">
        <f t="shared" si="7"/>
        <v>-449.30427562755136</v>
      </c>
      <c r="G17" s="1">
        <f>Damian!M17</f>
        <v>0</v>
      </c>
      <c r="H17" s="39">
        <f t="shared" si="8"/>
        <v>2.1326168849899418</v>
      </c>
      <c r="L17" s="1"/>
      <c r="M17" s="19"/>
    </row>
    <row r="18" spans="1:13" x14ac:dyDescent="0.2">
      <c r="A18" s="3" t="str">
        <f>Damian!A18</f>
        <v>dkng</v>
      </c>
      <c r="B18" s="1">
        <f>Damian!AF18*$E$76</f>
        <v>0</v>
      </c>
      <c r="C18" s="2">
        <v>0</v>
      </c>
      <c r="D18" s="2">
        <v>137</v>
      </c>
      <c r="E18" s="3">
        <f t="shared" si="6"/>
        <v>137</v>
      </c>
      <c r="F18" s="1">
        <f t="shared" si="7"/>
        <v>-137</v>
      </c>
      <c r="G18" s="1">
        <f>Damian!M18</f>
        <v>0</v>
      </c>
      <c r="H18" s="39" t="e">
        <f t="shared" si="8"/>
        <v>#DIV/0!</v>
      </c>
      <c r="L18" s="1"/>
      <c r="M18" s="19"/>
    </row>
    <row r="19" spans="1:13" x14ac:dyDescent="0.2">
      <c r="A19" s="3" t="str">
        <f>Damian!A19</f>
        <v>docs</v>
      </c>
      <c r="B19" s="1">
        <f>Damian!AF19*$E$76</f>
        <v>44.903658658410414</v>
      </c>
      <c r="C19" s="2">
        <v>0</v>
      </c>
      <c r="D19" s="2">
        <v>0</v>
      </c>
      <c r="E19" s="3">
        <f t="shared" si="6"/>
        <v>0</v>
      </c>
      <c r="F19" s="1">
        <f t="shared" si="7"/>
        <v>44.903658658410414</v>
      </c>
      <c r="G19" s="1">
        <f>Damian!M19</f>
        <v>0</v>
      </c>
      <c r="H19" s="39">
        <f t="shared" si="8"/>
        <v>0</v>
      </c>
      <c r="L19" s="1"/>
      <c r="M19" s="19"/>
    </row>
    <row r="20" spans="1:13" x14ac:dyDescent="0.2">
      <c r="A20" s="3" t="str">
        <f>Damian!A20</f>
        <v>docu</v>
      </c>
      <c r="B20" s="1">
        <f>Damian!AF20*$E$76</f>
        <v>219.46891660668794</v>
      </c>
      <c r="C20" s="2">
        <v>0</v>
      </c>
      <c r="D20" s="2">
        <v>486</v>
      </c>
      <c r="E20" s="3">
        <f t="shared" ref="E20:E38" si="9">C20+D20</f>
        <v>486</v>
      </c>
      <c r="F20" s="1">
        <f t="shared" ref="F20:F38" si="10">B20-E20</f>
        <v>-266.53108339331209</v>
      </c>
      <c r="G20" s="1">
        <f>Damian!M20</f>
        <v>0</v>
      </c>
      <c r="H20" s="39">
        <f t="shared" ref="H20:H38" si="11">E20/B20</f>
        <v>2.2144365931826449</v>
      </c>
      <c r="L20" s="1"/>
      <c r="M20" s="19"/>
    </row>
    <row r="21" spans="1:13" x14ac:dyDescent="0.2">
      <c r="A21" s="3" t="str">
        <f>Damian!A21</f>
        <v>duol</v>
      </c>
      <c r="B21" s="1">
        <f>Damian!AF21*$E$76</f>
        <v>27.854910192619677</v>
      </c>
      <c r="C21" s="2">
        <v>0</v>
      </c>
      <c r="D21" s="2">
        <v>173</v>
      </c>
      <c r="E21" s="3">
        <f t="shared" si="9"/>
        <v>173</v>
      </c>
      <c r="F21" s="1">
        <f t="shared" si="10"/>
        <v>-145.14508980738032</v>
      </c>
      <c r="G21" s="1">
        <f>Damian!M21</f>
        <v>0</v>
      </c>
      <c r="H21" s="39">
        <f t="shared" si="11"/>
        <v>6.2107541831471194</v>
      </c>
      <c r="M21" s="19"/>
    </row>
    <row r="22" spans="1:13" x14ac:dyDescent="0.2">
      <c r="A22" s="3" t="str">
        <f>Damian!A22</f>
        <v>edit</v>
      </c>
      <c r="B22" s="1">
        <f>Damian!AF22*$E$76</f>
        <v>109.05699009541706</v>
      </c>
      <c r="C22" s="2">
        <v>0</v>
      </c>
      <c r="D22" s="2">
        <v>146</v>
      </c>
      <c r="E22" s="3">
        <f t="shared" si="9"/>
        <v>146</v>
      </c>
      <c r="F22" s="1">
        <f t="shared" si="10"/>
        <v>-36.943009904582937</v>
      </c>
      <c r="G22" s="1">
        <f>Damian!M22</f>
        <v>0</v>
      </c>
      <c r="H22" s="39">
        <f t="shared" si="11"/>
        <v>1.3387495828764433</v>
      </c>
      <c r="L22" s="1"/>
      <c r="M22" s="19"/>
    </row>
    <row r="23" spans="1:13" x14ac:dyDescent="0.2">
      <c r="A23" s="3" t="str">
        <f>Damian!A23</f>
        <v>etsy</v>
      </c>
      <c r="B23" s="1">
        <f>Damian!AF23*$E$76</f>
        <v>368.82377269674396</v>
      </c>
      <c r="C23" s="2">
        <v>280</v>
      </c>
      <c r="D23" s="2">
        <v>280</v>
      </c>
      <c r="E23" s="3">
        <f t="shared" si="9"/>
        <v>560</v>
      </c>
      <c r="F23" s="1">
        <f t="shared" si="10"/>
        <v>-191.17622730325604</v>
      </c>
      <c r="G23" s="1">
        <f>Damian!M23</f>
        <v>0</v>
      </c>
      <c r="H23" s="39">
        <f t="shared" si="11"/>
        <v>1.518340306280761</v>
      </c>
      <c r="L23" s="1"/>
      <c r="M23" s="19"/>
    </row>
    <row r="24" spans="1:13" x14ac:dyDescent="0.2">
      <c r="A24" s="3" t="str">
        <f>Damian!A24</f>
        <v>flgt</v>
      </c>
      <c r="B24" s="1">
        <f>Damian!AF24*$E$76</f>
        <v>400.96759134173789</v>
      </c>
      <c r="C24" s="2">
        <v>0</v>
      </c>
      <c r="D24" s="2">
        <v>0</v>
      </c>
      <c r="E24" s="3">
        <f t="shared" si="9"/>
        <v>0</v>
      </c>
      <c r="F24" s="1">
        <f t="shared" si="10"/>
        <v>400.96759134173789</v>
      </c>
      <c r="G24" s="1">
        <f>Damian!M24</f>
        <v>0</v>
      </c>
      <c r="H24" s="39">
        <f t="shared" si="11"/>
        <v>0</v>
      </c>
      <c r="L24" s="1"/>
      <c r="M24" s="19"/>
    </row>
    <row r="25" spans="1:13" x14ac:dyDescent="0.2">
      <c r="A25" s="3" t="str">
        <f>Damian!A25</f>
        <v>fuv</v>
      </c>
      <c r="B25" s="1">
        <f>Damian!AF25*$E$76</f>
        <v>0</v>
      </c>
      <c r="C25" s="2">
        <v>0</v>
      </c>
      <c r="D25" s="2">
        <v>20</v>
      </c>
      <c r="E25" s="3">
        <f t="shared" si="9"/>
        <v>20</v>
      </c>
      <c r="F25" s="1">
        <f t="shared" si="10"/>
        <v>-20</v>
      </c>
      <c r="G25" s="1">
        <f>Damian!M25</f>
        <v>0</v>
      </c>
      <c r="H25" s="39" t="e">
        <f t="shared" si="11"/>
        <v>#DIV/0!</v>
      </c>
      <c r="M25" s="19"/>
    </row>
    <row r="26" spans="1:13" x14ac:dyDescent="0.2">
      <c r="A26" s="3" t="str">
        <f>Damian!A26</f>
        <v>fvrr</v>
      </c>
      <c r="B26" s="1">
        <f>Damian!AF26*$E$76</f>
        <v>0</v>
      </c>
      <c r="C26" s="2">
        <v>0</v>
      </c>
      <c r="D26" s="2">
        <v>373</v>
      </c>
      <c r="E26" s="3">
        <f t="shared" si="9"/>
        <v>373</v>
      </c>
      <c r="F26" s="1">
        <f t="shared" si="10"/>
        <v>-373</v>
      </c>
      <c r="G26" s="1">
        <f>Damian!M26</f>
        <v>0</v>
      </c>
      <c r="H26" s="39" t="e">
        <f t="shared" si="11"/>
        <v>#DIV/0!</v>
      </c>
      <c r="L26" s="1"/>
      <c r="M26" s="19"/>
    </row>
    <row r="27" spans="1:13" x14ac:dyDescent="0.2">
      <c r="A27" s="3" t="str">
        <f>Damian!A27</f>
        <v>gh</v>
      </c>
      <c r="B27" s="1">
        <f>Damian!AF27*$E$76</f>
        <v>148.09504535869956</v>
      </c>
      <c r="C27" s="2">
        <v>0</v>
      </c>
      <c r="D27" s="2">
        <v>370</v>
      </c>
      <c r="E27" s="3">
        <f t="shared" si="9"/>
        <v>370</v>
      </c>
      <c r="F27" s="1">
        <f t="shared" si="10"/>
        <v>-221.90495464130044</v>
      </c>
      <c r="G27" s="1">
        <f>Damian!M27</f>
        <v>0</v>
      </c>
      <c r="H27" s="39">
        <f t="shared" si="11"/>
        <v>2.4983955344611739</v>
      </c>
      <c r="L27" s="1"/>
      <c r="M27" s="19"/>
    </row>
    <row r="28" spans="1:13" x14ac:dyDescent="0.2">
      <c r="A28" s="3" t="str">
        <f>Damian!A28</f>
        <v>gmed</v>
      </c>
      <c r="B28" s="1">
        <f>Damian!AF28*$E$76</f>
        <v>58.942008718170477</v>
      </c>
      <c r="C28" s="2">
        <v>0</v>
      </c>
      <c r="D28" s="2">
        <v>397</v>
      </c>
      <c r="E28" s="3">
        <f t="shared" si="9"/>
        <v>397</v>
      </c>
      <c r="F28" s="1">
        <f t="shared" si="10"/>
        <v>-338.05799128182952</v>
      </c>
      <c r="G28" s="1">
        <f>Damian!M28</f>
        <v>0</v>
      </c>
      <c r="H28" s="39">
        <f t="shared" si="11"/>
        <v>6.7354338379990422</v>
      </c>
      <c r="L28" s="1"/>
      <c r="M28" s="19"/>
    </row>
    <row r="29" spans="1:13" x14ac:dyDescent="0.2">
      <c r="A29" s="3" t="str">
        <f>Damian!A29</f>
        <v>goog</v>
      </c>
      <c r="B29" s="1">
        <f>Damian!AF29*$E$76</f>
        <v>273.79104237280393</v>
      </c>
      <c r="C29" s="2">
        <v>0</v>
      </c>
      <c r="D29" s="2">
        <v>0</v>
      </c>
      <c r="E29" s="3">
        <f t="shared" si="9"/>
        <v>0</v>
      </c>
      <c r="F29" s="1">
        <f t="shared" si="10"/>
        <v>273.79104237280393</v>
      </c>
      <c r="G29" s="1">
        <f>Damian!M29</f>
        <v>0</v>
      </c>
      <c r="H29" s="39">
        <f t="shared" si="11"/>
        <v>0</v>
      </c>
      <c r="L29" s="1"/>
      <c r="M29" s="19"/>
    </row>
    <row r="30" spans="1:13" x14ac:dyDescent="0.2">
      <c r="A30" s="3" t="str">
        <f>Damian!A30</f>
        <v>intg</v>
      </c>
      <c r="B30" s="1">
        <f>Damian!AF30*$E$76</f>
        <v>148.7619347975774</v>
      </c>
      <c r="C30" s="2">
        <v>0</v>
      </c>
      <c r="D30" s="2">
        <v>0</v>
      </c>
      <c r="E30" s="3">
        <f t="shared" si="9"/>
        <v>0</v>
      </c>
      <c r="F30" s="1">
        <f t="shared" si="10"/>
        <v>148.7619347975774</v>
      </c>
      <c r="G30" s="1">
        <f>Damian!M30</f>
        <v>0</v>
      </c>
      <c r="H30" s="39">
        <f t="shared" si="11"/>
        <v>0</v>
      </c>
      <c r="L30" s="9"/>
      <c r="M30" s="20"/>
    </row>
    <row r="31" spans="1:13" x14ac:dyDescent="0.2">
      <c r="A31" s="3" t="str">
        <f>Damian!A31</f>
        <v>isrg</v>
      </c>
      <c r="B31" s="1">
        <f>Damian!AF31*$E$76</f>
        <v>302.72539665990308</v>
      </c>
      <c r="C31" s="2">
        <v>239</v>
      </c>
      <c r="D31" s="2">
        <v>0</v>
      </c>
      <c r="E31" s="3">
        <f t="shared" si="9"/>
        <v>239</v>
      </c>
      <c r="F31" s="1">
        <f t="shared" si="10"/>
        <v>63.725396659903083</v>
      </c>
      <c r="G31" s="1">
        <f>Damian!M31</f>
        <v>2</v>
      </c>
      <c r="H31" s="39">
        <f t="shared" si="11"/>
        <v>0.78949438215950085</v>
      </c>
      <c r="L31" s="7"/>
      <c r="M31" s="7"/>
    </row>
    <row r="32" spans="1:13" x14ac:dyDescent="0.2">
      <c r="A32" s="3" t="str">
        <f>Damian!A32</f>
        <v>jd</v>
      </c>
      <c r="B32" s="1">
        <f>Damian!AF32*$E$76</f>
        <v>128.53552320353515</v>
      </c>
      <c r="C32" s="2">
        <v>0</v>
      </c>
      <c r="D32" s="2">
        <v>308</v>
      </c>
      <c r="E32" s="3">
        <f t="shared" si="9"/>
        <v>308</v>
      </c>
      <c r="F32" s="1">
        <f t="shared" si="10"/>
        <v>-179.46447679646485</v>
      </c>
      <c r="G32" s="1">
        <f>Damian!M32</f>
        <v>0</v>
      </c>
      <c r="H32" s="39">
        <f t="shared" si="11"/>
        <v>2.3962247347940075</v>
      </c>
    </row>
    <row r="33" spans="1:8" x14ac:dyDescent="0.2">
      <c r="A33" s="3" t="str">
        <f>Damian!A33</f>
        <v>lspd</v>
      </c>
      <c r="B33" s="1">
        <f>Damian!AF33*$E$76</f>
        <v>93.43225975080297</v>
      </c>
      <c r="C33" s="2">
        <v>0</v>
      </c>
      <c r="D33" s="2">
        <v>447</v>
      </c>
      <c r="E33" s="3">
        <f t="shared" si="9"/>
        <v>447</v>
      </c>
      <c r="F33" s="1">
        <f t="shared" si="10"/>
        <v>-353.56774024919702</v>
      </c>
      <c r="G33" s="1">
        <f>Damian!M33</f>
        <v>0</v>
      </c>
      <c r="H33" s="39">
        <f t="shared" si="11"/>
        <v>4.7842148010998784</v>
      </c>
    </row>
    <row r="34" spans="1:8" x14ac:dyDescent="0.2">
      <c r="A34" s="3" t="str">
        <f>Damian!A34</f>
        <v>lulu</v>
      </c>
      <c r="B34" s="1">
        <f>Damian!AF34*$E$76</f>
        <v>481.60647421831504</v>
      </c>
      <c r="C34" s="2">
        <v>0</v>
      </c>
      <c r="D34" s="2">
        <v>1064</v>
      </c>
      <c r="E34" s="3">
        <f t="shared" si="9"/>
        <v>1064</v>
      </c>
      <c r="F34" s="1">
        <f t="shared" si="10"/>
        <v>-582.39352578168496</v>
      </c>
      <c r="G34" s="1">
        <f>Damian!M34</f>
        <v>0</v>
      </c>
      <c r="H34" s="39">
        <f t="shared" si="11"/>
        <v>2.2092726260105935</v>
      </c>
    </row>
    <row r="35" spans="1:8" x14ac:dyDescent="0.2">
      <c r="A35" s="3" t="str">
        <f>Damian!A35</f>
        <v>mdb</v>
      </c>
      <c r="B35" s="1">
        <f>Damian!AF35*$E$76</f>
        <v>481.60647421831504</v>
      </c>
      <c r="C35" s="2">
        <v>0</v>
      </c>
      <c r="D35" s="2">
        <v>355</v>
      </c>
      <c r="E35" s="3">
        <f t="shared" si="9"/>
        <v>355</v>
      </c>
      <c r="F35" s="1">
        <f t="shared" si="10"/>
        <v>126.60647421831504</v>
      </c>
      <c r="G35" s="1">
        <f>Damian!M35</f>
        <v>0</v>
      </c>
      <c r="H35" s="39">
        <f t="shared" si="11"/>
        <v>0.73711633668586529</v>
      </c>
    </row>
    <row r="36" spans="1:8" x14ac:dyDescent="0.2">
      <c r="A36" s="3" t="str">
        <f>Damian!A36</f>
        <v>meli</v>
      </c>
      <c r="B36" s="1">
        <f>Damian!AF36*$E$76</f>
        <v>230.87079587833799</v>
      </c>
      <c r="C36" s="2">
        <v>0</v>
      </c>
      <c r="D36" s="2">
        <v>974</v>
      </c>
      <c r="E36" s="3">
        <f t="shared" si="9"/>
        <v>974</v>
      </c>
      <c r="F36" s="1">
        <f t="shared" si="10"/>
        <v>-743.12920412166204</v>
      </c>
      <c r="G36" s="1">
        <f>Damian!M36</f>
        <v>0</v>
      </c>
      <c r="H36" s="39">
        <f t="shared" si="11"/>
        <v>4.2188099031514961</v>
      </c>
    </row>
    <row r="37" spans="1:8" x14ac:dyDescent="0.2">
      <c r="A37" s="3" t="str">
        <f>Damian!A37</f>
        <v>mnst</v>
      </c>
      <c r="B37" s="1">
        <f>Damian!AF37*$E$76</f>
        <v>180.97172254300801</v>
      </c>
      <c r="C37" s="2">
        <v>0</v>
      </c>
      <c r="D37" s="2">
        <v>171</v>
      </c>
      <c r="E37" s="3">
        <f t="shared" si="9"/>
        <v>171</v>
      </c>
      <c r="F37" s="1">
        <f t="shared" si="10"/>
        <v>9.9717225430080134</v>
      </c>
      <c r="G37" s="1">
        <f>Damian!M37</f>
        <v>0</v>
      </c>
      <c r="H37" s="39">
        <f t="shared" si="11"/>
        <v>0.94489900188335652</v>
      </c>
    </row>
    <row r="38" spans="1:8" x14ac:dyDescent="0.2">
      <c r="A38" s="3" t="str">
        <f>Damian!A38</f>
        <v>msft</v>
      </c>
      <c r="B38" s="1">
        <f>Damian!AF38*$E$76</f>
        <v>481.60647421831504</v>
      </c>
      <c r="C38" s="2">
        <v>0</v>
      </c>
      <c r="D38" s="2">
        <v>278</v>
      </c>
      <c r="E38" s="3">
        <f t="shared" si="9"/>
        <v>278</v>
      </c>
      <c r="F38" s="1">
        <f t="shared" si="10"/>
        <v>203.60647421831504</v>
      </c>
      <c r="G38" s="1">
        <f>Damian!M38</f>
        <v>0</v>
      </c>
      <c r="H38" s="39">
        <f t="shared" si="11"/>
        <v>0.57723476506667759</v>
      </c>
    </row>
    <row r="39" spans="1:8" x14ac:dyDescent="0.2">
      <c r="A39" s="3" t="str">
        <f>Damian!A39</f>
        <v>mtch</v>
      </c>
      <c r="B39" s="1">
        <f>Damian!AF39*$E$76</f>
        <v>339.89917983464596</v>
      </c>
      <c r="C39" s="2">
        <v>0</v>
      </c>
      <c r="D39" s="2">
        <v>237</v>
      </c>
      <c r="E39" s="3">
        <f t="shared" ref="E39:E53" si="12">C39+D39</f>
        <v>237</v>
      </c>
      <c r="F39" s="1">
        <f t="shared" ref="F39:F53" si="13">B39-E39</f>
        <v>102.89917983464596</v>
      </c>
      <c r="G39" s="1">
        <f>Damian!M39</f>
        <v>0</v>
      </c>
      <c r="H39" s="39">
        <f t="shared" ref="H39:H53" si="14">E39/B39</f>
        <v>0.69726558362187185</v>
      </c>
    </row>
    <row r="40" spans="1:8" x14ac:dyDescent="0.2">
      <c r="A40" s="3" t="str">
        <f>Damian!A40</f>
        <v>nvcr</v>
      </c>
      <c r="B40" s="1">
        <f>Damian!AF40*$E$76</f>
        <v>364.00670542410438</v>
      </c>
      <c r="C40" s="2">
        <v>0</v>
      </c>
      <c r="D40" s="2">
        <v>919</v>
      </c>
      <c r="E40" s="3">
        <f t="shared" si="12"/>
        <v>919</v>
      </c>
      <c r="F40" s="1">
        <f t="shared" si="13"/>
        <v>-554.99329457589556</v>
      </c>
      <c r="G40" s="1">
        <f>Damian!M40</f>
        <v>0</v>
      </c>
      <c r="H40" s="39">
        <f t="shared" si="14"/>
        <v>2.5246787663685279</v>
      </c>
    </row>
    <row r="41" spans="1:8" x14ac:dyDescent="0.2">
      <c r="A41" s="3" t="str">
        <f>Damian!A41</f>
        <v>nvda</v>
      </c>
      <c r="B41" s="1">
        <f>Damian!AF41*$E$76</f>
        <v>383.15591851688811</v>
      </c>
      <c r="C41" s="2">
        <v>0</v>
      </c>
      <c r="D41" s="2">
        <v>0</v>
      </c>
      <c r="E41" s="3">
        <f t="shared" si="12"/>
        <v>0</v>
      </c>
      <c r="F41" s="1">
        <f t="shared" si="13"/>
        <v>383.15591851688811</v>
      </c>
      <c r="G41" s="1">
        <f>Damian!M41</f>
        <v>0</v>
      </c>
      <c r="H41" s="39">
        <f t="shared" si="14"/>
        <v>0</v>
      </c>
    </row>
    <row r="42" spans="1:8" x14ac:dyDescent="0.2">
      <c r="A42" s="3" t="str">
        <f>Damian!A42</f>
        <v>nyt</v>
      </c>
      <c r="B42" s="1">
        <f>Damian!AF42*$E$76</f>
        <v>0</v>
      </c>
      <c r="C42" s="2">
        <v>0</v>
      </c>
      <c r="D42" s="2">
        <v>422</v>
      </c>
      <c r="E42" s="3">
        <f t="shared" si="12"/>
        <v>422</v>
      </c>
      <c r="F42" s="1">
        <f t="shared" si="13"/>
        <v>-422</v>
      </c>
      <c r="G42" s="1">
        <f>Damian!M42</f>
        <v>0</v>
      </c>
      <c r="H42" s="39" t="e">
        <f t="shared" si="14"/>
        <v>#DIV/0!</v>
      </c>
    </row>
    <row r="43" spans="1:8" x14ac:dyDescent="0.2">
      <c r="A43" s="3" t="str">
        <f>Damian!A43</f>
        <v>okta</v>
      </c>
      <c r="B43" s="1">
        <f>Damian!AF43*$E$76</f>
        <v>303.61549629249248</v>
      </c>
      <c r="C43" s="2">
        <v>239</v>
      </c>
      <c r="D43" s="2">
        <v>358</v>
      </c>
      <c r="E43" s="3">
        <f t="shared" si="12"/>
        <v>597</v>
      </c>
      <c r="F43" s="1">
        <f t="shared" si="13"/>
        <v>-293.38450370750752</v>
      </c>
      <c r="G43" s="1">
        <f>Damian!M43</f>
        <v>0</v>
      </c>
      <c r="H43" s="39">
        <f t="shared" si="14"/>
        <v>1.9663027984081261</v>
      </c>
    </row>
    <row r="44" spans="1:8" x14ac:dyDescent="0.2">
      <c r="A44" s="3" t="str">
        <f>Damian!A44</f>
        <v>open</v>
      </c>
      <c r="B44" s="1">
        <f>Damian!AF44*$E$76</f>
        <v>89.669905319955944</v>
      </c>
      <c r="C44" s="2">
        <v>0</v>
      </c>
      <c r="D44" s="2">
        <v>119</v>
      </c>
      <c r="E44" s="3">
        <f t="shared" si="12"/>
        <v>119</v>
      </c>
      <c r="F44" s="1">
        <f t="shared" si="13"/>
        <v>-29.330094680044056</v>
      </c>
      <c r="G44" s="1">
        <f>Damian!M44</f>
        <v>0</v>
      </c>
      <c r="H44" s="39">
        <f t="shared" si="14"/>
        <v>1.3270896135709054</v>
      </c>
    </row>
    <row r="45" spans="1:8" x14ac:dyDescent="0.2">
      <c r="A45" s="3" t="str">
        <f>Damian!A45</f>
        <v>panw</v>
      </c>
      <c r="B45" s="1">
        <f>Damian!AF45*$E$76</f>
        <v>377.1596229969731</v>
      </c>
      <c r="C45" s="2">
        <v>0</v>
      </c>
      <c r="D45" s="2">
        <v>0</v>
      </c>
      <c r="E45" s="3">
        <f t="shared" si="12"/>
        <v>0</v>
      </c>
      <c r="F45" s="1">
        <f t="shared" si="13"/>
        <v>377.1596229969731</v>
      </c>
      <c r="G45" s="1">
        <f>Damian!M45</f>
        <v>0</v>
      </c>
      <c r="H45" s="39">
        <f t="shared" si="14"/>
        <v>0</v>
      </c>
    </row>
    <row r="46" spans="1:8" x14ac:dyDescent="0.2">
      <c r="A46" s="3" t="str">
        <f>Damian!A46</f>
        <v>pins</v>
      </c>
      <c r="B46" s="1">
        <f>Damian!AF46*$E$76</f>
        <v>26.300050309099991</v>
      </c>
      <c r="C46" s="2">
        <v>0</v>
      </c>
      <c r="D46" s="2">
        <v>185</v>
      </c>
      <c r="E46" s="3">
        <f t="shared" si="12"/>
        <v>185</v>
      </c>
      <c r="F46" s="1">
        <f t="shared" si="13"/>
        <v>-158.69994969090001</v>
      </c>
      <c r="G46" s="1">
        <f>Damian!M46</f>
        <v>0</v>
      </c>
      <c r="H46" s="39">
        <f t="shared" si="14"/>
        <v>7.0342070766301452</v>
      </c>
    </row>
    <row r="47" spans="1:8" x14ac:dyDescent="0.2">
      <c r="A47" s="3" t="str">
        <f>Damian!A47</f>
        <v>pton</v>
      </c>
      <c r="B47" s="1">
        <f>Damian!AF47*$E$76</f>
        <v>17.440781167014016</v>
      </c>
      <c r="C47" s="2">
        <v>211</v>
      </c>
      <c r="D47" s="2">
        <v>246</v>
      </c>
      <c r="E47" s="3">
        <f t="shared" si="12"/>
        <v>457</v>
      </c>
      <c r="F47" s="1">
        <f t="shared" si="13"/>
        <v>-439.55921883298601</v>
      </c>
      <c r="G47" s="1">
        <f>Damian!M47</f>
        <v>0</v>
      </c>
      <c r="H47" s="39">
        <f t="shared" si="14"/>
        <v>26.202954765829539</v>
      </c>
    </row>
    <row r="48" spans="1:8" x14ac:dyDescent="0.2">
      <c r="A48" s="3" t="str">
        <f>Damian!A48</f>
        <v>qdel</v>
      </c>
      <c r="B48" s="1">
        <f>Damian!AF48*$E$76</f>
        <v>80.214827893590325</v>
      </c>
      <c r="C48" s="2">
        <v>0</v>
      </c>
      <c r="D48" s="2">
        <v>302</v>
      </c>
      <c r="E48" s="3">
        <f t="shared" si="12"/>
        <v>302</v>
      </c>
      <c r="F48" s="1">
        <f t="shared" si="13"/>
        <v>-221.78517210640968</v>
      </c>
      <c r="G48" s="1">
        <f>Damian!M48</f>
        <v>0</v>
      </c>
      <c r="H48" s="39">
        <f t="shared" si="14"/>
        <v>3.764889957759689</v>
      </c>
    </row>
    <row r="49" spans="1:8" x14ac:dyDescent="0.2">
      <c r="A49" s="3" t="str">
        <f>Damian!A49</f>
        <v>rblx</v>
      </c>
      <c r="B49" s="1">
        <f>Damian!AF49*$E$76</f>
        <v>16.85299672130207</v>
      </c>
      <c r="C49" s="2">
        <v>0</v>
      </c>
      <c r="D49" s="2">
        <v>0</v>
      </c>
      <c r="E49" s="3">
        <f t="shared" si="12"/>
        <v>0</v>
      </c>
      <c r="F49" s="1">
        <f t="shared" si="13"/>
        <v>16.85299672130207</v>
      </c>
      <c r="G49" s="1">
        <f>Damian!M49</f>
        <v>0</v>
      </c>
      <c r="H49" s="39">
        <f t="shared" si="14"/>
        <v>0</v>
      </c>
    </row>
    <row r="50" spans="1:8" x14ac:dyDescent="0.2">
      <c r="A50" s="3" t="str">
        <f>Damian!A50</f>
        <v>rdfn</v>
      </c>
      <c r="B50" s="1">
        <f>Damian!AF50*$E$76</f>
        <v>59.074002112286124</v>
      </c>
      <c r="C50" s="2">
        <v>0</v>
      </c>
      <c r="D50" s="2">
        <v>78</v>
      </c>
      <c r="E50" s="3">
        <f t="shared" si="12"/>
        <v>78</v>
      </c>
      <c r="F50" s="1">
        <f t="shared" si="13"/>
        <v>-18.925997887713876</v>
      </c>
      <c r="G50" s="1">
        <f>Damian!M50</f>
        <v>0</v>
      </c>
      <c r="H50" s="39">
        <f t="shared" si="14"/>
        <v>1.3203777839825359</v>
      </c>
    </row>
    <row r="51" spans="1:8" x14ac:dyDescent="0.2">
      <c r="A51" s="3" t="str">
        <f>Damian!A51</f>
        <v>rgen</v>
      </c>
      <c r="B51" s="1">
        <f>Damian!AF51*$E$76</f>
        <v>364.12865046231121</v>
      </c>
      <c r="C51" s="2">
        <v>0</v>
      </c>
      <c r="D51" s="2">
        <v>943</v>
      </c>
      <c r="E51" s="3">
        <f t="shared" si="12"/>
        <v>943</v>
      </c>
      <c r="F51" s="1">
        <f t="shared" si="13"/>
        <v>-578.87134953768873</v>
      </c>
      <c r="G51" s="1">
        <f>Damian!M51</f>
        <v>0</v>
      </c>
      <c r="H51" s="39">
        <f t="shared" si="14"/>
        <v>2.5897440336066175</v>
      </c>
    </row>
    <row r="52" spans="1:8" x14ac:dyDescent="0.2">
      <c r="A52" s="3" t="str">
        <f>Damian!A53</f>
        <v>roku</v>
      </c>
      <c r="B52" s="1">
        <f>Damian!AF53*$E$76</f>
        <v>256.87403617948473</v>
      </c>
      <c r="C52" s="2">
        <v>0</v>
      </c>
      <c r="D52" s="2">
        <v>186</v>
      </c>
      <c r="E52" s="3">
        <f t="shared" si="12"/>
        <v>186</v>
      </c>
      <c r="F52" s="1">
        <f t="shared" si="13"/>
        <v>70.874036179484733</v>
      </c>
      <c r="G52" s="1">
        <f>Damian!M53</f>
        <v>0</v>
      </c>
      <c r="H52" s="39">
        <f t="shared" si="14"/>
        <v>0.72409030809963548</v>
      </c>
    </row>
    <row r="53" spans="1:8" x14ac:dyDescent="0.2">
      <c r="A53" s="3" t="str">
        <f>Damian!A54</f>
        <v>rvlv</v>
      </c>
      <c r="B53" s="1">
        <f>Damian!AF54*$E$76</f>
        <v>116.40788137872569</v>
      </c>
      <c r="C53" s="2">
        <v>0</v>
      </c>
      <c r="D53" s="2">
        <v>0</v>
      </c>
      <c r="E53" s="3">
        <f t="shared" si="12"/>
        <v>0</v>
      </c>
      <c r="F53" s="1">
        <f t="shared" si="13"/>
        <v>116.40788137872569</v>
      </c>
      <c r="G53" s="1">
        <f>Damian!M54</f>
        <v>0</v>
      </c>
      <c r="H53" s="39">
        <f t="shared" si="14"/>
        <v>0</v>
      </c>
    </row>
    <row r="54" spans="1:8" x14ac:dyDescent="0.2">
      <c r="A54" s="3" t="str">
        <f>Damian!A55</f>
        <v>se</v>
      </c>
      <c r="B54" s="1">
        <f>Damian!AF55*$E$76</f>
        <v>351.58086473742156</v>
      </c>
      <c r="C54" s="2">
        <v>0</v>
      </c>
      <c r="D54" s="2">
        <v>1903</v>
      </c>
      <c r="E54" s="3">
        <f>C54+D54</f>
        <v>1903</v>
      </c>
      <c r="F54" s="1">
        <f>B54-E54</f>
        <v>-1551.4191352625785</v>
      </c>
      <c r="G54" s="1">
        <f>Damian!M55</f>
        <v>0</v>
      </c>
      <c r="H54" s="39">
        <f>E54/B54</f>
        <v>5.4126950322545486</v>
      </c>
    </row>
    <row r="55" spans="1:8" x14ac:dyDescent="0.2">
      <c r="A55" s="3" t="str">
        <f>Damian!A56</f>
        <v>shop</v>
      </c>
      <c r="B55" s="1">
        <f>Damian!AF56*$E$76</f>
        <v>269.31927794551336</v>
      </c>
      <c r="C55" s="2">
        <v>0</v>
      </c>
      <c r="D55" s="2">
        <v>427</v>
      </c>
      <c r="E55" s="3">
        <f>C55+D55</f>
        <v>427</v>
      </c>
      <c r="F55" s="1">
        <f>B55-E55</f>
        <v>-157.68072205448664</v>
      </c>
      <c r="G55" s="1">
        <f>Damian!M56</f>
        <v>0</v>
      </c>
      <c r="H55" s="39">
        <f>E55/B55</f>
        <v>1.5854787791551535</v>
      </c>
    </row>
    <row r="56" spans="1:8" x14ac:dyDescent="0.2">
      <c r="A56" s="3" t="str">
        <f>Damian!A57</f>
        <v>snow</v>
      </c>
      <c r="B56" s="1">
        <f>Damian!AF57*$E$76</f>
        <v>25.591009220747267</v>
      </c>
      <c r="C56" s="2">
        <v>0</v>
      </c>
      <c r="D56" s="2">
        <v>0</v>
      </c>
      <c r="E56" s="3">
        <f t="shared" ref="E56" si="15">C56+D56</f>
        <v>0</v>
      </c>
      <c r="F56" s="1">
        <f t="shared" ref="F56" si="16">B56-E56</f>
        <v>25.591009220747267</v>
      </c>
      <c r="G56" s="1">
        <f>Damian!M57</f>
        <v>0</v>
      </c>
      <c r="H56" s="39">
        <f t="shared" ref="H56" si="17">E56/B56</f>
        <v>0</v>
      </c>
    </row>
    <row r="57" spans="1:8" x14ac:dyDescent="0.2">
      <c r="A57" s="3" t="str">
        <f>Damian!A58</f>
        <v>splk</v>
      </c>
      <c r="B57" s="1">
        <f>Damian!AF58*$E$76</f>
        <v>0</v>
      </c>
      <c r="C57" s="2">
        <v>0</v>
      </c>
      <c r="D57" s="2">
        <v>122</v>
      </c>
      <c r="E57" s="3">
        <f t="shared" ref="E57:E64" si="18">C57+D57</f>
        <v>122</v>
      </c>
      <c r="F57" s="1">
        <f t="shared" ref="F57:F63" si="19">B57-E57</f>
        <v>-122</v>
      </c>
      <c r="G57" s="1">
        <f>Damian!M58</f>
        <v>0</v>
      </c>
      <c r="H57" s="39" t="e">
        <f t="shared" ref="H57:H64" si="20">E57/B57</f>
        <v>#DIV/0!</v>
      </c>
    </row>
    <row r="58" spans="1:8" x14ac:dyDescent="0.2">
      <c r="A58" s="3" t="str">
        <f>Damian!A59</f>
        <v>sq</v>
      </c>
      <c r="B58" s="1">
        <f>Damian!AF59*$E$76</f>
        <v>0</v>
      </c>
      <c r="C58" s="2">
        <v>0</v>
      </c>
      <c r="D58" s="2">
        <v>597</v>
      </c>
      <c r="E58" s="3">
        <f t="shared" si="18"/>
        <v>597</v>
      </c>
      <c r="F58" s="1">
        <f t="shared" si="19"/>
        <v>-597</v>
      </c>
      <c r="G58" s="1">
        <f>Damian!M59</f>
        <v>0</v>
      </c>
      <c r="H58" s="39" t="e">
        <f t="shared" si="20"/>
        <v>#DIV/0!</v>
      </c>
    </row>
    <row r="59" spans="1:8" x14ac:dyDescent="0.2">
      <c r="A59" s="3" t="str">
        <f>Damian!A60</f>
        <v>task</v>
      </c>
      <c r="B59" s="1">
        <f>Damian!AF60*$E$76</f>
        <v>75.42217854768063</v>
      </c>
      <c r="C59" s="2">
        <v>0</v>
      </c>
      <c r="D59" s="2">
        <v>0</v>
      </c>
      <c r="E59" s="3">
        <f t="shared" si="18"/>
        <v>0</v>
      </c>
      <c r="F59" s="1">
        <f t="shared" si="19"/>
        <v>75.42217854768063</v>
      </c>
      <c r="G59" s="1">
        <f>Damian!M60</f>
        <v>0</v>
      </c>
      <c r="H59" s="39">
        <f t="shared" si="20"/>
        <v>0</v>
      </c>
    </row>
    <row r="60" spans="1:8" x14ac:dyDescent="0.2">
      <c r="A60" s="3" t="str">
        <f>Damian!A61</f>
        <v>tdoc</v>
      </c>
      <c r="B60" s="1">
        <f>Damian!AF61*$E$76</f>
        <v>109.90700556308556</v>
      </c>
      <c r="C60" s="2">
        <v>0</v>
      </c>
      <c r="D60" s="2">
        <v>203</v>
      </c>
      <c r="E60" s="3">
        <f t="shared" si="18"/>
        <v>203</v>
      </c>
      <c r="F60" s="1">
        <f t="shared" si="19"/>
        <v>-93.092994436914438</v>
      </c>
      <c r="G60" s="1">
        <f>Damian!M61</f>
        <v>0</v>
      </c>
      <c r="H60" s="39">
        <f t="shared" si="20"/>
        <v>1.8470160201342212</v>
      </c>
    </row>
    <row r="61" spans="1:8" x14ac:dyDescent="0.2">
      <c r="A61" s="3" t="str">
        <f>Damian!A62</f>
        <v>team</v>
      </c>
      <c r="B61" s="1">
        <f>Damian!AF62*$E$76</f>
        <v>383.02923874135689</v>
      </c>
      <c r="C61" s="2">
        <v>0</v>
      </c>
      <c r="D61" s="2">
        <v>899</v>
      </c>
      <c r="E61" s="3">
        <f t="shared" si="18"/>
        <v>899</v>
      </c>
      <c r="F61" s="1">
        <f t="shared" si="19"/>
        <v>-515.97076125864305</v>
      </c>
      <c r="G61" s="1">
        <f>Damian!M62</f>
        <v>0</v>
      </c>
      <c r="H61" s="39">
        <f t="shared" si="20"/>
        <v>2.3470793064104849</v>
      </c>
    </row>
    <row r="62" spans="1:8" x14ac:dyDescent="0.2">
      <c r="A62" s="3" t="str">
        <f>Damian!A63</f>
        <v>trex</v>
      </c>
      <c r="B62" s="1">
        <f>Damian!AF63*$E$76</f>
        <v>308.99023799388993</v>
      </c>
      <c r="C62" s="2">
        <v>0</v>
      </c>
      <c r="D62" s="2">
        <v>175</v>
      </c>
      <c r="E62" s="3">
        <f t="shared" si="18"/>
        <v>175</v>
      </c>
      <c r="F62" s="1">
        <f t="shared" si="19"/>
        <v>133.99023799388993</v>
      </c>
      <c r="G62" s="1">
        <f>Damian!M63</f>
        <v>0</v>
      </c>
      <c r="H62" s="39">
        <f t="shared" si="20"/>
        <v>0.56636093468901272</v>
      </c>
    </row>
    <row r="63" spans="1:8" x14ac:dyDescent="0.2">
      <c r="A63" s="3" t="str">
        <f>Damian!A64</f>
        <v>ttd</v>
      </c>
      <c r="B63" s="1">
        <f>Damian!AF64*$E$76</f>
        <v>421.11819826968002</v>
      </c>
      <c r="C63" s="2">
        <v>0</v>
      </c>
      <c r="D63" s="2">
        <v>884</v>
      </c>
      <c r="E63" s="3">
        <f t="shared" si="18"/>
        <v>884</v>
      </c>
      <c r="F63" s="1">
        <f t="shared" si="19"/>
        <v>-462.88180173031998</v>
      </c>
      <c r="G63" s="1">
        <f>Damian!M64</f>
        <v>0</v>
      </c>
      <c r="H63" s="39">
        <f t="shared" si="20"/>
        <v>2.0991731148932562</v>
      </c>
    </row>
    <row r="64" spans="1:8" x14ac:dyDescent="0.2">
      <c r="A64" s="3" t="str">
        <f>Damian!A65</f>
        <v>ttwo</v>
      </c>
      <c r="B64" s="1">
        <f>Damian!AF65*$E$76</f>
        <v>148.03878565987736</v>
      </c>
      <c r="C64" s="2">
        <v>0</v>
      </c>
      <c r="D64" s="2">
        <v>120</v>
      </c>
      <c r="E64" s="3">
        <f t="shared" si="18"/>
        <v>120</v>
      </c>
      <c r="F64" s="1">
        <f t="shared" ref="F64:F72" si="21">B64-E64</f>
        <v>28.038785659877362</v>
      </c>
      <c r="G64" s="1">
        <f>Damian!M65</f>
        <v>0</v>
      </c>
      <c r="H64" s="39">
        <f t="shared" si="20"/>
        <v>0.81059838112765159</v>
      </c>
    </row>
    <row r="65" spans="1:8" x14ac:dyDescent="0.2">
      <c r="A65" s="3" t="str">
        <f>Damian!A66</f>
        <v>twlo</v>
      </c>
      <c r="B65" s="1">
        <f>Damian!AF66*$E$76</f>
        <v>281.68962172876439</v>
      </c>
      <c r="C65" s="2">
        <v>0</v>
      </c>
      <c r="D65" s="2">
        <v>447</v>
      </c>
      <c r="E65" s="3">
        <f t="shared" ref="E65:E72" si="22">C65+D65</f>
        <v>447</v>
      </c>
      <c r="F65" s="1">
        <f t="shared" si="21"/>
        <v>-165.31037827123561</v>
      </c>
      <c r="G65" s="1">
        <f>Damian!M66</f>
        <v>0</v>
      </c>
      <c r="H65" s="39">
        <f t="shared" ref="H65:H72" si="23">E65/B65</f>
        <v>1.5868529243523604</v>
      </c>
    </row>
    <row r="66" spans="1:8" x14ac:dyDescent="0.2">
      <c r="A66" s="3" t="str">
        <f>Damian!A67</f>
        <v>twtr</v>
      </c>
      <c r="B66" s="1">
        <f>Damian!AF67*$E$76</f>
        <v>59.216406569516806</v>
      </c>
      <c r="C66" s="2">
        <v>0</v>
      </c>
      <c r="D66" s="2">
        <v>196</v>
      </c>
      <c r="E66" s="3">
        <f t="shared" si="22"/>
        <v>196</v>
      </c>
      <c r="F66" s="1">
        <f t="shared" si="21"/>
        <v>-136.78359343048319</v>
      </c>
      <c r="G66" s="1">
        <f>Damian!M67</f>
        <v>0</v>
      </c>
      <c r="H66" s="39">
        <f t="shared" si="23"/>
        <v>3.3098935135469048</v>
      </c>
    </row>
    <row r="67" spans="1:8" x14ac:dyDescent="0.2">
      <c r="A67" s="3" t="str">
        <f>Damian!A68</f>
        <v>upst</v>
      </c>
      <c r="B67" s="1">
        <f>Damian!AF68*$E$76</f>
        <v>345.9285269343705</v>
      </c>
      <c r="C67" s="2">
        <v>0</v>
      </c>
      <c r="D67" s="2">
        <v>1350</v>
      </c>
      <c r="E67" s="3">
        <f t="shared" si="22"/>
        <v>1350</v>
      </c>
      <c r="F67" s="1">
        <f t="shared" si="21"/>
        <v>-1004.0714730656296</v>
      </c>
      <c r="G67" s="1">
        <f>Damian!M68</f>
        <v>0</v>
      </c>
      <c r="H67" s="39">
        <f t="shared" si="23"/>
        <v>3.902540250044547</v>
      </c>
    </row>
    <row r="68" spans="1:8" x14ac:dyDescent="0.2">
      <c r="A68" s="3" t="str">
        <f>Damian!A69</f>
        <v>veev</v>
      </c>
      <c r="B68" s="1">
        <f>Damian!AF69*$E$76</f>
        <v>265.02509382302816</v>
      </c>
      <c r="C68" s="2">
        <v>0</v>
      </c>
      <c r="D68" s="2">
        <v>546</v>
      </c>
      <c r="E68" s="3">
        <f t="shared" si="22"/>
        <v>546</v>
      </c>
      <c r="F68" s="1">
        <f t="shared" si="21"/>
        <v>-280.97490617697184</v>
      </c>
      <c r="G68" s="1">
        <f>Damian!M69</f>
        <v>0</v>
      </c>
      <c r="H68" s="39">
        <f t="shared" si="23"/>
        <v>2.0601822722666188</v>
      </c>
    </row>
    <row r="69" spans="1:8" x14ac:dyDescent="0.2">
      <c r="A69" s="3" t="str">
        <f>Damian!A70</f>
        <v>wk</v>
      </c>
      <c r="B69" s="1">
        <f>Damian!AF70*$E$76</f>
        <v>0</v>
      </c>
      <c r="C69" s="2">
        <v>0</v>
      </c>
      <c r="D69" s="2">
        <v>97</v>
      </c>
      <c r="E69" s="3">
        <f t="shared" si="22"/>
        <v>97</v>
      </c>
      <c r="F69" s="1">
        <f t="shared" si="21"/>
        <v>-97</v>
      </c>
      <c r="G69" s="1">
        <f>Damian!M70</f>
        <v>0</v>
      </c>
      <c r="H69" s="39" t="e">
        <f t="shared" si="23"/>
        <v>#DIV/0!</v>
      </c>
    </row>
    <row r="70" spans="1:8" x14ac:dyDescent="0.2">
      <c r="A70" s="3" t="str">
        <f>Damian!A71</f>
        <v>xpev</v>
      </c>
      <c r="B70" s="1">
        <f>Damian!AF71*$E$76</f>
        <v>159.44914450054955</v>
      </c>
      <c r="C70" s="2">
        <v>0</v>
      </c>
      <c r="D70" s="2">
        <v>0</v>
      </c>
      <c r="E70" s="3">
        <f t="shared" si="22"/>
        <v>0</v>
      </c>
      <c r="F70" s="1">
        <f t="shared" si="21"/>
        <v>159.44914450054955</v>
      </c>
      <c r="G70" s="1">
        <f>Damian!M71</f>
        <v>0</v>
      </c>
      <c r="H70" s="39">
        <f t="shared" si="23"/>
        <v>0</v>
      </c>
    </row>
    <row r="71" spans="1:8" x14ac:dyDescent="0.2">
      <c r="A71" s="3" t="str">
        <f>Damian!A72</f>
        <v>zen</v>
      </c>
      <c r="B71" s="1">
        <f>Damian!AF72*$E$76</f>
        <v>87.625971615677258</v>
      </c>
      <c r="C71" s="2">
        <v>0</v>
      </c>
      <c r="D71" s="2">
        <v>488</v>
      </c>
      <c r="E71" s="3">
        <f t="shared" si="22"/>
        <v>488</v>
      </c>
      <c r="F71" s="1">
        <f t="shared" si="21"/>
        <v>-400.37402838432274</v>
      </c>
      <c r="G71" s="1">
        <f>Damian!M72</f>
        <v>0</v>
      </c>
      <c r="H71" s="39">
        <f t="shared" si="23"/>
        <v>5.5691251235460353</v>
      </c>
    </row>
    <row r="72" spans="1:8" ht="17" thickBot="1" x14ac:dyDescent="0.25">
      <c r="A72" s="3" t="str">
        <f>Damian!A73</f>
        <v>znga</v>
      </c>
      <c r="B72" s="1">
        <f>Damian!AF73*$E$76</f>
        <v>0</v>
      </c>
      <c r="C72" s="2">
        <v>0</v>
      </c>
      <c r="D72" s="2">
        <v>414</v>
      </c>
      <c r="E72" s="3">
        <f t="shared" si="22"/>
        <v>414</v>
      </c>
      <c r="F72" s="1">
        <f t="shared" si="21"/>
        <v>-414</v>
      </c>
      <c r="G72" s="1">
        <f>Damian!M73</f>
        <v>0</v>
      </c>
      <c r="H72" s="39" t="e">
        <f t="shared" si="23"/>
        <v>#DIV/0!</v>
      </c>
    </row>
    <row r="73" spans="1:8" x14ac:dyDescent="0.2">
      <c r="A73" s="55" t="str">
        <f>Damian!A74</f>
        <v>SUM</v>
      </c>
      <c r="B73" s="56">
        <f>SUM(B2:B72)</f>
        <v>13263.647003278697</v>
      </c>
      <c r="C73" s="56">
        <f>SUM(C2:C72)</f>
        <v>1810</v>
      </c>
      <c r="D73" s="56">
        <f>SUM(D2:D72)</f>
        <v>19910</v>
      </c>
      <c r="E73" s="56">
        <f>SUM(E2:E72)</f>
        <v>21720</v>
      </c>
      <c r="F73" s="56">
        <f>SUM(F2:F72)</f>
        <v>-8456.3529967212999</v>
      </c>
      <c r="G73" s="57"/>
      <c r="H73" s="57"/>
    </row>
    <row r="75" spans="1:8" x14ac:dyDescent="0.2">
      <c r="A75" s="3" t="s">
        <v>119</v>
      </c>
      <c r="B75" t="s">
        <v>120</v>
      </c>
      <c r="C75" t="s">
        <v>174</v>
      </c>
      <c r="D75" t="s">
        <v>26</v>
      </c>
      <c r="E75" t="s">
        <v>190</v>
      </c>
      <c r="F75" t="s">
        <v>191</v>
      </c>
      <c r="G75" t="s">
        <v>192</v>
      </c>
    </row>
    <row r="76" spans="1:8" x14ac:dyDescent="0.2">
      <c r="A76" s="1">
        <v>6118</v>
      </c>
      <c r="B76">
        <v>20443</v>
      </c>
      <c r="C76" s="1">
        <f>A76+B76</f>
        <v>26561</v>
      </c>
      <c r="D76">
        <f>Damian!F82</f>
        <v>0.5</v>
      </c>
      <c r="E76" s="1">
        <f>D76*C76</f>
        <v>13280.5</v>
      </c>
      <c r="F76" s="1">
        <f>E73</f>
        <v>21720</v>
      </c>
      <c r="G76" s="1">
        <f>E76-F76</f>
        <v>-8439.5</v>
      </c>
    </row>
    <row r="78" spans="1:8" x14ac:dyDescent="0.2">
      <c r="A78" s="34" t="s">
        <v>189</v>
      </c>
    </row>
  </sheetData>
  <sortState xmlns:xlrd2="http://schemas.microsoft.com/office/spreadsheetml/2017/richdata2" ref="A2:H36">
    <sortCondition ref="G2:G36"/>
  </sortState>
  <conditionalFormatting sqref="N2:N30">
    <cfRule type="colorScale" priority="77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2:F4 F6:F18 F20:F52 F54:F55 F57:F72">
    <cfRule type="colorScale" priority="117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3:F4 F6:F18 F20:F52 F54:F55 F57:F71">
    <cfRule type="colorScale" priority="118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4 G6:G18 G20:G52 G54:G55 G57:G72">
    <cfRule type="colorScale" priority="119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">
    <cfRule type="colorScale" priority="1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19">
    <cfRule type="colorScale" priority="9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3">
    <cfRule type="colorScale" priority="6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6">
    <cfRule type="colorScale" priority="3">
      <colorScale>
        <cfvo type="min"/>
        <cfvo type="percentile" val="50"/>
        <cfvo type="max"/>
        <color rgb="FFFF0000"/>
        <color theme="0"/>
        <color rgb="FF00B050"/>
      </colorScale>
    </cfRule>
  </conditionalFormatting>
  <hyperlinks>
    <hyperlink ref="A78" r:id="rId1" xr:uid="{278F32D6-B321-9D47-8E81-230980C843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Damian</vt:lpstr>
      <vt:lpstr>Dongmei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2022-06-04T00:03:44Z</dcterms:modified>
</cp:coreProperties>
</file>