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4F696C3D-B308-D945-8477-8ED634BB873A}" xr6:coauthVersionLast="47" xr6:coauthVersionMax="47" xr10:uidLastSave="{00000000-0000-0000-0000-000000000000}"/>
  <bookViews>
    <workbookView xWindow="57200" yWindow="-3100" windowWidth="51200" windowHeight="283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Damian!$A$1:$CN$65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" i="11" l="1"/>
  <c r="F74" i="11" s="1"/>
  <c r="C75" i="11"/>
  <c r="AQ10" i="11"/>
  <c r="AU10" i="11" s="1"/>
  <c r="AB10" i="11"/>
  <c r="AA10" i="11"/>
  <c r="Z10" i="11"/>
  <c r="Y10" i="11"/>
  <c r="X10" i="11"/>
  <c r="W10" i="11"/>
  <c r="T10" i="11"/>
  <c r="V10" i="11" s="1"/>
  <c r="S10" i="11"/>
  <c r="U10" i="11" s="1"/>
  <c r="AQ5" i="11"/>
  <c r="AU5" i="11" s="1"/>
  <c r="AB5" i="11"/>
  <c r="AA5" i="11"/>
  <c r="Z5" i="11"/>
  <c r="Y5" i="11"/>
  <c r="X5" i="11"/>
  <c r="W5" i="11"/>
  <c r="T5" i="11"/>
  <c r="V5" i="11" s="1"/>
  <c r="S5" i="11"/>
  <c r="U5" i="11" s="1"/>
  <c r="AQ40" i="11"/>
  <c r="AU40" i="11" s="1"/>
  <c r="AB40" i="11"/>
  <c r="AA40" i="11"/>
  <c r="Z40" i="11"/>
  <c r="Y40" i="11"/>
  <c r="X40" i="11"/>
  <c r="W40" i="11"/>
  <c r="T40" i="11"/>
  <c r="V40" i="11" s="1"/>
  <c r="S40" i="11"/>
  <c r="U40" i="11" s="1"/>
  <c r="AQ64" i="11"/>
  <c r="AU64" i="11" s="1"/>
  <c r="AB64" i="11"/>
  <c r="AA64" i="11"/>
  <c r="Z64" i="11"/>
  <c r="Y64" i="11"/>
  <c r="X64" i="11"/>
  <c r="W64" i="11"/>
  <c r="T64" i="11"/>
  <c r="V64" i="11" s="1"/>
  <c r="S64" i="11"/>
  <c r="U64" i="11" s="1"/>
  <c r="B66" i="11"/>
  <c r="AQ62" i="11"/>
  <c r="AU62" i="11" s="1"/>
  <c r="AB62" i="11"/>
  <c r="AA62" i="11"/>
  <c r="Z62" i="11"/>
  <c r="Y62" i="11"/>
  <c r="X62" i="11"/>
  <c r="W62" i="11"/>
  <c r="T62" i="11"/>
  <c r="V62" i="11" s="1"/>
  <c r="S62" i="11"/>
  <c r="U62" i="11" s="1"/>
  <c r="AX72" i="11"/>
  <c r="AX70" i="11"/>
  <c r="S2" i="11"/>
  <c r="U2" i="11" s="1"/>
  <c r="S3" i="11"/>
  <c r="U3" i="11" s="1"/>
  <c r="S4" i="11"/>
  <c r="U4" i="11" s="1"/>
  <c r="S6" i="11"/>
  <c r="U6" i="11" s="1"/>
  <c r="S7" i="11"/>
  <c r="U7" i="11" s="1"/>
  <c r="S8" i="11"/>
  <c r="U8" i="11" s="1"/>
  <c r="S9" i="11"/>
  <c r="U9" i="11" s="1"/>
  <c r="S11" i="11"/>
  <c r="U11" i="11" s="1"/>
  <c r="S12" i="11"/>
  <c r="U12" i="11" s="1"/>
  <c r="S13" i="11"/>
  <c r="U13" i="11" s="1"/>
  <c r="S14" i="11"/>
  <c r="U14" i="11" s="1"/>
  <c r="S15" i="11"/>
  <c r="U15" i="11" s="1"/>
  <c r="S16" i="11"/>
  <c r="U16" i="11" s="1"/>
  <c r="S17" i="11"/>
  <c r="U17" i="11" s="1"/>
  <c r="S18" i="11"/>
  <c r="U18" i="11" s="1"/>
  <c r="S19" i="11"/>
  <c r="U19" i="11" s="1"/>
  <c r="S20" i="11"/>
  <c r="U20" i="11" s="1"/>
  <c r="S21" i="11"/>
  <c r="U21" i="11" s="1"/>
  <c r="S22" i="11"/>
  <c r="U22" i="11" s="1"/>
  <c r="S23" i="11"/>
  <c r="U23" i="11" s="1"/>
  <c r="S24" i="11"/>
  <c r="U24" i="11" s="1"/>
  <c r="S25" i="11"/>
  <c r="U25" i="11" s="1"/>
  <c r="S26" i="11"/>
  <c r="U26" i="11" s="1"/>
  <c r="S27" i="11"/>
  <c r="U27" i="11" s="1"/>
  <c r="S28" i="11"/>
  <c r="U28" i="11" s="1"/>
  <c r="S29" i="11"/>
  <c r="U29" i="11" s="1"/>
  <c r="S30" i="11"/>
  <c r="U30" i="11" s="1"/>
  <c r="S31" i="11"/>
  <c r="U31" i="11" s="1"/>
  <c r="S32" i="11"/>
  <c r="U32" i="11" s="1"/>
  <c r="S33" i="11"/>
  <c r="U33" i="11" s="1"/>
  <c r="S34" i="11"/>
  <c r="U34" i="11" s="1"/>
  <c r="S35" i="11"/>
  <c r="U35" i="11" s="1"/>
  <c r="S36" i="11"/>
  <c r="U36" i="11" s="1"/>
  <c r="S37" i="11"/>
  <c r="U37" i="11" s="1"/>
  <c r="S38" i="11"/>
  <c r="U38" i="11" s="1"/>
  <c r="S39" i="11"/>
  <c r="U39" i="11" s="1"/>
  <c r="S41" i="11"/>
  <c r="U41" i="11" s="1"/>
  <c r="S42" i="11"/>
  <c r="U42" i="11" s="1"/>
  <c r="S43" i="11"/>
  <c r="U43" i="11" s="1"/>
  <c r="S44" i="11"/>
  <c r="U44" i="11" s="1"/>
  <c r="S45" i="11"/>
  <c r="U45" i="11" s="1"/>
  <c r="S46" i="11"/>
  <c r="U46" i="11" s="1"/>
  <c r="S47" i="11"/>
  <c r="U47" i="11" s="1"/>
  <c r="S48" i="11"/>
  <c r="U48" i="11" s="1"/>
  <c r="S49" i="11"/>
  <c r="U49" i="11" s="1"/>
  <c r="S50" i="11"/>
  <c r="U50" i="11" s="1"/>
  <c r="S51" i="11"/>
  <c r="U51" i="11" s="1"/>
  <c r="S52" i="11"/>
  <c r="U52" i="11" s="1"/>
  <c r="S53" i="11"/>
  <c r="U53" i="11" s="1"/>
  <c r="S54" i="11"/>
  <c r="U54" i="11" s="1"/>
  <c r="S55" i="11"/>
  <c r="U55" i="11" s="1"/>
  <c r="S56" i="11"/>
  <c r="U56" i="11" s="1"/>
  <c r="S57" i="11"/>
  <c r="U57" i="11" s="1"/>
  <c r="S58" i="11"/>
  <c r="U58" i="11" s="1"/>
  <c r="S59" i="11"/>
  <c r="U59" i="11" s="1"/>
  <c r="S60" i="11"/>
  <c r="U60" i="11" s="1"/>
  <c r="S61" i="11"/>
  <c r="U61" i="11" s="1"/>
  <c r="S63" i="11"/>
  <c r="U63" i="11" s="1"/>
  <c r="S65" i="11"/>
  <c r="U65" i="11" s="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Y70" i="11"/>
  <c r="AY71" i="11" s="1"/>
  <c r="AY72" i="11" s="1"/>
  <c r="AY73" i="11" s="1"/>
  <c r="AY75" i="11" s="1"/>
  <c r="AW70" i="11"/>
  <c r="AW71" i="11" s="1"/>
  <c r="AW72" i="11" s="1"/>
  <c r="AW73" i="11" s="1"/>
  <c r="AW75" i="11" s="1"/>
  <c r="C66" i="11"/>
  <c r="AB46" i="11"/>
  <c r="AA46" i="11"/>
  <c r="Z46" i="11"/>
  <c r="Y46" i="11"/>
  <c r="X46" i="11"/>
  <c r="W46" i="11"/>
  <c r="T46" i="11"/>
  <c r="V46" i="11" s="1"/>
  <c r="AQ46" i="11"/>
  <c r="AU46" i="11" s="1"/>
  <c r="AK66" i="11"/>
  <c r="AQ51" i="11"/>
  <c r="AU51" i="11" s="1"/>
  <c r="AB51" i="11"/>
  <c r="AA51" i="11"/>
  <c r="Z51" i="11"/>
  <c r="Y51" i="11"/>
  <c r="X51" i="11"/>
  <c r="W51" i="11"/>
  <c r="T51" i="11"/>
  <c r="V51" i="11" s="1"/>
  <c r="AQ48" i="11"/>
  <c r="AU48" i="11" s="1"/>
  <c r="AB48" i="11"/>
  <c r="AA48" i="11"/>
  <c r="Z48" i="11"/>
  <c r="Y48" i="11"/>
  <c r="X48" i="11"/>
  <c r="W48" i="11"/>
  <c r="T48" i="11"/>
  <c r="V48" i="11" s="1"/>
  <c r="AQ16" i="11"/>
  <c r="AU16" i="11" s="1"/>
  <c r="AB16" i="11"/>
  <c r="AA16" i="11"/>
  <c r="Z16" i="11"/>
  <c r="Y16" i="11"/>
  <c r="X16" i="11"/>
  <c r="W16" i="11"/>
  <c r="T16" i="11"/>
  <c r="V16" i="11" s="1"/>
  <c r="AQ6" i="11"/>
  <c r="AU6" i="11" s="1"/>
  <c r="AB6" i="11"/>
  <c r="AA6" i="11"/>
  <c r="Z6" i="11"/>
  <c r="Y6" i="11"/>
  <c r="X6" i="11"/>
  <c r="W6" i="11"/>
  <c r="T6" i="11"/>
  <c r="V6" i="11" s="1"/>
  <c r="D66" i="11"/>
  <c r="E66" i="11"/>
  <c r="L66" i="11"/>
  <c r="E67" i="11"/>
  <c r="L67" i="11"/>
  <c r="T11" i="11"/>
  <c r="V11" i="11" s="1"/>
  <c r="T65" i="11"/>
  <c r="V65" i="11" s="1"/>
  <c r="T63" i="11"/>
  <c r="V63" i="11" s="1"/>
  <c r="T61" i="11"/>
  <c r="V61" i="11" s="1"/>
  <c r="T60" i="11"/>
  <c r="V60" i="11" s="1"/>
  <c r="T59" i="11"/>
  <c r="V59" i="11" s="1"/>
  <c r="T58" i="11"/>
  <c r="V58" i="11" s="1"/>
  <c r="T57" i="11"/>
  <c r="V57" i="11" s="1"/>
  <c r="T56" i="11"/>
  <c r="V56" i="11" s="1"/>
  <c r="T55" i="11"/>
  <c r="V55" i="11" s="1"/>
  <c r="T54" i="11"/>
  <c r="V54" i="11" s="1"/>
  <c r="T53" i="11"/>
  <c r="V53" i="11" s="1"/>
  <c r="T52" i="11"/>
  <c r="V52" i="11" s="1"/>
  <c r="T50" i="11"/>
  <c r="V50" i="11" s="1"/>
  <c r="T49" i="11"/>
  <c r="V49" i="11" s="1"/>
  <c r="T47" i="11"/>
  <c r="V47" i="11" s="1"/>
  <c r="T45" i="11"/>
  <c r="V45" i="11" s="1"/>
  <c r="T44" i="11"/>
  <c r="V44" i="11" s="1"/>
  <c r="T43" i="11"/>
  <c r="V43" i="11" s="1"/>
  <c r="T42" i="11"/>
  <c r="V42" i="11" s="1"/>
  <c r="T41" i="11"/>
  <c r="V41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6" i="11"/>
  <c r="V26" i="11" s="1"/>
  <c r="T25" i="11"/>
  <c r="V25" i="11" s="1"/>
  <c r="T24" i="11"/>
  <c r="V24" i="11" s="1"/>
  <c r="T23" i="11"/>
  <c r="V23" i="11" s="1"/>
  <c r="T22" i="11"/>
  <c r="V22" i="11" s="1"/>
  <c r="T21" i="11"/>
  <c r="V21" i="11" s="1"/>
  <c r="T20" i="11"/>
  <c r="V20" i="11" s="1"/>
  <c r="T19" i="11"/>
  <c r="V19" i="11" s="1"/>
  <c r="T18" i="11"/>
  <c r="V18" i="11" s="1"/>
  <c r="T17" i="11"/>
  <c r="V17" i="11" s="1"/>
  <c r="T15" i="11"/>
  <c r="V15" i="11" s="1"/>
  <c r="T14" i="11"/>
  <c r="V14" i="11" s="1"/>
  <c r="T13" i="11"/>
  <c r="V13" i="11" s="1"/>
  <c r="T12" i="11"/>
  <c r="V12" i="11" s="1"/>
  <c r="T9" i="11"/>
  <c r="V9" i="11" s="1"/>
  <c r="T8" i="11"/>
  <c r="V8" i="11" s="1"/>
  <c r="T7" i="11"/>
  <c r="V7" i="11" s="1"/>
  <c r="T4" i="11"/>
  <c r="V4" i="11" s="1"/>
  <c r="T3" i="11"/>
  <c r="V3" i="11" s="1"/>
  <c r="T2" i="11"/>
  <c r="V2" i="11" s="1"/>
  <c r="AQ21" i="11"/>
  <c r="AU21" i="11" s="1"/>
  <c r="Z21" i="11"/>
  <c r="Y21" i="11"/>
  <c r="X21" i="11"/>
  <c r="W21" i="11"/>
  <c r="X12" i="11"/>
  <c r="X27" i="11"/>
  <c r="X18" i="11"/>
  <c r="X3" i="11"/>
  <c r="X56" i="11"/>
  <c r="X39" i="11"/>
  <c r="X60" i="11"/>
  <c r="X57" i="11"/>
  <c r="X35" i="11"/>
  <c r="X2" i="11"/>
  <c r="X11" i="11"/>
  <c r="X23" i="11"/>
  <c r="X63" i="11"/>
  <c r="X25" i="11"/>
  <c r="X9" i="11"/>
  <c r="X7" i="11"/>
  <c r="X32" i="11"/>
  <c r="X13" i="11"/>
  <c r="X52" i="11"/>
  <c r="X4" i="11"/>
  <c r="X24" i="11"/>
  <c r="X30" i="11"/>
  <c r="X34" i="11"/>
  <c r="X36" i="11"/>
  <c r="X14" i="11"/>
  <c r="X33" i="11"/>
  <c r="X65" i="11"/>
  <c r="X15" i="11"/>
  <c r="X53" i="11"/>
  <c r="X61" i="11"/>
  <c r="X28" i="11"/>
  <c r="X41" i="11"/>
  <c r="X17" i="11"/>
  <c r="X54" i="11"/>
  <c r="X59" i="11"/>
  <c r="X45" i="11"/>
  <c r="X31" i="11"/>
  <c r="X37" i="11"/>
  <c r="X42" i="11"/>
  <c r="X44" i="11"/>
  <c r="X38" i="11"/>
  <c r="X55" i="11"/>
  <c r="X29" i="11"/>
  <c r="X19" i="11"/>
  <c r="X20" i="11"/>
  <c r="X50" i="11"/>
  <c r="X8" i="11"/>
  <c r="X58" i="11"/>
  <c r="X26" i="11"/>
  <c r="X43" i="11"/>
  <c r="X22" i="11"/>
  <c r="X49" i="11"/>
  <c r="AQ43" i="11"/>
  <c r="AU43" i="11" s="1"/>
  <c r="Z43" i="11"/>
  <c r="Y43" i="11"/>
  <c r="W43" i="11"/>
  <c r="AQ14" i="11"/>
  <c r="AU14" i="11" s="1"/>
  <c r="Z14" i="11"/>
  <c r="Y14" i="11"/>
  <c r="W14" i="11"/>
  <c r="Z2" i="11"/>
  <c r="AQ63" i="11"/>
  <c r="AU63" i="11" s="1"/>
  <c r="Z63" i="11"/>
  <c r="Y63" i="11"/>
  <c r="W63" i="11"/>
  <c r="W65" i="11"/>
  <c r="Y65" i="11"/>
  <c r="Z65" i="11"/>
  <c r="AQ65" i="11"/>
  <c r="AU65" i="11" s="1"/>
  <c r="Z49" i="11"/>
  <c r="AQ52" i="11"/>
  <c r="AU52" i="11" s="1"/>
  <c r="Z52" i="11"/>
  <c r="Y52" i="11"/>
  <c r="W52" i="11"/>
  <c r="AP66" i="11"/>
  <c r="AQ7" i="11"/>
  <c r="AU7" i="11" s="1"/>
  <c r="Z7" i="11"/>
  <c r="Y7" i="11"/>
  <c r="W7" i="11"/>
  <c r="Z11" i="11"/>
  <c r="Z54" i="11"/>
  <c r="AC40" i="11" l="1"/>
  <c r="AC5" i="11"/>
  <c r="AC10" i="11"/>
  <c r="AC64" i="11"/>
  <c r="AC62" i="11"/>
  <c r="AC46" i="11"/>
  <c r="AC6" i="11"/>
  <c r="AC16" i="11"/>
  <c r="AC48" i="11"/>
  <c r="AC51" i="11"/>
  <c r="D73" i="11"/>
  <c r="F73" i="11" s="1"/>
  <c r="AA52" i="11"/>
  <c r="AA14" i="11"/>
  <c r="AB65" i="11"/>
  <c r="AB20" i="11"/>
  <c r="AB63" i="11"/>
  <c r="AB21" i="11"/>
  <c r="AA63" i="11"/>
  <c r="AA21" i="11"/>
  <c r="AA43" i="11"/>
  <c r="AA7" i="11"/>
  <c r="AB52" i="11"/>
  <c r="AB14" i="11"/>
  <c r="AA65" i="11"/>
  <c r="AB43" i="11"/>
  <c r="AB7" i="11"/>
  <c r="Z28" i="11"/>
  <c r="Z47" i="11"/>
  <c r="Z60" i="11"/>
  <c r="Z12" i="11"/>
  <c r="Z59" i="11"/>
  <c r="Z23" i="11"/>
  <c r="Z18" i="11"/>
  <c r="Z35" i="11"/>
  <c r="Z53" i="11"/>
  <c r="Z13" i="11"/>
  <c r="Z15" i="11"/>
  <c r="Z36" i="11"/>
  <c r="Z56" i="11"/>
  <c r="Z50" i="11"/>
  <c r="Z20" i="11"/>
  <c r="Z33" i="11"/>
  <c r="Z55" i="11"/>
  <c r="Z29" i="11"/>
  <c r="Z37" i="11"/>
  <c r="Z26" i="11"/>
  <c r="Z30" i="11"/>
  <c r="Z4" i="11"/>
  <c r="Z42" i="11"/>
  <c r="Z27" i="11"/>
  <c r="Z44" i="11"/>
  <c r="Z41" i="11"/>
  <c r="Z57" i="11"/>
  <c r="Z24" i="11"/>
  <c r="Z31" i="11"/>
  <c r="Z32" i="11"/>
  <c r="Z38" i="11"/>
  <c r="Z22" i="11"/>
  <c r="Z39" i="11"/>
  <c r="Z25" i="11"/>
  <c r="Z34" i="11"/>
  <c r="Z19" i="11"/>
  <c r="Z8" i="11"/>
  <c r="Z3" i="11"/>
  <c r="Z61" i="11"/>
  <c r="Z58" i="11"/>
  <c r="Z45" i="11"/>
  <c r="Z17" i="11"/>
  <c r="Z9" i="11"/>
  <c r="Y47" i="11"/>
  <c r="Y28" i="11"/>
  <c r="Y13" i="11"/>
  <c r="Y12" i="11"/>
  <c r="Y19" i="11"/>
  <c r="Y44" i="11"/>
  <c r="Y35" i="11"/>
  <c r="Y59" i="11"/>
  <c r="Y23" i="11"/>
  <c r="Y60" i="11"/>
  <c r="Y36" i="11"/>
  <c r="Y50" i="11"/>
  <c r="Y54" i="11"/>
  <c r="Y26" i="11"/>
  <c r="Y29" i="11"/>
  <c r="Y2" i="11"/>
  <c r="Y49" i="11"/>
  <c r="Y37" i="11"/>
  <c r="Y4" i="11"/>
  <c r="Y24" i="11"/>
  <c r="Y17" i="11"/>
  <c r="Y42" i="11"/>
  <c r="Y45" i="11"/>
  <c r="Y33" i="11"/>
  <c r="Y27" i="11"/>
  <c r="Y58" i="11"/>
  <c r="Y11" i="11"/>
  <c r="Y39" i="11"/>
  <c r="Y61" i="11"/>
  <c r="Y53" i="11"/>
  <c r="Y3" i="11"/>
  <c r="Y32" i="11"/>
  <c r="Y34" i="11"/>
  <c r="Y25" i="11"/>
  <c r="Y57" i="11"/>
  <c r="Y22" i="11"/>
  <c r="Y41" i="11"/>
  <c r="Y31" i="11"/>
  <c r="Y38" i="11"/>
  <c r="Y8" i="11"/>
  <c r="Y18" i="11"/>
  <c r="Y15" i="11"/>
  <c r="Y30" i="11"/>
  <c r="Y56" i="11"/>
  <c r="Y9" i="11"/>
  <c r="Y20" i="11"/>
  <c r="Y55" i="11"/>
  <c r="C77" i="8"/>
  <c r="E2" i="8"/>
  <c r="G2" i="8"/>
  <c r="A74" i="8"/>
  <c r="A2" i="8"/>
  <c r="AB12" i="11"/>
  <c r="AB60" i="11"/>
  <c r="AB28" i="11"/>
  <c r="AB50" i="11"/>
  <c r="AB49" i="11"/>
  <c r="AB35" i="11"/>
  <c r="AB37" i="11"/>
  <c r="AB18" i="11"/>
  <c r="AB47" i="11"/>
  <c r="AB56" i="11"/>
  <c r="AB2" i="11"/>
  <c r="AB15" i="11"/>
  <c r="AB17" i="11"/>
  <c r="AB34" i="11"/>
  <c r="AB61" i="11"/>
  <c r="AB30" i="11"/>
  <c r="AB31" i="11"/>
  <c r="AB54" i="11"/>
  <c r="AB58" i="11"/>
  <c r="AB45" i="11"/>
  <c r="AB8" i="11"/>
  <c r="AB11" i="11"/>
  <c r="AB24" i="11"/>
  <c r="AB23" i="11"/>
  <c r="AB22" i="11"/>
  <c r="AB38" i="11"/>
  <c r="AB53" i="11"/>
  <c r="AB42" i="11"/>
  <c r="AB55" i="11"/>
  <c r="AB41" i="11"/>
  <c r="AB26" i="11"/>
  <c r="AB29" i="11"/>
  <c r="AB33" i="11"/>
  <c r="AB59" i="11"/>
  <c r="AB3" i="11"/>
  <c r="AB32" i="11"/>
  <c r="AB13" i="11"/>
  <c r="AB36" i="11"/>
  <c r="AB19" i="11"/>
  <c r="AB44" i="11"/>
  <c r="AB27" i="11"/>
  <c r="AB39" i="11"/>
  <c r="AB4" i="11"/>
  <c r="AB57" i="11"/>
  <c r="AB25" i="11"/>
  <c r="AB9" i="11"/>
  <c r="AA12" i="11"/>
  <c r="AA60" i="11"/>
  <c r="AA28" i="11"/>
  <c r="AA50" i="11"/>
  <c r="AA49" i="11"/>
  <c r="AA35" i="11"/>
  <c r="AA37" i="11"/>
  <c r="AA18" i="11"/>
  <c r="AA47" i="11"/>
  <c r="AA20" i="11"/>
  <c r="AA56" i="11"/>
  <c r="AA2" i="11"/>
  <c r="AA15" i="11"/>
  <c r="AA17" i="11"/>
  <c r="AA34" i="11"/>
  <c r="AA61" i="11"/>
  <c r="AA30" i="11"/>
  <c r="AA31" i="11"/>
  <c r="AA54" i="11"/>
  <c r="AA58" i="11"/>
  <c r="AA45" i="11"/>
  <c r="AA8" i="11"/>
  <c r="AA11" i="11"/>
  <c r="AA24" i="11"/>
  <c r="AA23" i="11"/>
  <c r="AA22" i="11"/>
  <c r="AA38" i="11"/>
  <c r="AA53" i="11"/>
  <c r="AA42" i="11"/>
  <c r="AA55" i="11"/>
  <c r="AA41" i="11"/>
  <c r="AA26" i="11"/>
  <c r="AA29" i="11"/>
  <c r="AA33" i="11"/>
  <c r="AA59" i="11"/>
  <c r="AA3" i="11"/>
  <c r="AA32" i="11"/>
  <c r="AA13" i="11"/>
  <c r="AA36" i="11"/>
  <c r="AA19" i="11"/>
  <c r="AA44" i="11"/>
  <c r="AA27" i="11"/>
  <c r="AA39" i="11"/>
  <c r="AA4" i="11"/>
  <c r="AA57" i="11"/>
  <c r="AA25" i="11"/>
  <c r="AA9" i="11"/>
  <c r="AC43" i="11" l="1"/>
  <c r="AC52" i="11"/>
  <c r="AC7" i="11"/>
  <c r="AC65" i="11"/>
  <c r="AC14" i="11"/>
  <c r="AC21" i="11"/>
  <c r="AC63" i="11"/>
  <c r="X47" i="11"/>
  <c r="D71" i="11"/>
  <c r="F71" i="11" s="1"/>
  <c r="D72" i="11"/>
  <c r="F72" i="11" s="1"/>
  <c r="F77" i="8"/>
  <c r="AC57" i="11"/>
  <c r="AC42" i="11"/>
  <c r="AC2" i="11"/>
  <c r="AC35" i="11"/>
  <c r="AC3" i="11"/>
  <c r="AC58" i="11"/>
  <c r="AC27" i="11"/>
  <c r="AC59" i="11"/>
  <c r="AC24" i="11"/>
  <c r="AC54" i="11"/>
  <c r="AC56" i="11"/>
  <c r="AC49" i="11"/>
  <c r="AC44" i="11"/>
  <c r="AC31" i="11"/>
  <c r="AC20" i="11"/>
  <c r="AC50" i="11"/>
  <c r="AC19" i="11"/>
  <c r="AC33" i="11"/>
  <c r="AC53" i="11"/>
  <c r="AC11" i="11"/>
  <c r="AC30" i="11"/>
  <c r="AC47" i="11"/>
  <c r="AC28" i="11"/>
  <c r="AC25" i="11"/>
  <c r="AC39" i="11"/>
  <c r="AC32" i="11"/>
  <c r="AC55" i="11"/>
  <c r="AC15" i="11"/>
  <c r="AC9" i="11"/>
  <c r="AC36" i="11"/>
  <c r="AC29" i="11"/>
  <c r="AC38" i="11"/>
  <c r="AC8" i="11"/>
  <c r="AC61" i="11"/>
  <c r="AC18" i="11"/>
  <c r="AC60" i="11"/>
  <c r="AC13" i="11"/>
  <c r="AC26" i="11"/>
  <c r="AC22" i="11"/>
  <c r="AC45" i="11"/>
  <c r="AC34" i="11"/>
  <c r="AC37" i="11"/>
  <c r="AC12" i="11"/>
  <c r="AC4" i="11"/>
  <c r="AC41" i="11"/>
  <c r="AC23" i="11"/>
  <c r="AC17" i="11"/>
  <c r="AQ38" i="11"/>
  <c r="AU38" i="11" s="1"/>
  <c r="W38" i="11"/>
  <c r="AQ15" i="11"/>
  <c r="AU15" i="11" s="1"/>
  <c r="AQ12" i="11"/>
  <c r="AU12" i="11" s="1"/>
  <c r="AQ45" i="11"/>
  <c r="AU45" i="11" s="1"/>
  <c r="AQ29" i="11"/>
  <c r="AU29" i="11" s="1"/>
  <c r="W29" i="11"/>
  <c r="AN66" i="11"/>
  <c r="AQ36" i="11"/>
  <c r="AU36" i="11" s="1"/>
  <c r="W61" i="11"/>
  <c r="W60" i="11"/>
  <c r="W59" i="11"/>
  <c r="W58" i="11"/>
  <c r="W57" i="11"/>
  <c r="W56" i="11"/>
  <c r="W55" i="11"/>
  <c r="W54" i="11"/>
  <c r="W53" i="11"/>
  <c r="W50" i="11"/>
  <c r="W49" i="11"/>
  <c r="W47" i="11"/>
  <c r="W45" i="11"/>
  <c r="W44" i="11"/>
  <c r="W42" i="11"/>
  <c r="W41" i="11"/>
  <c r="W39" i="11"/>
  <c r="W37" i="11"/>
  <c r="W36" i="11"/>
  <c r="W35" i="11"/>
  <c r="W34" i="11"/>
  <c r="W33" i="11"/>
  <c r="W32" i="11"/>
  <c r="W30" i="11"/>
  <c r="W28" i="11"/>
  <c r="W27" i="11"/>
  <c r="W26" i="11"/>
  <c r="W25" i="11"/>
  <c r="W24" i="11"/>
  <c r="W23" i="11"/>
  <c r="W22" i="11"/>
  <c r="W20" i="11"/>
  <c r="W19" i="11"/>
  <c r="W18" i="11"/>
  <c r="W17" i="11"/>
  <c r="W15" i="11"/>
  <c r="W13" i="11"/>
  <c r="W12" i="11"/>
  <c r="W11" i="11"/>
  <c r="W9" i="11"/>
  <c r="W8" i="11"/>
  <c r="W4" i="11"/>
  <c r="W3" i="11"/>
  <c r="W2" i="11"/>
  <c r="W31" i="11"/>
  <c r="AQ24" i="11"/>
  <c r="AU24" i="11" s="1"/>
  <c r="AQ33" i="11"/>
  <c r="AU33" i="11" s="1"/>
  <c r="AQ2" i="11"/>
  <c r="AU2" i="11" s="1"/>
  <c r="AQ11" i="11"/>
  <c r="AU11" i="11" s="1"/>
  <c r="AQ47" i="11"/>
  <c r="AU47" i="11" s="1"/>
  <c r="AQ17" i="11"/>
  <c r="AU17" i="11" s="1"/>
  <c r="AQ53" i="11"/>
  <c r="AU53" i="11" s="1"/>
  <c r="AQ8" i="11"/>
  <c r="AU8" i="11" s="1"/>
  <c r="AQ56" i="11"/>
  <c r="AU56" i="11" s="1"/>
  <c r="AQ31" i="11"/>
  <c r="AU31" i="11" s="1"/>
  <c r="AQ60" i="11"/>
  <c r="AU60" i="11" s="1"/>
  <c r="AQ18" i="11"/>
  <c r="AU18" i="11" s="1"/>
  <c r="AQ20" i="11"/>
  <c r="AU20" i="11" s="1"/>
  <c r="AQ25" i="11"/>
  <c r="AU25" i="11" s="1"/>
  <c r="AQ4" i="11"/>
  <c r="AU4" i="11" s="1"/>
  <c r="AQ28" i="11"/>
  <c r="AU28" i="11" s="1"/>
  <c r="AQ50" i="11"/>
  <c r="AU50" i="11" s="1"/>
  <c r="AQ27" i="11"/>
  <c r="AU27" i="11" s="1"/>
  <c r="AQ23" i="11"/>
  <c r="AU23" i="11" s="1"/>
  <c r="AQ59" i="11"/>
  <c r="AU59" i="11" s="1"/>
  <c r="AQ41" i="11"/>
  <c r="AU41" i="11" s="1"/>
  <c r="AQ58" i="11"/>
  <c r="AU58" i="11" s="1"/>
  <c r="AQ37" i="11"/>
  <c r="AU37" i="11" s="1"/>
  <c r="AQ54" i="11"/>
  <c r="AU54" i="11" s="1"/>
  <c r="AQ39" i="11"/>
  <c r="AU39" i="11" s="1"/>
  <c r="AQ22" i="11"/>
  <c r="AU22" i="11" s="1"/>
  <c r="AQ49" i="11"/>
  <c r="AU49" i="11" s="1"/>
  <c r="AQ44" i="11"/>
  <c r="AU44" i="11" s="1"/>
  <c r="AQ30" i="11"/>
  <c r="AU30" i="11" s="1"/>
  <c r="AQ34" i="11"/>
  <c r="AU34" i="11" s="1"/>
  <c r="AQ3" i="11"/>
  <c r="AU3" i="11" s="1"/>
  <c r="AQ13" i="11"/>
  <c r="AU13" i="11" s="1"/>
  <c r="AQ61" i="11"/>
  <c r="AU61" i="11" s="1"/>
  <c r="AQ32" i="11"/>
  <c r="AU32" i="11" s="1"/>
  <c r="AQ9" i="11"/>
  <c r="AU9" i="11" s="1"/>
  <c r="AQ57" i="11"/>
  <c r="AU57" i="11" s="1"/>
  <c r="AQ35" i="11"/>
  <c r="AU35" i="11" s="1"/>
  <c r="AQ26" i="11"/>
  <c r="AU26" i="11" s="1"/>
  <c r="AQ19" i="11"/>
  <c r="AU19" i="11" s="1"/>
  <c r="AQ55" i="11"/>
  <c r="AU55" i="11" s="1"/>
  <c r="AQ42" i="11"/>
  <c r="AU42" i="11" s="1"/>
  <c r="W66" i="11" l="1"/>
  <c r="D75" i="11"/>
  <c r="F75" i="11" s="1"/>
  <c r="D77" i="8" s="1"/>
  <c r="AC66" i="11"/>
  <c r="AO66" i="11"/>
  <c r="AQ66" i="11"/>
  <c r="AD5" i="11" l="1"/>
  <c r="BI5" i="11" s="1"/>
  <c r="AD10" i="11"/>
  <c r="BG5" i="11"/>
  <c r="BK5" i="11"/>
  <c r="BF5" i="11"/>
  <c r="BJ5" i="11"/>
  <c r="AD64" i="11"/>
  <c r="BH64" i="11" s="1"/>
  <c r="AD40" i="11"/>
  <c r="AD46" i="11"/>
  <c r="AD62" i="11"/>
  <c r="AD48" i="11"/>
  <c r="AD51" i="11"/>
  <c r="AD16" i="11"/>
  <c r="AD21" i="11"/>
  <c r="AD6" i="11"/>
  <c r="AD14" i="11"/>
  <c r="AD43" i="11"/>
  <c r="AD65" i="11"/>
  <c r="AD63" i="11"/>
  <c r="AD52" i="11"/>
  <c r="AD7" i="11"/>
  <c r="AD41" i="11"/>
  <c r="AD59" i="11"/>
  <c r="AD9" i="11"/>
  <c r="AD60" i="11"/>
  <c r="AD32" i="11"/>
  <c r="AD61" i="11"/>
  <c r="AD3" i="11"/>
  <c r="AD56" i="11"/>
  <c r="AD15" i="11"/>
  <c r="AD27" i="11"/>
  <c r="AD53" i="11"/>
  <c r="AD24" i="11"/>
  <c r="AD58" i="11"/>
  <c r="AD19" i="11"/>
  <c r="AD49" i="11"/>
  <c r="AD54" i="11"/>
  <c r="AD57" i="11"/>
  <c r="AD45" i="11"/>
  <c r="AD13" i="11"/>
  <c r="AD37" i="11"/>
  <c r="AD39" i="11"/>
  <c r="AD31" i="11"/>
  <c r="AD20" i="11"/>
  <c r="AD23" i="11"/>
  <c r="AD28" i="11"/>
  <c r="AD2" i="11"/>
  <c r="AD17" i="11"/>
  <c r="AD33" i="11"/>
  <c r="AD11" i="11"/>
  <c r="AD30" i="11"/>
  <c r="AD55" i="11"/>
  <c r="AD36" i="11"/>
  <c r="AD38" i="11"/>
  <c r="AD8" i="11"/>
  <c r="AD18" i="11"/>
  <c r="AD44" i="11"/>
  <c r="AD50" i="11"/>
  <c r="AD4" i="11"/>
  <c r="AD34" i="11"/>
  <c r="AD35" i="11"/>
  <c r="AD26" i="11"/>
  <c r="AD22" i="11"/>
  <c r="AD29" i="11"/>
  <c r="AD12" i="11"/>
  <c r="AD47" i="11"/>
  <c r="AD42" i="11"/>
  <c r="AD25" i="11"/>
  <c r="AU66" i="11"/>
  <c r="E77" i="8"/>
  <c r="BL5" i="11" l="1"/>
  <c r="BL64" i="11"/>
  <c r="BF64" i="11"/>
  <c r="BH5" i="11"/>
  <c r="AH12" i="11"/>
  <c r="AG12" i="11"/>
  <c r="AH24" i="11"/>
  <c r="AG24" i="11"/>
  <c r="AH46" i="11"/>
  <c r="AG46" i="11"/>
  <c r="AH18" i="11"/>
  <c r="AG18" i="11"/>
  <c r="AH53" i="11"/>
  <c r="AG53" i="11"/>
  <c r="BF14" i="11"/>
  <c r="AH14" i="11"/>
  <c r="AG14" i="11"/>
  <c r="AH22" i="11"/>
  <c r="AG22" i="11"/>
  <c r="AH45" i="11"/>
  <c r="AG45" i="11"/>
  <c r="AH59" i="11"/>
  <c r="AG59" i="11"/>
  <c r="AH6" i="11"/>
  <c r="AG6" i="11"/>
  <c r="AH47" i="11"/>
  <c r="AG47" i="11"/>
  <c r="AH50" i="11"/>
  <c r="AG50" i="11"/>
  <c r="AH11" i="11"/>
  <c r="AG11" i="11"/>
  <c r="AH39" i="11"/>
  <c r="AG39" i="11"/>
  <c r="AH58" i="11"/>
  <c r="AG58" i="11"/>
  <c r="BH32" i="11"/>
  <c r="AH32" i="11"/>
  <c r="AG32" i="11"/>
  <c r="AH65" i="11"/>
  <c r="AG65" i="11"/>
  <c r="AH62" i="11"/>
  <c r="AG62" i="11"/>
  <c r="AH33" i="11"/>
  <c r="AG33" i="11"/>
  <c r="AH13" i="11"/>
  <c r="AG13" i="11"/>
  <c r="AH2" i="11"/>
  <c r="AG2" i="11"/>
  <c r="AH38" i="11"/>
  <c r="AG38" i="11"/>
  <c r="AH15" i="11"/>
  <c r="AG15" i="11"/>
  <c r="AH35" i="11"/>
  <c r="AG35" i="11"/>
  <c r="AH36" i="11"/>
  <c r="AG36" i="11"/>
  <c r="AH23" i="11"/>
  <c r="AG23" i="11"/>
  <c r="AH54" i="11"/>
  <c r="AG54" i="11"/>
  <c r="AH56" i="11"/>
  <c r="AG56" i="11"/>
  <c r="AH7" i="11"/>
  <c r="AG7" i="11"/>
  <c r="BI16" i="11"/>
  <c r="AH16" i="11"/>
  <c r="AG16" i="11"/>
  <c r="AH40" i="11"/>
  <c r="AG40" i="11"/>
  <c r="AH37" i="11"/>
  <c r="AG37" i="11"/>
  <c r="AH43" i="11"/>
  <c r="AG43" i="11"/>
  <c r="AH17" i="11"/>
  <c r="AG17" i="11"/>
  <c r="AH9" i="11"/>
  <c r="AG9" i="11"/>
  <c r="AH26" i="11"/>
  <c r="AG26" i="11"/>
  <c r="AH57" i="11"/>
  <c r="AG57" i="11"/>
  <c r="BJ21" i="11"/>
  <c r="AH21" i="11"/>
  <c r="AG21" i="11"/>
  <c r="AH25" i="11"/>
  <c r="AG25" i="11"/>
  <c r="AH34" i="11"/>
  <c r="AG34" i="11"/>
  <c r="AH55" i="11"/>
  <c r="AG55" i="11"/>
  <c r="AH20" i="11"/>
  <c r="AG20" i="11"/>
  <c r="AH49" i="11"/>
  <c r="AG49" i="11"/>
  <c r="AH3" i="11"/>
  <c r="AG3" i="11"/>
  <c r="AH52" i="11"/>
  <c r="AG52" i="11"/>
  <c r="AH51" i="11"/>
  <c r="AG51" i="11"/>
  <c r="BG64" i="11"/>
  <c r="AH64" i="11"/>
  <c r="AG64" i="11"/>
  <c r="AH10" i="11"/>
  <c r="AG10" i="11"/>
  <c r="AH44" i="11"/>
  <c r="AG44" i="11"/>
  <c r="AH60" i="11"/>
  <c r="AG60" i="11"/>
  <c r="AH29" i="11"/>
  <c r="AG29" i="11"/>
  <c r="AH8" i="11"/>
  <c r="AG8" i="11"/>
  <c r="AH27" i="11"/>
  <c r="AG27" i="11"/>
  <c r="AH28" i="11"/>
  <c r="AG28" i="11"/>
  <c r="AH41" i="11"/>
  <c r="AG41" i="11"/>
  <c r="AH42" i="11"/>
  <c r="AG42" i="11"/>
  <c r="AH4" i="11"/>
  <c r="AG4" i="11"/>
  <c r="AH30" i="11"/>
  <c r="AG30" i="11"/>
  <c r="AH31" i="11"/>
  <c r="AG31" i="11"/>
  <c r="AH19" i="11"/>
  <c r="AG19" i="11"/>
  <c r="AH61" i="11"/>
  <c r="AG61" i="11"/>
  <c r="AH63" i="11"/>
  <c r="AG63" i="11"/>
  <c r="BI48" i="11"/>
  <c r="AH48" i="11"/>
  <c r="AG48" i="11"/>
  <c r="AH5" i="11"/>
  <c r="AG5" i="11"/>
  <c r="BI10" i="11"/>
  <c r="BL10" i="11"/>
  <c r="BH10" i="11"/>
  <c r="BG10" i="11"/>
  <c r="BK10" i="11"/>
  <c r="BF10" i="11"/>
  <c r="BJ10" i="11"/>
  <c r="BJ64" i="11"/>
  <c r="BK64" i="11"/>
  <c r="BI64" i="11"/>
  <c r="BI40" i="11"/>
  <c r="BF40" i="11"/>
  <c r="BL40" i="11"/>
  <c r="BH40" i="11"/>
  <c r="BK40" i="11"/>
  <c r="BJ40" i="11"/>
  <c r="BG40" i="11"/>
  <c r="BG46" i="11"/>
  <c r="BF46" i="11"/>
  <c r="BL46" i="11"/>
  <c r="BJ46" i="11"/>
  <c r="BK46" i="11"/>
  <c r="BH46" i="11"/>
  <c r="BI46" i="11"/>
  <c r="BL62" i="11"/>
  <c r="BK62" i="11"/>
  <c r="BJ62" i="11"/>
  <c r="BI62" i="11"/>
  <c r="BH62" i="11"/>
  <c r="BG62" i="11"/>
  <c r="BF62" i="11"/>
  <c r="BJ48" i="11"/>
  <c r="BK48" i="11"/>
  <c r="BL48" i="11"/>
  <c r="BF48" i="11"/>
  <c r="BG48" i="11"/>
  <c r="BH48" i="11"/>
  <c r="BG16" i="11"/>
  <c r="BJ16" i="11"/>
  <c r="BH16" i="11"/>
  <c r="BF16" i="11"/>
  <c r="BK21" i="11"/>
  <c r="BL16" i="11"/>
  <c r="BI51" i="11"/>
  <c r="BG51" i="11"/>
  <c r="BH51" i="11"/>
  <c r="BF51" i="11"/>
  <c r="BL51" i="11"/>
  <c r="BK51" i="11"/>
  <c r="BJ51" i="11"/>
  <c r="BK16" i="11"/>
  <c r="BL21" i="11"/>
  <c r="BF21" i="11"/>
  <c r="BH21" i="11"/>
  <c r="BG21" i="11"/>
  <c r="BI21" i="11"/>
  <c r="BI6" i="11"/>
  <c r="BK6" i="11"/>
  <c r="BH6" i="11"/>
  <c r="BG6" i="11"/>
  <c r="BJ6" i="11"/>
  <c r="BF6" i="11"/>
  <c r="BL6" i="11"/>
  <c r="G77" i="8"/>
  <c r="BI14" i="11"/>
  <c r="BL14" i="11"/>
  <c r="BJ14" i="11"/>
  <c r="BK14" i="11"/>
  <c r="BG14" i="11"/>
  <c r="BH14" i="11"/>
  <c r="BG43" i="11"/>
  <c r="BF43" i="11"/>
  <c r="BL43" i="11"/>
  <c r="BK43" i="11"/>
  <c r="BJ43" i="11"/>
  <c r="BI43" i="11"/>
  <c r="BH43" i="11"/>
  <c r="BL39" i="11"/>
  <c r="BK39" i="11"/>
  <c r="BJ39" i="11"/>
  <c r="BI39" i="11"/>
  <c r="BH39" i="11"/>
  <c r="BF39" i="11"/>
  <c r="BG39" i="11"/>
  <c r="BJ63" i="11"/>
  <c r="BI63" i="11"/>
  <c r="BK63" i="11"/>
  <c r="BL63" i="11"/>
  <c r="BH63" i="11"/>
  <c r="BF63" i="11"/>
  <c r="BG63" i="11"/>
  <c r="BK38" i="11"/>
  <c r="BJ38" i="11"/>
  <c r="BI38" i="11"/>
  <c r="BL38" i="11"/>
  <c r="BH38" i="11"/>
  <c r="BF38" i="11"/>
  <c r="BG38" i="11"/>
  <c r="BG28" i="11"/>
  <c r="BF28" i="11"/>
  <c r="BL28" i="11"/>
  <c r="BK28" i="11"/>
  <c r="BH28" i="11"/>
  <c r="BJ28" i="11"/>
  <c r="BI28" i="11"/>
  <c r="BJ23" i="11"/>
  <c r="BH23" i="11"/>
  <c r="BL23" i="11"/>
  <c r="BK23" i="11"/>
  <c r="BI23" i="11"/>
  <c r="BF23" i="11"/>
  <c r="BG23" i="11"/>
  <c r="BG15" i="11"/>
  <c r="BF15" i="11"/>
  <c r="BI15" i="11"/>
  <c r="BH15" i="11"/>
  <c r="BJ15" i="11"/>
  <c r="BL15" i="11"/>
  <c r="BK15" i="11"/>
  <c r="BL25" i="11"/>
  <c r="BI25" i="11"/>
  <c r="BG25" i="11"/>
  <c r="BJ25" i="11"/>
  <c r="BH25" i="11"/>
  <c r="BF25" i="11"/>
  <c r="BK25" i="11"/>
  <c r="BJ18" i="11"/>
  <c r="BH18" i="11"/>
  <c r="BG18" i="11"/>
  <c r="BL18" i="11"/>
  <c r="BF18" i="11"/>
  <c r="BK18" i="11"/>
  <c r="BI18" i="11"/>
  <c r="BG61" i="11"/>
  <c r="BF61" i="11"/>
  <c r="BL61" i="11"/>
  <c r="BK61" i="11"/>
  <c r="BH61" i="11"/>
  <c r="BJ61" i="11"/>
  <c r="BI61" i="11"/>
  <c r="BI17" i="11"/>
  <c r="BL17" i="11"/>
  <c r="BH17" i="11"/>
  <c r="BK17" i="11"/>
  <c r="BJ17" i="11"/>
  <c r="BG17" i="11"/>
  <c r="BF17" i="11"/>
  <c r="BK24" i="11"/>
  <c r="BH24" i="11"/>
  <c r="BG24" i="11"/>
  <c r="BL24" i="11"/>
  <c r="BJ24" i="11"/>
  <c r="BI24" i="11"/>
  <c r="BF24" i="11"/>
  <c r="BL2" i="11"/>
  <c r="BF2" i="11"/>
  <c r="BK2" i="11"/>
  <c r="BH2" i="11"/>
  <c r="BJ2" i="11"/>
  <c r="BI2" i="11"/>
  <c r="BG2" i="11"/>
  <c r="BL53" i="11"/>
  <c r="BK53" i="11"/>
  <c r="BH53" i="11"/>
  <c r="BJ53" i="11"/>
  <c r="BF53" i="11"/>
  <c r="BI53" i="11"/>
  <c r="BG53" i="11"/>
  <c r="BL65" i="11"/>
  <c r="BK65" i="11"/>
  <c r="BJ65" i="11"/>
  <c r="BI65" i="11"/>
  <c r="BG65" i="11"/>
  <c r="BH65" i="11"/>
  <c r="BF65" i="11"/>
  <c r="BJ13" i="11"/>
  <c r="BG13" i="11"/>
  <c r="BH13" i="11"/>
  <c r="BL13" i="11"/>
  <c r="BI13" i="11"/>
  <c r="BK13" i="11"/>
  <c r="BF13" i="11"/>
  <c r="BL27" i="11"/>
  <c r="BK27" i="11"/>
  <c r="BG27" i="11"/>
  <c r="BH27" i="11"/>
  <c r="BF27" i="11"/>
  <c r="BJ27" i="11"/>
  <c r="BI27" i="11"/>
  <c r="BJ7" i="11"/>
  <c r="BG7" i="11"/>
  <c r="BI7" i="11"/>
  <c r="BF7" i="11"/>
  <c r="BK7" i="11"/>
  <c r="BL7" i="11"/>
  <c r="BH7" i="11"/>
  <c r="BL34" i="11"/>
  <c r="BG34" i="11"/>
  <c r="BF34" i="11"/>
  <c r="BK34" i="11"/>
  <c r="BI34" i="11"/>
  <c r="BJ34" i="11"/>
  <c r="BH34" i="11"/>
  <c r="BK19" i="11"/>
  <c r="BG19" i="11"/>
  <c r="BI19" i="11"/>
  <c r="BH19" i="11"/>
  <c r="BF19" i="11"/>
  <c r="BL19" i="11"/>
  <c r="BJ19" i="11"/>
  <c r="BI4" i="11"/>
  <c r="BH4" i="11"/>
  <c r="BJ4" i="11"/>
  <c r="BF4" i="11"/>
  <c r="BG4" i="11"/>
  <c r="BL4" i="11"/>
  <c r="BK4" i="11"/>
  <c r="BL59" i="11"/>
  <c r="BK59" i="11"/>
  <c r="BJ59" i="11"/>
  <c r="BI59" i="11"/>
  <c r="BH59" i="11"/>
  <c r="BG59" i="11"/>
  <c r="BF59" i="11"/>
  <c r="BK8" i="11"/>
  <c r="BJ8" i="11"/>
  <c r="BI8" i="11"/>
  <c r="BG8" i="11"/>
  <c r="BL8" i="11"/>
  <c r="BF8" i="11"/>
  <c r="BH8" i="11"/>
  <c r="BL54" i="11"/>
  <c r="BK54" i="11"/>
  <c r="BJ54" i="11"/>
  <c r="BH54" i="11"/>
  <c r="BI54" i="11"/>
  <c r="BG54" i="11"/>
  <c r="BF54" i="11"/>
  <c r="BL32" i="11"/>
  <c r="BK32" i="11"/>
  <c r="BJ32" i="11"/>
  <c r="BG32" i="11"/>
  <c r="BF32" i="11"/>
  <c r="BI32" i="11"/>
  <c r="BG35" i="11"/>
  <c r="BF35" i="11"/>
  <c r="BL35" i="11"/>
  <c r="BK35" i="11"/>
  <c r="BJ35" i="11"/>
  <c r="BI35" i="11"/>
  <c r="BH35" i="11"/>
  <c r="BH36" i="11"/>
  <c r="BI36" i="11"/>
  <c r="BG36" i="11"/>
  <c r="BJ36" i="11"/>
  <c r="BF36" i="11"/>
  <c r="BL36" i="11"/>
  <c r="BK36" i="11"/>
  <c r="BL49" i="11"/>
  <c r="BH49" i="11"/>
  <c r="BF49" i="11"/>
  <c r="BK49" i="11"/>
  <c r="BJ49" i="11"/>
  <c r="BI49" i="11"/>
  <c r="BG49" i="11"/>
  <c r="BL60" i="11"/>
  <c r="BH60" i="11"/>
  <c r="BF60" i="11"/>
  <c r="BK60" i="11"/>
  <c r="BI60" i="11"/>
  <c r="BJ60" i="11"/>
  <c r="BG60" i="11"/>
  <c r="BG55" i="11"/>
  <c r="BF55" i="11"/>
  <c r="BH55" i="11"/>
  <c r="BI55" i="11"/>
  <c r="BL55" i="11"/>
  <c r="BK55" i="11"/>
  <c r="BJ55" i="11"/>
  <c r="BL9" i="11"/>
  <c r="BK9" i="11"/>
  <c r="BF9" i="11"/>
  <c r="BJ9" i="11"/>
  <c r="BI9" i="11"/>
  <c r="BH9" i="11"/>
  <c r="BG9" i="11"/>
  <c r="BH29" i="11"/>
  <c r="BI29" i="11"/>
  <c r="BF29" i="11"/>
  <c r="BJ29" i="11"/>
  <c r="BG29" i="11"/>
  <c r="BL29" i="11"/>
  <c r="BK29" i="11"/>
  <c r="BI30" i="11"/>
  <c r="BK30" i="11"/>
  <c r="BJ30" i="11"/>
  <c r="BL30" i="11"/>
  <c r="BH30" i="11"/>
  <c r="BG30" i="11"/>
  <c r="BF30" i="11"/>
  <c r="BK45" i="11"/>
  <c r="BJ45" i="11"/>
  <c r="BI45" i="11"/>
  <c r="BL45" i="11"/>
  <c r="BH45" i="11"/>
  <c r="BF45" i="11"/>
  <c r="BG45" i="11"/>
  <c r="BJ56" i="11"/>
  <c r="BI56" i="11"/>
  <c r="BK56" i="11"/>
  <c r="BG56" i="11"/>
  <c r="BL56" i="11"/>
  <c r="BH56" i="11"/>
  <c r="BF56" i="11"/>
  <c r="BI22" i="11"/>
  <c r="BL22" i="11"/>
  <c r="BK22" i="11"/>
  <c r="BJ22" i="11"/>
  <c r="BH22" i="11"/>
  <c r="BG22" i="11"/>
  <c r="BF22" i="11"/>
  <c r="BG50" i="11"/>
  <c r="BF50" i="11"/>
  <c r="BL50" i="11"/>
  <c r="BK50" i="11"/>
  <c r="BJ50" i="11"/>
  <c r="BH50" i="11"/>
  <c r="BI50" i="11"/>
  <c r="BG11" i="11"/>
  <c r="BF11" i="11"/>
  <c r="BJ11" i="11"/>
  <c r="BI11" i="11"/>
  <c r="BH11" i="11"/>
  <c r="BK11" i="11"/>
  <c r="BL11" i="11"/>
  <c r="BL20" i="11"/>
  <c r="BJ20" i="11"/>
  <c r="BI20" i="11"/>
  <c r="BG20" i="11"/>
  <c r="BK20" i="11"/>
  <c r="BF20" i="11"/>
  <c r="BH20" i="11"/>
  <c r="BK57" i="11"/>
  <c r="BJ57" i="11"/>
  <c r="BI57" i="11"/>
  <c r="BL57" i="11"/>
  <c r="BG57" i="11"/>
  <c r="BH57" i="11"/>
  <c r="BF57" i="11"/>
  <c r="BL58" i="11"/>
  <c r="BK58" i="11"/>
  <c r="BJ58" i="11"/>
  <c r="BF58" i="11"/>
  <c r="BH58" i="11"/>
  <c r="BG58" i="11"/>
  <c r="BI58" i="11"/>
  <c r="BH42" i="11"/>
  <c r="BI42" i="11"/>
  <c r="BL42" i="11"/>
  <c r="BG42" i="11"/>
  <c r="BK42" i="11"/>
  <c r="BJ42" i="11"/>
  <c r="BF42" i="11"/>
  <c r="BJ37" i="11"/>
  <c r="BI37" i="11"/>
  <c r="BK37" i="11"/>
  <c r="BL37" i="11"/>
  <c r="BG37" i="11"/>
  <c r="BF37" i="11"/>
  <c r="BH37" i="11"/>
  <c r="BL47" i="11"/>
  <c r="BK47" i="11"/>
  <c r="BJ47" i="11"/>
  <c r="BH47" i="11"/>
  <c r="BI47" i="11"/>
  <c r="BF47" i="11"/>
  <c r="BG47" i="11"/>
  <c r="BI12" i="11"/>
  <c r="BH12" i="11"/>
  <c r="BL12" i="11"/>
  <c r="BG12" i="11"/>
  <c r="BF12" i="11"/>
  <c r="BK12" i="11"/>
  <c r="BJ12" i="11"/>
  <c r="BK26" i="11"/>
  <c r="BJ26" i="11"/>
  <c r="BG26" i="11"/>
  <c r="BI26" i="11"/>
  <c r="BL26" i="11"/>
  <c r="BH26" i="11"/>
  <c r="BF26" i="11"/>
  <c r="BJ44" i="11"/>
  <c r="BI44" i="11"/>
  <c r="BK44" i="11"/>
  <c r="BF44" i="11"/>
  <c r="BG44" i="11"/>
  <c r="BH44" i="11"/>
  <c r="BL44" i="11"/>
  <c r="BL33" i="11"/>
  <c r="BK33" i="11"/>
  <c r="BJ33" i="11"/>
  <c r="BG33" i="11"/>
  <c r="BI33" i="11"/>
  <c r="BH33" i="11"/>
  <c r="BF33" i="11"/>
  <c r="BK31" i="11"/>
  <c r="BJ31" i="11"/>
  <c r="BI31" i="11"/>
  <c r="BL31" i="11"/>
  <c r="BH31" i="11"/>
  <c r="BF31" i="11"/>
  <c r="BG31" i="11"/>
  <c r="BH3" i="11"/>
  <c r="BL3" i="11"/>
  <c r="BF3" i="11"/>
  <c r="BK3" i="11"/>
  <c r="BJ3" i="11"/>
  <c r="BG3" i="11"/>
  <c r="BI3" i="11"/>
  <c r="BL41" i="11"/>
  <c r="BK41" i="11"/>
  <c r="BH41" i="11"/>
  <c r="BG41" i="11"/>
  <c r="BF41" i="11"/>
  <c r="BJ41" i="11"/>
  <c r="BI41" i="11"/>
  <c r="BL52" i="11"/>
  <c r="BK52" i="11"/>
  <c r="BJ52" i="11"/>
  <c r="BI52" i="11"/>
  <c r="BF52" i="11"/>
  <c r="BH52" i="11"/>
  <c r="BG52" i="11"/>
  <c r="AH66" i="11" l="1"/>
  <c r="AJ61" i="11" s="1"/>
  <c r="BD61" i="11" s="1"/>
  <c r="AJ31" i="11"/>
  <c r="BD31" i="11" s="1"/>
  <c r="AJ30" i="11"/>
  <c r="BD30" i="11" s="1"/>
  <c r="AJ28" i="11"/>
  <c r="BD28" i="11" s="1"/>
  <c r="BL66" i="11"/>
  <c r="BS10" i="11" s="1"/>
  <c r="CM10" i="11" s="1"/>
  <c r="CN10" i="11" s="1"/>
  <c r="BH66" i="11"/>
  <c r="BO10" i="11" s="1"/>
  <c r="CA10" i="11" s="1"/>
  <c r="CB10" i="11" s="1"/>
  <c r="BI66" i="11"/>
  <c r="BP40" i="11" s="1"/>
  <c r="CD40" i="11" s="1"/>
  <c r="CE40" i="11" s="1"/>
  <c r="BG66" i="11"/>
  <c r="BN10" i="11" s="1"/>
  <c r="BX10" i="11" s="1"/>
  <c r="BY10" i="11" s="1"/>
  <c r="BJ66" i="11"/>
  <c r="BQ10" i="11" s="1"/>
  <c r="CG10" i="11" s="1"/>
  <c r="CH10" i="11" s="1"/>
  <c r="AG66" i="11"/>
  <c r="AI10" i="11" s="1"/>
  <c r="BK66" i="11"/>
  <c r="BR10" i="11" s="1"/>
  <c r="BF66" i="11"/>
  <c r="BM10" i="11" s="1"/>
  <c r="BU10" i="11" s="1"/>
  <c r="BV10" i="11" s="1"/>
  <c r="AJ18" i="11" l="1"/>
  <c r="BD18" i="11" s="1"/>
  <c r="AJ59" i="11"/>
  <c r="BD59" i="11" s="1"/>
  <c r="AJ56" i="11"/>
  <c r="BD56" i="11" s="1"/>
  <c r="AJ43" i="11"/>
  <c r="BD43" i="11" s="1"/>
  <c r="AJ63" i="11"/>
  <c r="BD63" i="11" s="1"/>
  <c r="AJ24" i="11"/>
  <c r="BD24" i="11" s="1"/>
  <c r="AJ20" i="11"/>
  <c r="BD20" i="11" s="1"/>
  <c r="AJ49" i="11"/>
  <c r="BD49" i="11" s="1"/>
  <c r="AJ57" i="11"/>
  <c r="BD57" i="11" s="1"/>
  <c r="AJ54" i="11"/>
  <c r="BD54" i="11" s="1"/>
  <c r="AJ10" i="11"/>
  <c r="BD10" i="11" s="1"/>
  <c r="AJ37" i="11"/>
  <c r="BD37" i="11" s="1"/>
  <c r="AJ50" i="11"/>
  <c r="BD50" i="11" s="1"/>
  <c r="AJ52" i="11"/>
  <c r="BD52" i="11" s="1"/>
  <c r="AJ53" i="11"/>
  <c r="BD53" i="11" s="1"/>
  <c r="AJ26" i="11"/>
  <c r="BD26" i="11" s="1"/>
  <c r="AJ7" i="11"/>
  <c r="BD7" i="11" s="1"/>
  <c r="AJ33" i="11"/>
  <c r="BD33" i="11" s="1"/>
  <c r="AJ23" i="11"/>
  <c r="BD23" i="11" s="1"/>
  <c r="AJ12" i="11"/>
  <c r="BD12" i="11" s="1"/>
  <c r="AJ36" i="11"/>
  <c r="BD36" i="11" s="1"/>
  <c r="AJ55" i="11"/>
  <c r="BD55" i="11" s="1"/>
  <c r="AJ40" i="11"/>
  <c r="BD40" i="11" s="1"/>
  <c r="AJ13" i="11"/>
  <c r="BD13" i="11" s="1"/>
  <c r="AJ64" i="11"/>
  <c r="BD64" i="11" s="1"/>
  <c r="AJ34" i="11"/>
  <c r="BD34" i="11" s="1"/>
  <c r="AJ9" i="11"/>
  <c r="BD9" i="11" s="1"/>
  <c r="AJ35" i="11"/>
  <c r="BD35" i="11" s="1"/>
  <c r="AJ41" i="11"/>
  <c r="BD41" i="11" s="1"/>
  <c r="AJ48" i="11"/>
  <c r="BD48" i="11" s="1"/>
  <c r="AJ47" i="11"/>
  <c r="BD47" i="11" s="1"/>
  <c r="AJ58" i="11"/>
  <c r="BD58" i="11" s="1"/>
  <c r="AJ16" i="11"/>
  <c r="BD16" i="11" s="1"/>
  <c r="AJ42" i="11"/>
  <c r="BD42" i="11" s="1"/>
  <c r="AJ44" i="11"/>
  <c r="BD44" i="11" s="1"/>
  <c r="AJ60" i="11"/>
  <c r="BD60" i="11" s="1"/>
  <c r="AJ32" i="11"/>
  <c r="BD32" i="11" s="1"/>
  <c r="AJ11" i="11"/>
  <c r="BD11" i="11" s="1"/>
  <c r="AJ21" i="11"/>
  <c r="BD21" i="11" s="1"/>
  <c r="AJ3" i="11"/>
  <c r="BD3" i="11" s="1"/>
  <c r="AJ8" i="11"/>
  <c r="BD8" i="11" s="1"/>
  <c r="AJ5" i="11"/>
  <c r="BD5" i="11" s="1"/>
  <c r="AJ17" i="11"/>
  <c r="BD17" i="11" s="1"/>
  <c r="AJ65" i="11"/>
  <c r="BD65" i="11" s="1"/>
  <c r="AJ14" i="11"/>
  <c r="BD14" i="11" s="1"/>
  <c r="AJ19" i="11"/>
  <c r="BD19" i="11" s="1"/>
  <c r="AJ51" i="11"/>
  <c r="BD51" i="11" s="1"/>
  <c r="AJ27" i="11"/>
  <c r="BD27" i="11" s="1"/>
  <c r="AJ6" i="11"/>
  <c r="BD6" i="11" s="1"/>
  <c r="AJ62" i="11"/>
  <c r="BD62" i="11" s="1"/>
  <c r="AJ46" i="11"/>
  <c r="BD46" i="11" s="1"/>
  <c r="AJ4" i="11"/>
  <c r="BD4" i="11" s="1"/>
  <c r="AJ45" i="11"/>
  <c r="BD45" i="11" s="1"/>
  <c r="AJ15" i="11"/>
  <c r="BD15" i="11" s="1"/>
  <c r="AJ25" i="11"/>
  <c r="BD25" i="11" s="1"/>
  <c r="AJ29" i="11"/>
  <c r="BD29" i="11" s="1"/>
  <c r="AJ2" i="11"/>
  <c r="BD2" i="11" s="1"/>
  <c r="AJ39" i="11"/>
  <c r="BD39" i="11" s="1"/>
  <c r="AJ38" i="11"/>
  <c r="BD38" i="11" s="1"/>
  <c r="AJ22" i="11"/>
  <c r="BD22" i="11" s="1"/>
  <c r="AR10" i="11"/>
  <c r="AS10" i="11" s="1"/>
  <c r="AL10" i="11"/>
  <c r="BP10" i="11"/>
  <c r="CD10" i="11" s="1"/>
  <c r="CE10" i="11" s="1"/>
  <c r="BE10" i="11"/>
  <c r="CJ10" i="11"/>
  <c r="CK10" i="11" s="1"/>
  <c r="BN64" i="11"/>
  <c r="BX64" i="11" s="1"/>
  <c r="BY64" i="11" s="1"/>
  <c r="BN5" i="11"/>
  <c r="BX5" i="11" s="1"/>
  <c r="BY5" i="11" s="1"/>
  <c r="BO64" i="11"/>
  <c r="CA64" i="11" s="1"/>
  <c r="CB64" i="11" s="1"/>
  <c r="BO5" i="11"/>
  <c r="CA5" i="11" s="1"/>
  <c r="CB5" i="11" s="1"/>
  <c r="BP64" i="11"/>
  <c r="CD64" i="11" s="1"/>
  <c r="CE64" i="11" s="1"/>
  <c r="BP5" i="11"/>
  <c r="CD5" i="11" s="1"/>
  <c r="CE5" i="11" s="1"/>
  <c r="BS64" i="11"/>
  <c r="CM64" i="11" s="1"/>
  <c r="CN64" i="11" s="1"/>
  <c r="BS5" i="11"/>
  <c r="CM5" i="11" s="1"/>
  <c r="CN5" i="11" s="1"/>
  <c r="BM64" i="11"/>
  <c r="BU64" i="11" s="1"/>
  <c r="BV64" i="11" s="1"/>
  <c r="BM5" i="11"/>
  <c r="BU5" i="11" s="1"/>
  <c r="BV5" i="11" s="1"/>
  <c r="BR64" i="11"/>
  <c r="CJ64" i="11" s="1"/>
  <c r="CK64" i="11" s="1"/>
  <c r="BR5" i="11"/>
  <c r="BS40" i="11"/>
  <c r="CM40" i="11" s="1"/>
  <c r="CN40" i="11" s="1"/>
  <c r="BQ64" i="11"/>
  <c r="CG64" i="11" s="1"/>
  <c r="CH64" i="11" s="1"/>
  <c r="BQ5" i="11"/>
  <c r="CG5" i="11" s="1"/>
  <c r="CH5" i="11" s="1"/>
  <c r="AI64" i="11"/>
  <c r="AR64" i="11" s="1"/>
  <c r="AS64" i="11" s="1"/>
  <c r="AI5" i="11"/>
  <c r="BO40" i="11"/>
  <c r="CA40" i="11" s="1"/>
  <c r="CB40" i="11" s="1"/>
  <c r="BM40" i="11"/>
  <c r="BU40" i="11" s="1"/>
  <c r="BV40" i="11" s="1"/>
  <c r="BR40" i="11"/>
  <c r="BN40" i="11"/>
  <c r="BX40" i="11" s="1"/>
  <c r="BY40" i="11" s="1"/>
  <c r="AI40" i="11"/>
  <c r="BQ40" i="11"/>
  <c r="CG40" i="11" s="1"/>
  <c r="CH40" i="11" s="1"/>
  <c r="BE64" i="11"/>
  <c r="BN46" i="11"/>
  <c r="BX46" i="11" s="1"/>
  <c r="BY46" i="11" s="1"/>
  <c r="BN62" i="11"/>
  <c r="BX62" i="11" s="1"/>
  <c r="BY62" i="11" s="1"/>
  <c r="BM46" i="11"/>
  <c r="BU46" i="11" s="1"/>
  <c r="BV46" i="11" s="1"/>
  <c r="BM62" i="11"/>
  <c r="BU62" i="11" s="1"/>
  <c r="BV62" i="11" s="1"/>
  <c r="BR46" i="11"/>
  <c r="BE46" i="11" s="1"/>
  <c r="BR62" i="11"/>
  <c r="BQ46" i="11"/>
  <c r="CG46" i="11" s="1"/>
  <c r="CH46" i="11" s="1"/>
  <c r="BQ62" i="11"/>
  <c r="CG62" i="11" s="1"/>
  <c r="CH62" i="11" s="1"/>
  <c r="BP46" i="11"/>
  <c r="CD46" i="11" s="1"/>
  <c r="CE46" i="11" s="1"/>
  <c r="BP62" i="11"/>
  <c r="CD62" i="11" s="1"/>
  <c r="CE62" i="11" s="1"/>
  <c r="BO46" i="11"/>
  <c r="CA46" i="11" s="1"/>
  <c r="CB46" i="11" s="1"/>
  <c r="BO62" i="11"/>
  <c r="CA62" i="11" s="1"/>
  <c r="CB62" i="11" s="1"/>
  <c r="BS46" i="11"/>
  <c r="CM46" i="11" s="1"/>
  <c r="CN46" i="11" s="1"/>
  <c r="BS62" i="11"/>
  <c r="CM62" i="11" s="1"/>
  <c r="CN62" i="11" s="1"/>
  <c r="AI55" i="11"/>
  <c r="AI62" i="11"/>
  <c r="AI47" i="11"/>
  <c r="AI4" i="11"/>
  <c r="AI46" i="11"/>
  <c r="BM51" i="11"/>
  <c r="BU51" i="11" s="1"/>
  <c r="BV51" i="11" s="1"/>
  <c r="BR51" i="11"/>
  <c r="CJ51" i="11" s="1"/>
  <c r="CK51" i="11" s="1"/>
  <c r="AI51" i="11"/>
  <c r="BQ51" i="11"/>
  <c r="CG51" i="11" s="1"/>
  <c r="CH51" i="11" s="1"/>
  <c r="BN51" i="11"/>
  <c r="BX51" i="11" s="1"/>
  <c r="BY51" i="11" s="1"/>
  <c r="BP51" i="11"/>
  <c r="CD51" i="11" s="1"/>
  <c r="CE51" i="11" s="1"/>
  <c r="BO51" i="11"/>
  <c r="CA51" i="11" s="1"/>
  <c r="CB51" i="11" s="1"/>
  <c r="BS51" i="11"/>
  <c r="CM51" i="11" s="1"/>
  <c r="CN51" i="11" s="1"/>
  <c r="BM16" i="11"/>
  <c r="BU16" i="11" s="1"/>
  <c r="BV16" i="11" s="1"/>
  <c r="BM48" i="11"/>
  <c r="BU48" i="11" s="1"/>
  <c r="BV48" i="11" s="1"/>
  <c r="AI16" i="11"/>
  <c r="AI48" i="11"/>
  <c r="BR16" i="11"/>
  <c r="CJ16" i="11" s="1"/>
  <c r="CK16" i="11" s="1"/>
  <c r="BR48" i="11"/>
  <c r="BQ16" i="11"/>
  <c r="CG16" i="11" s="1"/>
  <c r="CH16" i="11" s="1"/>
  <c r="BQ48" i="11"/>
  <c r="CG48" i="11" s="1"/>
  <c r="CH48" i="11" s="1"/>
  <c r="BN16" i="11"/>
  <c r="BX16" i="11" s="1"/>
  <c r="BY16" i="11" s="1"/>
  <c r="BN48" i="11"/>
  <c r="BX48" i="11" s="1"/>
  <c r="BY48" i="11" s="1"/>
  <c r="BP16" i="11"/>
  <c r="CD16" i="11" s="1"/>
  <c r="CE16" i="11" s="1"/>
  <c r="BP48" i="11"/>
  <c r="CD48" i="11" s="1"/>
  <c r="CE48" i="11" s="1"/>
  <c r="BO16" i="11"/>
  <c r="CA16" i="11" s="1"/>
  <c r="CB16" i="11" s="1"/>
  <c r="BO48" i="11"/>
  <c r="CA48" i="11" s="1"/>
  <c r="CB48" i="11" s="1"/>
  <c r="BS16" i="11"/>
  <c r="CM16" i="11" s="1"/>
  <c r="CN16" i="11" s="1"/>
  <c r="BS48" i="11"/>
  <c r="CM48" i="11" s="1"/>
  <c r="CN48" i="11" s="1"/>
  <c r="BQ6" i="11"/>
  <c r="CG6" i="11" s="1"/>
  <c r="CH6" i="11" s="1"/>
  <c r="BS6" i="11"/>
  <c r="CM6" i="11" s="1"/>
  <c r="CN6" i="11" s="1"/>
  <c r="BM6" i="11"/>
  <c r="BU6" i="11" s="1"/>
  <c r="BV6" i="11" s="1"/>
  <c r="BP6" i="11"/>
  <c r="CD6" i="11" s="1"/>
  <c r="CE6" i="11" s="1"/>
  <c r="AI6" i="11"/>
  <c r="BN6" i="11"/>
  <c r="BX6" i="11" s="1"/>
  <c r="BY6" i="11" s="1"/>
  <c r="BR6" i="11"/>
  <c r="CJ6" i="11" s="1"/>
  <c r="CK6" i="11" s="1"/>
  <c r="BO6" i="11"/>
  <c r="CA6" i="11" s="1"/>
  <c r="CB6" i="11" s="1"/>
  <c r="BM21" i="11"/>
  <c r="BU21" i="11" s="1"/>
  <c r="BV21" i="11" s="1"/>
  <c r="BR14" i="11"/>
  <c r="BR21" i="11"/>
  <c r="AI36" i="11"/>
  <c r="AI21" i="11"/>
  <c r="BQ43" i="11"/>
  <c r="CG43" i="11" s="1"/>
  <c r="CH43" i="11" s="1"/>
  <c r="BQ21" i="11"/>
  <c r="CG21" i="11" s="1"/>
  <c r="CH21" i="11" s="1"/>
  <c r="BN43" i="11"/>
  <c r="BX43" i="11" s="1"/>
  <c r="BY43" i="11" s="1"/>
  <c r="BN21" i="11"/>
  <c r="BX21" i="11" s="1"/>
  <c r="BY21" i="11" s="1"/>
  <c r="BP43" i="11"/>
  <c r="CD43" i="11" s="1"/>
  <c r="CE43" i="11" s="1"/>
  <c r="BP21" i="11"/>
  <c r="CD21" i="11" s="1"/>
  <c r="CE21" i="11" s="1"/>
  <c r="BO14" i="11"/>
  <c r="CA14" i="11" s="1"/>
  <c r="CB14" i="11" s="1"/>
  <c r="BO21" i="11"/>
  <c r="CA21" i="11" s="1"/>
  <c r="CB21" i="11" s="1"/>
  <c r="BS43" i="11"/>
  <c r="CM43" i="11" s="1"/>
  <c r="CN43" i="11" s="1"/>
  <c r="BS21" i="11"/>
  <c r="CM21" i="11" s="1"/>
  <c r="CN21" i="11" s="1"/>
  <c r="AI14" i="11"/>
  <c r="BM43" i="11"/>
  <c r="BU43" i="11" s="1"/>
  <c r="BV43" i="11" s="1"/>
  <c r="AI43" i="11"/>
  <c r="BO43" i="11"/>
  <c r="CA43" i="11" s="1"/>
  <c r="CB43" i="11" s="1"/>
  <c r="BR43" i="11"/>
  <c r="BN14" i="11"/>
  <c r="BX14" i="11" s="1"/>
  <c r="BY14" i="11" s="1"/>
  <c r="BP30" i="11"/>
  <c r="CD30" i="11" s="1"/>
  <c r="CE30" i="11" s="1"/>
  <c r="BP14" i="11"/>
  <c r="CD14" i="11" s="1"/>
  <c r="CE14" i="11" s="1"/>
  <c r="BM17" i="11"/>
  <c r="BU17" i="11" s="1"/>
  <c r="BV17" i="11" s="1"/>
  <c r="BM14" i="11"/>
  <c r="BU14" i="11" s="1"/>
  <c r="BV14" i="11" s="1"/>
  <c r="BQ42" i="11"/>
  <c r="CG42" i="11" s="1"/>
  <c r="CH42" i="11" s="1"/>
  <c r="BQ14" i="11"/>
  <c r="CG14" i="11" s="1"/>
  <c r="CH14" i="11" s="1"/>
  <c r="BS35" i="11"/>
  <c r="CM35" i="11" s="1"/>
  <c r="CN35" i="11" s="1"/>
  <c r="BS14" i="11"/>
  <c r="CM14" i="11" s="1"/>
  <c r="CN14" i="11" s="1"/>
  <c r="BS26" i="11"/>
  <c r="CM26" i="11" s="1"/>
  <c r="CN26" i="11" s="1"/>
  <c r="BS50" i="11"/>
  <c r="CM50" i="11" s="1"/>
  <c r="CN50" i="11" s="1"/>
  <c r="BS29" i="11"/>
  <c r="CM29" i="11" s="1"/>
  <c r="CN29" i="11" s="1"/>
  <c r="BS53" i="11"/>
  <c r="CM53" i="11" s="1"/>
  <c r="CN53" i="11" s="1"/>
  <c r="BS9" i="11"/>
  <c r="CM9" i="11" s="1"/>
  <c r="CN9" i="11" s="1"/>
  <c r="BS3" i="11"/>
  <c r="CM3" i="11" s="1"/>
  <c r="CN3" i="11" s="1"/>
  <c r="AI18" i="11"/>
  <c r="BS4" i="11"/>
  <c r="CM4" i="11" s="1"/>
  <c r="CN4" i="11" s="1"/>
  <c r="BQ33" i="11"/>
  <c r="CG33" i="11" s="1"/>
  <c r="CH33" i="11" s="1"/>
  <c r="BQ59" i="11"/>
  <c r="CG59" i="11" s="1"/>
  <c r="CH59" i="11" s="1"/>
  <c r="BQ13" i="11"/>
  <c r="CG13" i="11" s="1"/>
  <c r="CH13" i="11" s="1"/>
  <c r="BN19" i="11"/>
  <c r="BX19" i="11" s="1"/>
  <c r="BY19" i="11" s="1"/>
  <c r="BQ30" i="11"/>
  <c r="CG30" i="11" s="1"/>
  <c r="CH30" i="11" s="1"/>
  <c r="BP28" i="11"/>
  <c r="CD28" i="11" s="1"/>
  <c r="CE28" i="11" s="1"/>
  <c r="BQ15" i="11"/>
  <c r="CG15" i="11" s="1"/>
  <c r="CH15" i="11" s="1"/>
  <c r="BP22" i="11"/>
  <c r="CD22" i="11" s="1"/>
  <c r="CE22" i="11" s="1"/>
  <c r="BQ57" i="11"/>
  <c r="CG57" i="11" s="1"/>
  <c r="CH57" i="11" s="1"/>
  <c r="BQ56" i="11"/>
  <c r="CG56" i="11" s="1"/>
  <c r="CH56" i="11" s="1"/>
  <c r="BS65" i="11"/>
  <c r="CM65" i="11" s="1"/>
  <c r="CN65" i="11" s="1"/>
  <c r="BP9" i="11"/>
  <c r="CD9" i="11" s="1"/>
  <c r="CE9" i="11" s="1"/>
  <c r="BQ9" i="11"/>
  <c r="CG9" i="11" s="1"/>
  <c r="CH9" i="11" s="1"/>
  <c r="BQ18" i="11"/>
  <c r="CG18" i="11" s="1"/>
  <c r="CH18" i="11" s="1"/>
  <c r="BQ22" i="11"/>
  <c r="CG22" i="11" s="1"/>
  <c r="CH22" i="11" s="1"/>
  <c r="BN22" i="11"/>
  <c r="BX22" i="11" s="1"/>
  <c r="BY22" i="11" s="1"/>
  <c r="BQ11" i="11"/>
  <c r="CG11" i="11" s="1"/>
  <c r="CH11" i="11" s="1"/>
  <c r="BQ53" i="11"/>
  <c r="CG53" i="11" s="1"/>
  <c r="CH53" i="11" s="1"/>
  <c r="BQ61" i="11"/>
  <c r="CG61" i="11" s="1"/>
  <c r="CH61" i="11" s="1"/>
  <c r="BQ58" i="11"/>
  <c r="CG58" i="11" s="1"/>
  <c r="CH58" i="11" s="1"/>
  <c r="BQ41" i="11"/>
  <c r="CG41" i="11" s="1"/>
  <c r="CH41" i="11" s="1"/>
  <c r="BQ49" i="11"/>
  <c r="CG49" i="11" s="1"/>
  <c r="CH49" i="11" s="1"/>
  <c r="BP55" i="11"/>
  <c r="CD55" i="11" s="1"/>
  <c r="CE55" i="11" s="1"/>
  <c r="BP42" i="11"/>
  <c r="CD42" i="11" s="1"/>
  <c r="CE42" i="11" s="1"/>
  <c r="BR65" i="11"/>
  <c r="BR35" i="11"/>
  <c r="BP53" i="11"/>
  <c r="CD53" i="11" s="1"/>
  <c r="CE53" i="11" s="1"/>
  <c r="BR19" i="11"/>
  <c r="BP12" i="11"/>
  <c r="CD12" i="11" s="1"/>
  <c r="CE12" i="11" s="1"/>
  <c r="BP57" i="11"/>
  <c r="CD57" i="11" s="1"/>
  <c r="CE57" i="11" s="1"/>
  <c r="BP24" i="11"/>
  <c r="CD24" i="11" s="1"/>
  <c r="CE24" i="11" s="1"/>
  <c r="BP61" i="11"/>
  <c r="CD61" i="11" s="1"/>
  <c r="CE61" i="11" s="1"/>
  <c r="BP19" i="11"/>
  <c r="CD19" i="11" s="1"/>
  <c r="CE19" i="11" s="1"/>
  <c r="BP29" i="11"/>
  <c r="CD29" i="11" s="1"/>
  <c r="CE29" i="11" s="1"/>
  <c r="BP32" i="11"/>
  <c r="CD32" i="11" s="1"/>
  <c r="CE32" i="11" s="1"/>
  <c r="BR54" i="11"/>
  <c r="BP15" i="11"/>
  <c r="CD15" i="11" s="1"/>
  <c r="CE15" i="11" s="1"/>
  <c r="BR18" i="11"/>
  <c r="BR49" i="11"/>
  <c r="BP50" i="11"/>
  <c r="CD50" i="11" s="1"/>
  <c r="CE50" i="11" s="1"/>
  <c r="BP26" i="11"/>
  <c r="CD26" i="11" s="1"/>
  <c r="CE26" i="11" s="1"/>
  <c r="BP13" i="11"/>
  <c r="CD13" i="11" s="1"/>
  <c r="CE13" i="11" s="1"/>
  <c r="BP8" i="11"/>
  <c r="CD8" i="11" s="1"/>
  <c r="CE8" i="11" s="1"/>
  <c r="BP54" i="11"/>
  <c r="CD54" i="11" s="1"/>
  <c r="CE54" i="11" s="1"/>
  <c r="BP52" i="11"/>
  <c r="CD52" i="11" s="1"/>
  <c r="CE52" i="11" s="1"/>
  <c r="BP63" i="11"/>
  <c r="CD63" i="11" s="1"/>
  <c r="CE63" i="11" s="1"/>
  <c r="BR24" i="11"/>
  <c r="BR45" i="11"/>
  <c r="BP18" i="11"/>
  <c r="CD18" i="11" s="1"/>
  <c r="CE18" i="11" s="1"/>
  <c r="BP20" i="11"/>
  <c r="CD20" i="11" s="1"/>
  <c r="CE20" i="11" s="1"/>
  <c r="BR57" i="11"/>
  <c r="BP39" i="11"/>
  <c r="CD39" i="11" s="1"/>
  <c r="CE39" i="11" s="1"/>
  <c r="BP34" i="11"/>
  <c r="CD34" i="11" s="1"/>
  <c r="CE34" i="11" s="1"/>
  <c r="BP60" i="11"/>
  <c r="CD60" i="11" s="1"/>
  <c r="CE60" i="11" s="1"/>
  <c r="BP7" i="11"/>
  <c r="CD7" i="11" s="1"/>
  <c r="CE7" i="11" s="1"/>
  <c r="BP45" i="11"/>
  <c r="CD45" i="11" s="1"/>
  <c r="CE45" i="11" s="1"/>
  <c r="BR38" i="11"/>
  <c r="BR39" i="11"/>
  <c r="BS12" i="11"/>
  <c r="CM12" i="11" s="1"/>
  <c r="CN12" i="11" s="1"/>
  <c r="BM18" i="11"/>
  <c r="BM24" i="11"/>
  <c r="BU24" i="11" s="1"/>
  <c r="BV24" i="11" s="1"/>
  <c r="BS49" i="11"/>
  <c r="CM49" i="11" s="1"/>
  <c r="CN49" i="11" s="1"/>
  <c r="BR32" i="11"/>
  <c r="BS19" i="11"/>
  <c r="CM19" i="11" s="1"/>
  <c r="CN19" i="11" s="1"/>
  <c r="BS13" i="11"/>
  <c r="CM13" i="11" s="1"/>
  <c r="CN13" i="11" s="1"/>
  <c r="BS22" i="11"/>
  <c r="CM22" i="11" s="1"/>
  <c r="CN22" i="11" s="1"/>
  <c r="BM29" i="11"/>
  <c r="BU29" i="11" s="1"/>
  <c r="BV29" i="11" s="1"/>
  <c r="BR8" i="11"/>
  <c r="BR42" i="11"/>
  <c r="BS63" i="11"/>
  <c r="CM63" i="11" s="1"/>
  <c r="CN63" i="11" s="1"/>
  <c r="BR9" i="11"/>
  <c r="BM55" i="11"/>
  <c r="BU55" i="11" s="1"/>
  <c r="BV55" i="11" s="1"/>
  <c r="BM42" i="11"/>
  <c r="BU42" i="11" s="1"/>
  <c r="BV42" i="11" s="1"/>
  <c r="BS39" i="11"/>
  <c r="CM39" i="11" s="1"/>
  <c r="CN39" i="11" s="1"/>
  <c r="BS44" i="11"/>
  <c r="CM44" i="11" s="1"/>
  <c r="CN44" i="11" s="1"/>
  <c r="BR27" i="11"/>
  <c r="BR50" i="11"/>
  <c r="BR12" i="11"/>
  <c r="BS23" i="11"/>
  <c r="CM23" i="11" s="1"/>
  <c r="CN23" i="11" s="1"/>
  <c r="BS8" i="11"/>
  <c r="CM8" i="11" s="1"/>
  <c r="CN8" i="11" s="1"/>
  <c r="BR37" i="11"/>
  <c r="BS37" i="11"/>
  <c r="CM37" i="11" s="1"/>
  <c r="CN37" i="11" s="1"/>
  <c r="BR53" i="11"/>
  <c r="BS61" i="11"/>
  <c r="CM61" i="11" s="1"/>
  <c r="CN61" i="11" s="1"/>
  <c r="BR33" i="11"/>
  <c r="BM32" i="11"/>
  <c r="BU32" i="11" s="1"/>
  <c r="BV32" i="11" s="1"/>
  <c r="BM50" i="11"/>
  <c r="BU50" i="11" s="1"/>
  <c r="BV50" i="11" s="1"/>
  <c r="BS28" i="11"/>
  <c r="CM28" i="11" s="1"/>
  <c r="CN28" i="11" s="1"/>
  <c r="BS42" i="11"/>
  <c r="CM42" i="11" s="1"/>
  <c r="CN42" i="11" s="1"/>
  <c r="BS54" i="11"/>
  <c r="CM54" i="11" s="1"/>
  <c r="CN54" i="11" s="1"/>
  <c r="BR26" i="11"/>
  <c r="BS15" i="11"/>
  <c r="CM15" i="11" s="1"/>
  <c r="CN15" i="11" s="1"/>
  <c r="BN27" i="11"/>
  <c r="BX27" i="11" s="1"/>
  <c r="BY27" i="11" s="1"/>
  <c r="BR22" i="11"/>
  <c r="BS24" i="11"/>
  <c r="CM24" i="11" s="1"/>
  <c r="CN24" i="11" s="1"/>
  <c r="BS57" i="11"/>
  <c r="CM57" i="11" s="1"/>
  <c r="CN57" i="11" s="1"/>
  <c r="BM8" i="11"/>
  <c r="BU8" i="11" s="1"/>
  <c r="BV8" i="11" s="1"/>
  <c r="BM23" i="11"/>
  <c r="BU23" i="11" s="1"/>
  <c r="BV23" i="11" s="1"/>
  <c r="BS27" i="11"/>
  <c r="CM27" i="11" s="1"/>
  <c r="CN27" i="11" s="1"/>
  <c r="BS32" i="11"/>
  <c r="CM32" i="11" s="1"/>
  <c r="CN32" i="11" s="1"/>
  <c r="BS38" i="11"/>
  <c r="CM38" i="11" s="1"/>
  <c r="CN38" i="11" s="1"/>
  <c r="BS34" i="11"/>
  <c r="CM34" i="11" s="1"/>
  <c r="CN34" i="11" s="1"/>
  <c r="BR7" i="11"/>
  <c r="BS17" i="11"/>
  <c r="CM17" i="11" s="1"/>
  <c r="CN17" i="11" s="1"/>
  <c r="BS18" i="11"/>
  <c r="CM18" i="11" s="1"/>
  <c r="CN18" i="11" s="1"/>
  <c r="BS60" i="11"/>
  <c r="CM60" i="11" s="1"/>
  <c r="CN60" i="11" s="1"/>
  <c r="BR20" i="11"/>
  <c r="BS7" i="11"/>
  <c r="CM7" i="11" s="1"/>
  <c r="CN7" i="11" s="1"/>
  <c r="BS31" i="11"/>
  <c r="CM31" i="11" s="1"/>
  <c r="CN31" i="11" s="1"/>
  <c r="BR15" i="11"/>
  <c r="BR59" i="11"/>
  <c r="BQ45" i="11"/>
  <c r="CG45" i="11" s="1"/>
  <c r="CH45" i="11" s="1"/>
  <c r="BR31" i="11"/>
  <c r="BQ52" i="11"/>
  <c r="CG52" i="11" s="1"/>
  <c r="CH52" i="11" s="1"/>
  <c r="BR11" i="11"/>
  <c r="BM34" i="11"/>
  <c r="BU34" i="11" s="1"/>
  <c r="BV34" i="11" s="1"/>
  <c r="BS20" i="11"/>
  <c r="CM20" i="11" s="1"/>
  <c r="CN20" i="11" s="1"/>
  <c r="BP31" i="11"/>
  <c r="CD31" i="11" s="1"/>
  <c r="CE31" i="11" s="1"/>
  <c r="BR34" i="11"/>
  <c r="BP11" i="11"/>
  <c r="CD11" i="11" s="1"/>
  <c r="CE11" i="11" s="1"/>
  <c r="BP65" i="11"/>
  <c r="CD65" i="11" s="1"/>
  <c r="CE65" i="11" s="1"/>
  <c r="BP44" i="11"/>
  <c r="CD44" i="11" s="1"/>
  <c r="CE44" i="11" s="1"/>
  <c r="BS55" i="11"/>
  <c r="CM55" i="11" s="1"/>
  <c r="CN55" i="11" s="1"/>
  <c r="BP59" i="11"/>
  <c r="CD59" i="11" s="1"/>
  <c r="CE59" i="11" s="1"/>
  <c r="BR25" i="11"/>
  <c r="BP25" i="11"/>
  <c r="CD25" i="11" s="1"/>
  <c r="CE25" i="11" s="1"/>
  <c r="BQ2" i="11"/>
  <c r="CG2" i="11" s="1"/>
  <c r="CH2" i="11" s="1"/>
  <c r="BS36" i="11"/>
  <c r="CM36" i="11" s="1"/>
  <c r="CN36" i="11" s="1"/>
  <c r="BP47" i="11"/>
  <c r="CD47" i="11" s="1"/>
  <c r="CE47" i="11" s="1"/>
  <c r="BO66" i="11"/>
  <c r="BO42" i="11"/>
  <c r="CA42" i="11" s="1"/>
  <c r="CB42" i="11" s="1"/>
  <c r="BO20" i="11"/>
  <c r="CA20" i="11" s="1"/>
  <c r="CB20" i="11" s="1"/>
  <c r="BO24" i="11"/>
  <c r="CA24" i="11" s="1"/>
  <c r="CB24" i="11" s="1"/>
  <c r="BO17" i="11"/>
  <c r="CA17" i="11" s="1"/>
  <c r="CB17" i="11" s="1"/>
  <c r="BO23" i="11"/>
  <c r="CA23" i="11" s="1"/>
  <c r="CB23" i="11" s="1"/>
  <c r="BO39" i="11"/>
  <c r="CA39" i="11" s="1"/>
  <c r="CB39" i="11" s="1"/>
  <c r="BO31" i="11"/>
  <c r="CA31" i="11" s="1"/>
  <c r="CB31" i="11" s="1"/>
  <c r="BO32" i="11"/>
  <c r="CA32" i="11" s="1"/>
  <c r="CB32" i="11" s="1"/>
  <c r="BO63" i="11"/>
  <c r="CA63" i="11" s="1"/>
  <c r="CB63" i="11" s="1"/>
  <c r="BO33" i="11"/>
  <c r="CA33" i="11" s="1"/>
  <c r="CB33" i="11" s="1"/>
  <c r="BO19" i="11"/>
  <c r="CA19" i="11" s="1"/>
  <c r="CB19" i="11" s="1"/>
  <c r="BO41" i="11"/>
  <c r="CA41" i="11" s="1"/>
  <c r="CB41" i="11" s="1"/>
  <c r="BO12" i="11"/>
  <c r="CA12" i="11" s="1"/>
  <c r="CB12" i="11" s="1"/>
  <c r="BO22" i="11"/>
  <c r="CA22" i="11" s="1"/>
  <c r="CB22" i="11" s="1"/>
  <c r="BO2" i="11"/>
  <c r="CA2" i="11" s="1"/>
  <c r="CB2" i="11" s="1"/>
  <c r="BO53" i="11"/>
  <c r="CA53" i="11" s="1"/>
  <c r="CB53" i="11" s="1"/>
  <c r="BO55" i="11"/>
  <c r="CA55" i="11" s="1"/>
  <c r="CB55" i="11" s="1"/>
  <c r="BO28" i="11"/>
  <c r="CA28" i="11" s="1"/>
  <c r="CB28" i="11" s="1"/>
  <c r="BO50" i="11"/>
  <c r="CA50" i="11" s="1"/>
  <c r="CB50" i="11" s="1"/>
  <c r="BO49" i="11"/>
  <c r="CA49" i="11" s="1"/>
  <c r="CB49" i="11" s="1"/>
  <c r="BO8" i="11"/>
  <c r="CA8" i="11" s="1"/>
  <c r="CB8" i="11" s="1"/>
  <c r="BO60" i="11"/>
  <c r="CA60" i="11" s="1"/>
  <c r="CB60" i="11" s="1"/>
  <c r="BO47" i="11"/>
  <c r="CA47" i="11" s="1"/>
  <c r="CB47" i="11" s="1"/>
  <c r="BO45" i="11"/>
  <c r="CA45" i="11" s="1"/>
  <c r="CB45" i="11" s="1"/>
  <c r="BO18" i="11"/>
  <c r="BO58" i="11"/>
  <c r="CA58" i="11" s="1"/>
  <c r="CB58" i="11" s="1"/>
  <c r="BO59" i="11"/>
  <c r="CA59" i="11" s="1"/>
  <c r="CB59" i="11" s="1"/>
  <c r="BO61" i="11"/>
  <c r="CA61" i="11" s="1"/>
  <c r="CB61" i="11" s="1"/>
  <c r="BN2" i="11"/>
  <c r="BX2" i="11" s="1"/>
  <c r="BY2" i="11" s="1"/>
  <c r="BN47" i="11"/>
  <c r="BX47" i="11" s="1"/>
  <c r="BY47" i="11" s="1"/>
  <c r="BO3" i="11"/>
  <c r="CA3" i="11" s="1"/>
  <c r="CB3" i="11" s="1"/>
  <c r="BO9" i="11"/>
  <c r="CA9" i="11" s="1"/>
  <c r="CB9" i="11" s="1"/>
  <c r="BO7" i="11"/>
  <c r="CA7" i="11" s="1"/>
  <c r="CB7" i="11" s="1"/>
  <c r="BN59" i="11"/>
  <c r="BX59" i="11" s="1"/>
  <c r="BY59" i="11" s="1"/>
  <c r="BO13" i="11"/>
  <c r="CA13" i="11" s="1"/>
  <c r="CB13" i="11" s="1"/>
  <c r="BM11" i="11"/>
  <c r="BU11" i="11" s="1"/>
  <c r="BV11" i="11" s="1"/>
  <c r="BO34" i="11"/>
  <c r="CA34" i="11" s="1"/>
  <c r="CB34" i="11" s="1"/>
  <c r="BO29" i="11"/>
  <c r="CA29" i="11" s="1"/>
  <c r="CB29" i="11" s="1"/>
  <c r="BN37" i="11"/>
  <c r="BX37" i="11" s="1"/>
  <c r="BY37" i="11" s="1"/>
  <c r="BM38" i="11"/>
  <c r="BU38" i="11" s="1"/>
  <c r="BV38" i="11" s="1"/>
  <c r="BM54" i="11"/>
  <c r="BU54" i="11" s="1"/>
  <c r="BV54" i="11" s="1"/>
  <c r="BO11" i="11"/>
  <c r="CA11" i="11" s="1"/>
  <c r="CB11" i="11" s="1"/>
  <c r="BN28" i="11"/>
  <c r="BX28" i="11" s="1"/>
  <c r="BY28" i="11" s="1"/>
  <c r="BM28" i="11"/>
  <c r="BU28" i="11" s="1"/>
  <c r="BV28" i="11" s="1"/>
  <c r="BM9" i="11"/>
  <c r="BU9" i="11" s="1"/>
  <c r="BV9" i="11" s="1"/>
  <c r="BO52" i="11"/>
  <c r="CA52" i="11" s="1"/>
  <c r="CB52" i="11" s="1"/>
  <c r="BO4" i="11"/>
  <c r="CA4" i="11" s="1"/>
  <c r="CB4" i="11" s="1"/>
  <c r="BO35" i="11"/>
  <c r="CA35" i="11" s="1"/>
  <c r="CB35" i="11" s="1"/>
  <c r="BN66" i="11"/>
  <c r="BN20" i="11"/>
  <c r="BX20" i="11" s="1"/>
  <c r="BY20" i="11" s="1"/>
  <c r="BN36" i="11"/>
  <c r="BX36" i="11" s="1"/>
  <c r="BY36" i="11" s="1"/>
  <c r="BN18" i="11"/>
  <c r="BN29" i="11"/>
  <c r="BX29" i="11" s="1"/>
  <c r="BY29" i="11" s="1"/>
  <c r="BN63" i="11"/>
  <c r="BX63" i="11" s="1"/>
  <c r="BY63" i="11" s="1"/>
  <c r="BN15" i="11"/>
  <c r="BX15" i="11" s="1"/>
  <c r="BY15" i="11" s="1"/>
  <c r="BN57" i="11"/>
  <c r="BX57" i="11" s="1"/>
  <c r="BY57" i="11" s="1"/>
  <c r="BN30" i="11"/>
  <c r="BX30" i="11" s="1"/>
  <c r="BY30" i="11" s="1"/>
  <c r="BN41" i="11"/>
  <c r="BX41" i="11" s="1"/>
  <c r="BY41" i="11" s="1"/>
  <c r="BN8" i="11"/>
  <c r="BX8" i="11" s="1"/>
  <c r="BY8" i="11" s="1"/>
  <c r="BN44" i="11"/>
  <c r="BX44" i="11" s="1"/>
  <c r="BY44" i="11" s="1"/>
  <c r="BN55" i="11"/>
  <c r="BX55" i="11" s="1"/>
  <c r="BY55" i="11" s="1"/>
  <c r="BN33" i="11"/>
  <c r="BX33" i="11" s="1"/>
  <c r="BY33" i="11" s="1"/>
  <c r="BN45" i="11"/>
  <c r="BX45" i="11" s="1"/>
  <c r="BY45" i="11" s="1"/>
  <c r="BN58" i="11"/>
  <c r="BX58" i="11" s="1"/>
  <c r="BY58" i="11" s="1"/>
  <c r="BN13" i="11"/>
  <c r="BX13" i="11" s="1"/>
  <c r="BY13" i="11" s="1"/>
  <c r="BN60" i="11"/>
  <c r="BX60" i="11" s="1"/>
  <c r="BY60" i="11" s="1"/>
  <c r="BN56" i="11"/>
  <c r="BX56" i="11" s="1"/>
  <c r="BY56" i="11" s="1"/>
  <c r="BN53" i="11"/>
  <c r="BX53" i="11" s="1"/>
  <c r="BY53" i="11" s="1"/>
  <c r="BN65" i="11"/>
  <c r="BX65" i="11" s="1"/>
  <c r="BY65" i="11" s="1"/>
  <c r="BN23" i="11"/>
  <c r="BX23" i="11" s="1"/>
  <c r="BY23" i="11" s="1"/>
  <c r="BN25" i="11"/>
  <c r="BX25" i="11" s="1"/>
  <c r="BY25" i="11" s="1"/>
  <c r="BN7" i="11"/>
  <c r="BX7" i="11" s="1"/>
  <c r="BY7" i="11" s="1"/>
  <c r="BN50" i="11"/>
  <c r="BX50" i="11" s="1"/>
  <c r="BY50" i="11" s="1"/>
  <c r="BN3" i="11"/>
  <c r="BX3" i="11" s="1"/>
  <c r="BY3" i="11" s="1"/>
  <c r="BN42" i="11"/>
  <c r="BX42" i="11" s="1"/>
  <c r="BY42" i="11" s="1"/>
  <c r="BN31" i="11"/>
  <c r="BX31" i="11" s="1"/>
  <c r="BY31" i="11" s="1"/>
  <c r="BN11" i="11"/>
  <c r="BX11" i="11" s="1"/>
  <c r="BY11" i="11" s="1"/>
  <c r="BN49" i="11"/>
  <c r="BX49" i="11" s="1"/>
  <c r="BY49" i="11" s="1"/>
  <c r="BO37" i="11"/>
  <c r="CA37" i="11" s="1"/>
  <c r="CB37" i="11" s="1"/>
  <c r="BN9" i="11"/>
  <c r="BX9" i="11" s="1"/>
  <c r="BY9" i="11" s="1"/>
  <c r="BO30" i="11"/>
  <c r="CA30" i="11" s="1"/>
  <c r="CB30" i="11" s="1"/>
  <c r="BN52" i="11"/>
  <c r="BX52" i="11" s="1"/>
  <c r="BY52" i="11" s="1"/>
  <c r="BM36" i="11"/>
  <c r="BU36" i="11" s="1"/>
  <c r="BV36" i="11" s="1"/>
  <c r="BN61" i="11"/>
  <c r="BX61" i="11" s="1"/>
  <c r="BY61" i="11" s="1"/>
  <c r="BN4" i="11"/>
  <c r="BX4" i="11" s="1"/>
  <c r="BY4" i="11" s="1"/>
  <c r="BM12" i="11"/>
  <c r="BU12" i="11" s="1"/>
  <c r="BV12" i="11" s="1"/>
  <c r="BN39" i="11"/>
  <c r="BX39" i="11" s="1"/>
  <c r="BY39" i="11" s="1"/>
  <c r="BM7" i="11"/>
  <c r="BU7" i="11" s="1"/>
  <c r="BV7" i="11" s="1"/>
  <c r="BO56" i="11"/>
  <c r="CA56" i="11" s="1"/>
  <c r="CB56" i="11" s="1"/>
  <c r="BO15" i="11"/>
  <c r="CA15" i="11" s="1"/>
  <c r="CB15" i="11" s="1"/>
  <c r="BO38" i="11"/>
  <c r="CA38" i="11" s="1"/>
  <c r="CB38" i="11" s="1"/>
  <c r="BO27" i="11"/>
  <c r="CA27" i="11" s="1"/>
  <c r="CB27" i="11" s="1"/>
  <c r="BO26" i="11"/>
  <c r="CA26" i="11" s="1"/>
  <c r="CB26" i="11" s="1"/>
  <c r="BN38" i="11"/>
  <c r="BX38" i="11" s="1"/>
  <c r="BY38" i="11" s="1"/>
  <c r="BO65" i="11"/>
  <c r="CA65" i="11" s="1"/>
  <c r="CB65" i="11" s="1"/>
  <c r="BO36" i="11"/>
  <c r="CA36" i="11" s="1"/>
  <c r="CB36" i="11" s="1"/>
  <c r="BN54" i="11"/>
  <c r="BX54" i="11" s="1"/>
  <c r="BY54" i="11" s="1"/>
  <c r="BN32" i="11"/>
  <c r="BX32" i="11" s="1"/>
  <c r="BY32" i="11" s="1"/>
  <c r="BO25" i="11"/>
  <c r="CA25" i="11" s="1"/>
  <c r="CB25" i="11" s="1"/>
  <c r="BN26" i="11"/>
  <c r="BX26" i="11" s="1"/>
  <c r="BY26" i="11" s="1"/>
  <c r="BN24" i="11"/>
  <c r="BX24" i="11" s="1"/>
  <c r="BY24" i="11" s="1"/>
  <c r="BM66" i="11"/>
  <c r="BM44" i="11"/>
  <c r="BU44" i="11" s="1"/>
  <c r="BV44" i="11" s="1"/>
  <c r="BM47" i="11"/>
  <c r="BU47" i="11" s="1"/>
  <c r="BV47" i="11" s="1"/>
  <c r="BM59" i="11"/>
  <c r="BU59" i="11" s="1"/>
  <c r="BV59" i="11" s="1"/>
  <c r="BM15" i="11"/>
  <c r="BU15" i="11" s="1"/>
  <c r="BV15" i="11" s="1"/>
  <c r="BM4" i="11"/>
  <c r="BU4" i="11" s="1"/>
  <c r="BV4" i="11" s="1"/>
  <c r="BM45" i="11"/>
  <c r="BU45" i="11" s="1"/>
  <c r="BV45" i="11" s="1"/>
  <c r="BM57" i="11"/>
  <c r="BU57" i="11" s="1"/>
  <c r="BV57" i="11" s="1"/>
  <c r="BM37" i="11"/>
  <c r="BU37" i="11" s="1"/>
  <c r="BV37" i="11" s="1"/>
  <c r="BM20" i="11"/>
  <c r="BU20" i="11" s="1"/>
  <c r="BV20" i="11" s="1"/>
  <c r="BM27" i="11"/>
  <c r="BU27" i="11" s="1"/>
  <c r="BV27" i="11" s="1"/>
  <c r="BM13" i="11"/>
  <c r="BU13" i="11" s="1"/>
  <c r="BV13" i="11" s="1"/>
  <c r="BM65" i="11"/>
  <c r="BU65" i="11" s="1"/>
  <c r="BV65" i="11" s="1"/>
  <c r="BM56" i="11"/>
  <c r="BU56" i="11" s="1"/>
  <c r="BV56" i="11" s="1"/>
  <c r="BM39" i="11"/>
  <c r="BU39" i="11" s="1"/>
  <c r="BV39" i="11" s="1"/>
  <c r="BM52" i="11"/>
  <c r="BU52" i="11" s="1"/>
  <c r="BV52" i="11" s="1"/>
  <c r="BM30" i="11"/>
  <c r="BU30" i="11" s="1"/>
  <c r="BV30" i="11" s="1"/>
  <c r="BM49" i="11"/>
  <c r="BU49" i="11" s="1"/>
  <c r="BV49" i="11" s="1"/>
  <c r="BM31" i="11"/>
  <c r="BU31" i="11" s="1"/>
  <c r="BV31" i="11" s="1"/>
  <c r="BM60" i="11"/>
  <c r="BU60" i="11" s="1"/>
  <c r="BV60" i="11" s="1"/>
  <c r="BM26" i="11"/>
  <c r="BU26" i="11" s="1"/>
  <c r="BV26" i="11" s="1"/>
  <c r="BM3" i="11"/>
  <c r="BU3" i="11" s="1"/>
  <c r="BV3" i="11" s="1"/>
  <c r="BM33" i="11"/>
  <c r="BU33" i="11" s="1"/>
  <c r="BV33" i="11" s="1"/>
  <c r="BM63" i="11"/>
  <c r="BU63" i="11" s="1"/>
  <c r="BV63" i="11" s="1"/>
  <c r="BM58" i="11"/>
  <c r="BU58" i="11" s="1"/>
  <c r="BV58" i="11" s="1"/>
  <c r="BM41" i="11"/>
  <c r="BU41" i="11" s="1"/>
  <c r="BV41" i="11" s="1"/>
  <c r="BM2" i="11"/>
  <c r="BU2" i="11" s="1"/>
  <c r="BV2" i="11" s="1"/>
  <c r="BM22" i="11"/>
  <c r="BU22" i="11" s="1"/>
  <c r="BV22" i="11" s="1"/>
  <c r="BM35" i="11"/>
  <c r="BU35" i="11" s="1"/>
  <c r="BV35" i="11" s="1"/>
  <c r="BN34" i="11"/>
  <c r="BX34" i="11" s="1"/>
  <c r="BY34" i="11" s="1"/>
  <c r="BN35" i="11"/>
  <c r="BX35" i="11" s="1"/>
  <c r="BY35" i="11" s="1"/>
  <c r="BN12" i="11"/>
  <c r="BX12" i="11" s="1"/>
  <c r="BY12" i="11" s="1"/>
  <c r="BM53" i="11"/>
  <c r="BU53" i="11" s="1"/>
  <c r="BV53" i="11" s="1"/>
  <c r="BM25" i="11"/>
  <c r="BU25" i="11" s="1"/>
  <c r="BV25" i="11" s="1"/>
  <c r="BO57" i="11"/>
  <c r="CA57" i="11" s="1"/>
  <c r="CB57" i="11" s="1"/>
  <c r="BO44" i="11"/>
  <c r="CA44" i="11" s="1"/>
  <c r="CB44" i="11" s="1"/>
  <c r="BM19" i="11"/>
  <c r="BQ66" i="11"/>
  <c r="BQ23" i="11"/>
  <c r="CG23" i="11" s="1"/>
  <c r="CH23" i="11" s="1"/>
  <c r="BQ34" i="11"/>
  <c r="CG34" i="11" s="1"/>
  <c r="CH34" i="11" s="1"/>
  <c r="BQ38" i="11"/>
  <c r="CG38" i="11" s="1"/>
  <c r="CH38" i="11" s="1"/>
  <c r="BQ44" i="11"/>
  <c r="CG44" i="11" s="1"/>
  <c r="CH44" i="11" s="1"/>
  <c r="BQ47" i="11"/>
  <c r="CG47" i="11" s="1"/>
  <c r="CH47" i="11" s="1"/>
  <c r="BQ31" i="11"/>
  <c r="CG31" i="11" s="1"/>
  <c r="CH31" i="11" s="1"/>
  <c r="BQ55" i="11"/>
  <c r="CG55" i="11" s="1"/>
  <c r="CH55" i="11" s="1"/>
  <c r="BQ4" i="11"/>
  <c r="CG4" i="11" s="1"/>
  <c r="CH4" i="11" s="1"/>
  <c r="BQ63" i="11"/>
  <c r="CG63" i="11" s="1"/>
  <c r="CH63" i="11" s="1"/>
  <c r="BQ20" i="11"/>
  <c r="CG20" i="11" s="1"/>
  <c r="CH20" i="11" s="1"/>
  <c r="BQ60" i="11"/>
  <c r="CG60" i="11" s="1"/>
  <c r="CH60" i="11" s="1"/>
  <c r="BQ29" i="11"/>
  <c r="CG29" i="11" s="1"/>
  <c r="CH29" i="11" s="1"/>
  <c r="BQ65" i="11"/>
  <c r="CG65" i="11" s="1"/>
  <c r="CH65" i="11" s="1"/>
  <c r="BQ25" i="11"/>
  <c r="CG25" i="11" s="1"/>
  <c r="CH25" i="11" s="1"/>
  <c r="BQ50" i="11"/>
  <c r="CG50" i="11" s="1"/>
  <c r="CH50" i="11" s="1"/>
  <c r="BQ39" i="11"/>
  <c r="CG39" i="11" s="1"/>
  <c r="CH39" i="11" s="1"/>
  <c r="BQ17" i="11"/>
  <c r="CG17" i="11" s="1"/>
  <c r="CH17" i="11" s="1"/>
  <c r="BQ54" i="11"/>
  <c r="CG54" i="11" s="1"/>
  <c r="CH54" i="11" s="1"/>
  <c r="BQ24" i="11"/>
  <c r="CG24" i="11" s="1"/>
  <c r="CH24" i="11" s="1"/>
  <c r="BQ32" i="11"/>
  <c r="CG32" i="11" s="1"/>
  <c r="CH32" i="11" s="1"/>
  <c r="BQ35" i="11"/>
  <c r="CG35" i="11" s="1"/>
  <c r="CH35" i="11" s="1"/>
  <c r="BQ28" i="11"/>
  <c r="CG28" i="11" s="1"/>
  <c r="CH28" i="11" s="1"/>
  <c r="BQ37" i="11"/>
  <c r="CG37" i="11" s="1"/>
  <c r="CH37" i="11" s="1"/>
  <c r="BQ12" i="11"/>
  <c r="CG12" i="11" s="1"/>
  <c r="CH12" i="11" s="1"/>
  <c r="BQ3" i="11"/>
  <c r="CG3" i="11" s="1"/>
  <c r="CH3" i="11" s="1"/>
  <c r="BQ19" i="11"/>
  <c r="CG19" i="11" s="1"/>
  <c r="CH19" i="11" s="1"/>
  <c r="BQ27" i="11"/>
  <c r="CG27" i="11" s="1"/>
  <c r="CH27" i="11" s="1"/>
  <c r="BQ26" i="11"/>
  <c r="CG26" i="11" s="1"/>
  <c r="CH26" i="11" s="1"/>
  <c r="BQ7" i="11"/>
  <c r="CG7" i="11" s="1"/>
  <c r="CH7" i="11" s="1"/>
  <c r="BQ36" i="11"/>
  <c r="CG36" i="11" s="1"/>
  <c r="CH36" i="11" s="1"/>
  <c r="BQ8" i="11"/>
  <c r="CG8" i="11" s="1"/>
  <c r="CH8" i="11" s="1"/>
  <c r="BM61" i="11"/>
  <c r="BU61" i="11" s="1"/>
  <c r="BV61" i="11" s="1"/>
  <c r="BN17" i="11"/>
  <c r="BX17" i="11" s="1"/>
  <c r="BY17" i="11" s="1"/>
  <c r="BO54" i="11"/>
  <c r="CA54" i="11" s="1"/>
  <c r="CB54" i="11" s="1"/>
  <c r="BR66" i="11"/>
  <c r="BP23" i="11"/>
  <c r="CD23" i="11" s="1"/>
  <c r="CE23" i="11" s="1"/>
  <c r="BR60" i="11"/>
  <c r="BS30" i="11"/>
  <c r="CM30" i="11" s="1"/>
  <c r="CN30" i="11" s="1"/>
  <c r="BS11" i="11"/>
  <c r="CM11" i="11" s="1"/>
  <c r="CN11" i="11" s="1"/>
  <c r="BP41" i="11"/>
  <c r="CD41" i="11" s="1"/>
  <c r="CE41" i="11" s="1"/>
  <c r="BR13" i="11"/>
  <c r="BR29" i="11"/>
  <c r="BR2" i="11"/>
  <c r="BR23" i="11"/>
  <c r="BS66" i="11"/>
  <c r="BR61" i="11"/>
  <c r="BP27" i="11"/>
  <c r="CD27" i="11" s="1"/>
  <c r="CE27" i="11" s="1"/>
  <c r="BR55" i="11"/>
  <c r="BS58" i="11"/>
  <c r="CM58" i="11" s="1"/>
  <c r="CN58" i="11" s="1"/>
  <c r="BR3" i="11"/>
  <c r="BS33" i="11"/>
  <c r="CM33" i="11" s="1"/>
  <c r="CN33" i="11" s="1"/>
  <c r="BR28" i="11"/>
  <c r="BR30" i="11"/>
  <c r="BR44" i="11"/>
  <c r="BP66" i="11"/>
  <c r="BP36" i="11"/>
  <c r="CD36" i="11" s="1"/>
  <c r="CE36" i="11" s="1"/>
  <c r="BS2" i="11"/>
  <c r="CM2" i="11" s="1"/>
  <c r="CN2" i="11" s="1"/>
  <c r="BS59" i="11"/>
  <c r="CM59" i="11" s="1"/>
  <c r="CN59" i="11" s="1"/>
  <c r="BP35" i="11"/>
  <c r="CD35" i="11" s="1"/>
  <c r="CE35" i="11" s="1"/>
  <c r="BS47" i="11"/>
  <c r="CM47" i="11" s="1"/>
  <c r="CN47" i="11" s="1"/>
  <c r="BR58" i="11"/>
  <c r="BR17" i="11"/>
  <c r="BP58" i="11"/>
  <c r="CD58" i="11" s="1"/>
  <c r="CE58" i="11" s="1"/>
  <c r="BR47" i="11"/>
  <c r="BR52" i="11"/>
  <c r="BP3" i="11"/>
  <c r="CD3" i="11" s="1"/>
  <c r="CE3" i="11" s="1"/>
  <c r="BS56" i="11"/>
  <c r="CM56" i="11" s="1"/>
  <c r="CN56" i="11" s="1"/>
  <c r="BR36" i="11"/>
  <c r="BS41" i="11"/>
  <c r="CM41" i="11" s="1"/>
  <c r="CN41" i="11" s="1"/>
  <c r="BR63" i="11"/>
  <c r="BS45" i="11"/>
  <c r="CM45" i="11" s="1"/>
  <c r="CN45" i="11" s="1"/>
  <c r="BP37" i="11"/>
  <c r="CD37" i="11" s="1"/>
  <c r="CE37" i="11" s="1"/>
  <c r="BP56" i="11"/>
  <c r="CD56" i="11" s="1"/>
  <c r="CE56" i="11" s="1"/>
  <c r="BR56" i="11"/>
  <c r="BP49" i="11"/>
  <c r="CD49" i="11" s="1"/>
  <c r="CE49" i="11" s="1"/>
  <c r="BP33" i="11"/>
  <c r="CD33" i="11" s="1"/>
  <c r="CE33" i="11" s="1"/>
  <c r="BP38" i="11"/>
  <c r="CD38" i="11" s="1"/>
  <c r="CE38" i="11" s="1"/>
  <c r="BS25" i="11"/>
  <c r="CM25" i="11" s="1"/>
  <c r="CN25" i="11" s="1"/>
  <c r="BR4" i="11"/>
  <c r="BP17" i="11"/>
  <c r="CD17" i="11" s="1"/>
  <c r="CE17" i="11" s="1"/>
  <c r="BP4" i="11"/>
  <c r="CD4" i="11" s="1"/>
  <c r="CE4" i="11" s="1"/>
  <c r="BP2" i="11"/>
  <c r="CD2" i="11" s="1"/>
  <c r="CE2" i="11" s="1"/>
  <c r="BS52" i="11"/>
  <c r="CM52" i="11" s="1"/>
  <c r="CN52" i="11" s="1"/>
  <c r="BR41" i="11"/>
  <c r="AI65" i="11"/>
  <c r="AI63" i="11"/>
  <c r="AI52" i="11"/>
  <c r="AI7" i="11"/>
  <c r="AI60" i="11"/>
  <c r="AI32" i="11"/>
  <c r="AI2" i="11"/>
  <c r="AI37" i="11"/>
  <c r="AI8" i="11"/>
  <c r="AI49" i="11"/>
  <c r="AI33" i="11"/>
  <c r="AI31" i="11"/>
  <c r="AI22" i="11"/>
  <c r="AI59" i="11"/>
  <c r="AI39" i="11"/>
  <c r="AI15" i="11"/>
  <c r="AI50" i="11"/>
  <c r="AI26" i="11"/>
  <c r="AI41" i="11"/>
  <c r="AI3" i="11"/>
  <c r="AI54" i="11"/>
  <c r="AI56" i="11"/>
  <c r="AI17" i="11"/>
  <c r="AI11" i="11"/>
  <c r="AI24" i="11"/>
  <c r="AI38" i="11"/>
  <c r="AI53" i="11"/>
  <c r="AI20" i="11"/>
  <c r="AI25" i="11"/>
  <c r="AI34" i="11"/>
  <c r="AI44" i="11"/>
  <c r="AI45" i="11"/>
  <c r="AI61" i="11"/>
  <c r="AI23" i="11"/>
  <c r="AI57" i="11"/>
  <c r="AI35" i="11"/>
  <c r="AI42" i="11"/>
  <c r="AI9" i="11"/>
  <c r="AI29" i="11"/>
  <c r="AI30" i="11"/>
  <c r="AI13" i="11"/>
  <c r="AI28" i="11"/>
  <c r="AI19" i="11"/>
  <c r="AI12" i="11"/>
  <c r="AI58" i="11"/>
  <c r="AI27" i="11"/>
  <c r="BE14" i="11" l="1"/>
  <c r="AJ66" i="11"/>
  <c r="AM10" i="11"/>
  <c r="AT10" i="11" s="1"/>
  <c r="AW10" i="11" s="1"/>
  <c r="AV10" i="11"/>
  <c r="BB10" i="11" s="1"/>
  <c r="AL64" i="11"/>
  <c r="AM64" i="11" s="1"/>
  <c r="AT64" i="11" s="1"/>
  <c r="AW64" i="11" s="1"/>
  <c r="BE5" i="11"/>
  <c r="CJ5" i="11"/>
  <c r="CK5" i="11" s="1"/>
  <c r="AR5" i="11"/>
  <c r="AS5" i="11" s="1"/>
  <c r="AL5" i="11"/>
  <c r="AR40" i="11"/>
  <c r="AS40" i="11" s="1"/>
  <c r="AL40" i="11"/>
  <c r="CJ40" i="11"/>
  <c r="CK40" i="11" s="1"/>
  <c r="BE40" i="11"/>
  <c r="CJ46" i="11"/>
  <c r="CK46" i="11" s="1"/>
  <c r="AL62" i="11"/>
  <c r="AR62" i="11"/>
  <c r="AS62" i="11" s="1"/>
  <c r="CJ62" i="11"/>
  <c r="CK62" i="11" s="1"/>
  <c r="BE62" i="11"/>
  <c r="B61" i="8"/>
  <c r="F61" i="8" s="1"/>
  <c r="B73" i="8"/>
  <c r="H73" i="8" s="1"/>
  <c r="B46" i="8"/>
  <c r="H46" i="8" s="1"/>
  <c r="B44" i="8"/>
  <c r="F44" i="8" s="1"/>
  <c r="B69" i="8"/>
  <c r="H69" i="8" s="1"/>
  <c r="B47" i="8"/>
  <c r="H47" i="8" s="1"/>
  <c r="B11" i="8"/>
  <c r="H11" i="8" s="1"/>
  <c r="B53" i="8"/>
  <c r="F53" i="8" s="1"/>
  <c r="B72" i="8"/>
  <c r="H72" i="8" s="1"/>
  <c r="B38" i="8"/>
  <c r="F38" i="8" s="1"/>
  <c r="B68" i="8"/>
  <c r="F68" i="8" s="1"/>
  <c r="B29" i="8"/>
  <c r="F29" i="8" s="1"/>
  <c r="B62" i="8"/>
  <c r="H62" i="8" s="1"/>
  <c r="B9" i="8"/>
  <c r="H9" i="8" s="1"/>
  <c r="B12" i="8"/>
  <c r="H12" i="8" s="1"/>
  <c r="B31" i="8"/>
  <c r="F31" i="8" s="1"/>
  <c r="B35" i="8"/>
  <c r="H35" i="8" s="1"/>
  <c r="B8" i="8"/>
  <c r="H8" i="8" s="1"/>
  <c r="B33" i="8"/>
  <c r="F33" i="8" s="1"/>
  <c r="B28" i="8"/>
  <c r="F28" i="8" s="1"/>
  <c r="B63" i="8"/>
  <c r="H63" i="8" s="1"/>
  <c r="B25" i="8"/>
  <c r="F25" i="8" s="1"/>
  <c r="B21" i="8"/>
  <c r="H21" i="8" s="1"/>
  <c r="B51" i="8"/>
  <c r="F51" i="8" s="1"/>
  <c r="B40" i="8"/>
  <c r="F40" i="8" s="1"/>
  <c r="B48" i="8"/>
  <c r="F48" i="8" s="1"/>
  <c r="B43" i="8"/>
  <c r="H43" i="8" s="1"/>
  <c r="B70" i="8"/>
  <c r="F70" i="8" s="1"/>
  <c r="B18" i="8"/>
  <c r="H18" i="8" s="1"/>
  <c r="B52" i="8"/>
  <c r="F52" i="8" s="1"/>
  <c r="B17" i="8"/>
  <c r="F17" i="8" s="1"/>
  <c r="B58" i="8"/>
  <c r="H58" i="8" s="1"/>
  <c r="B56" i="8"/>
  <c r="F56" i="8" s="1"/>
  <c r="B6" i="8"/>
  <c r="H6" i="8" s="1"/>
  <c r="B26" i="8"/>
  <c r="H26" i="8" s="1"/>
  <c r="B60" i="8"/>
  <c r="F60" i="8" s="1"/>
  <c r="B45" i="8"/>
  <c r="H45" i="8" s="1"/>
  <c r="B66" i="8"/>
  <c r="F66" i="8" s="1"/>
  <c r="B67" i="8"/>
  <c r="F67" i="8" s="1"/>
  <c r="B59" i="8"/>
  <c r="H59" i="8" s="1"/>
  <c r="B41" i="8"/>
  <c r="H41" i="8" s="1"/>
  <c r="B54" i="8"/>
  <c r="H54" i="8" s="1"/>
  <c r="B22" i="8"/>
  <c r="H22" i="8" s="1"/>
  <c r="B65" i="8"/>
  <c r="H65" i="8" s="1"/>
  <c r="B23" i="8"/>
  <c r="H23" i="8" s="1"/>
  <c r="B3" i="8"/>
  <c r="H3" i="8" s="1"/>
  <c r="B27" i="8"/>
  <c r="H27" i="8" s="1"/>
  <c r="B37" i="8"/>
  <c r="F37" i="8" s="1"/>
  <c r="B49" i="8"/>
  <c r="F49" i="8" s="1"/>
  <c r="B19" i="8"/>
  <c r="F19" i="8" s="1"/>
  <c r="B13" i="8"/>
  <c r="H13" i="8" s="1"/>
  <c r="B34" i="8"/>
  <c r="F34" i="8" s="1"/>
  <c r="B50" i="8"/>
  <c r="F50" i="8" s="1"/>
  <c r="B10" i="8"/>
  <c r="F10" i="8" s="1"/>
  <c r="B55" i="8"/>
  <c r="H55" i="8" s="1"/>
  <c r="B42" i="8"/>
  <c r="F42" i="8" s="1"/>
  <c r="B4" i="8"/>
  <c r="H4" i="8" s="1"/>
  <c r="B32" i="8"/>
  <c r="H32" i="8" s="1"/>
  <c r="B39" i="8"/>
  <c r="H39" i="8" s="1"/>
  <c r="B20" i="8"/>
  <c r="F20" i="8" s="1"/>
  <c r="B7" i="8"/>
  <c r="H7" i="8" s="1"/>
  <c r="B14" i="8"/>
  <c r="H14" i="8" s="1"/>
  <c r="B15" i="8"/>
  <c r="H15" i="8" s="1"/>
  <c r="B36" i="8"/>
  <c r="F36" i="8" s="1"/>
  <c r="B30" i="8"/>
  <c r="H30" i="8" s="1"/>
  <c r="B64" i="8"/>
  <c r="H64" i="8" s="1"/>
  <c r="B71" i="8"/>
  <c r="F71" i="8" s="1"/>
  <c r="B16" i="8"/>
  <c r="H16" i="8" s="1"/>
  <c r="B24" i="8"/>
  <c r="F24" i="8" s="1"/>
  <c r="B5" i="8"/>
  <c r="F5" i="8" s="1"/>
  <c r="AR51" i="11"/>
  <c r="AS51" i="11" s="1"/>
  <c r="B57" i="8"/>
  <c r="AR46" i="11"/>
  <c r="AS46" i="11" s="1"/>
  <c r="AL46" i="11"/>
  <c r="BE51" i="11"/>
  <c r="AL51" i="11"/>
  <c r="AL16" i="11"/>
  <c r="AM16" i="11" s="1"/>
  <c r="AR16" i="11"/>
  <c r="AS16" i="11" s="1"/>
  <c r="AL6" i="11"/>
  <c r="AM6" i="11" s="1"/>
  <c r="CJ48" i="11"/>
  <c r="CK48" i="11" s="1"/>
  <c r="BE48" i="11"/>
  <c r="AR48" i="11"/>
  <c r="AS48" i="11" s="1"/>
  <c r="AL48" i="11"/>
  <c r="BE16" i="11"/>
  <c r="AR6" i="11"/>
  <c r="AS6" i="11" s="1"/>
  <c r="BE6" i="11"/>
  <c r="CJ14" i="11"/>
  <c r="CK14" i="11" s="1"/>
  <c r="AR21" i="11"/>
  <c r="AS21" i="11" s="1"/>
  <c r="AL21" i="11"/>
  <c r="CJ21" i="11"/>
  <c r="CK21" i="11" s="1"/>
  <c r="BE21" i="11"/>
  <c r="CJ41" i="11"/>
  <c r="CK41" i="11" s="1"/>
  <c r="BE41" i="11"/>
  <c r="CJ47" i="11"/>
  <c r="CK47" i="11" s="1"/>
  <c r="BE47" i="11"/>
  <c r="CJ2" i="11"/>
  <c r="CK2" i="11" s="1"/>
  <c r="BE2" i="11"/>
  <c r="CJ63" i="11"/>
  <c r="CK63" i="11" s="1"/>
  <c r="BE63" i="11"/>
  <c r="CJ30" i="11"/>
  <c r="CK30" i="11" s="1"/>
  <c r="BE30" i="11"/>
  <c r="CJ23" i="11"/>
  <c r="CK23" i="11" s="1"/>
  <c r="BE23" i="11"/>
  <c r="CJ11" i="11"/>
  <c r="CK11" i="11" s="1"/>
  <c r="BE11" i="11"/>
  <c r="CJ20" i="11"/>
  <c r="CK20" i="11" s="1"/>
  <c r="BE20" i="11"/>
  <c r="CJ37" i="11"/>
  <c r="CK37" i="11" s="1"/>
  <c r="BE37" i="11"/>
  <c r="CJ38" i="11"/>
  <c r="CK38" i="11" s="1"/>
  <c r="BE38" i="11"/>
  <c r="CJ57" i="11"/>
  <c r="CK57" i="11" s="1"/>
  <c r="BE57" i="11"/>
  <c r="CJ18" i="11"/>
  <c r="CK18" i="11" s="1"/>
  <c r="BE18" i="11"/>
  <c r="CJ43" i="11"/>
  <c r="CK43" i="11" s="1"/>
  <c r="BE43" i="11"/>
  <c r="CJ52" i="11"/>
  <c r="CK52" i="11" s="1"/>
  <c r="BE52" i="11"/>
  <c r="CJ55" i="11"/>
  <c r="CK55" i="11" s="1"/>
  <c r="BE55" i="11"/>
  <c r="CJ8" i="11"/>
  <c r="CK8" i="11" s="1"/>
  <c r="BE8" i="11"/>
  <c r="CJ32" i="11"/>
  <c r="CK32" i="11" s="1"/>
  <c r="BE32" i="11"/>
  <c r="CJ65" i="11"/>
  <c r="CK65" i="11" s="1"/>
  <c r="BE65" i="11"/>
  <c r="CJ31" i="11"/>
  <c r="CK31" i="11" s="1"/>
  <c r="BE31" i="11"/>
  <c r="CJ60" i="11"/>
  <c r="CK60" i="11" s="1"/>
  <c r="BE60" i="11"/>
  <c r="CJ50" i="11"/>
  <c r="CK50" i="11" s="1"/>
  <c r="BE50" i="11"/>
  <c r="CJ36" i="11"/>
  <c r="CK36" i="11" s="1"/>
  <c r="BE36" i="11"/>
  <c r="CJ58" i="11"/>
  <c r="CK58" i="11" s="1"/>
  <c r="BE58" i="11"/>
  <c r="CJ61" i="11"/>
  <c r="CK61" i="11" s="1"/>
  <c r="BE61" i="11"/>
  <c r="CJ29" i="11"/>
  <c r="CK29" i="11" s="1"/>
  <c r="BE29" i="11"/>
  <c r="CJ15" i="11"/>
  <c r="CK15" i="11" s="1"/>
  <c r="BE15" i="11"/>
  <c r="CJ7" i="11"/>
  <c r="CK7" i="11" s="1"/>
  <c r="BE7" i="11"/>
  <c r="CJ27" i="11"/>
  <c r="CK27" i="11" s="1"/>
  <c r="BE27" i="11"/>
  <c r="CJ45" i="11"/>
  <c r="CK45" i="11" s="1"/>
  <c r="BE45" i="11"/>
  <c r="CJ44" i="11"/>
  <c r="CK44" i="11" s="1"/>
  <c r="BE44" i="11"/>
  <c r="CJ22" i="11"/>
  <c r="CK22" i="11" s="1"/>
  <c r="BE22" i="11"/>
  <c r="CJ33" i="11"/>
  <c r="CK33" i="11" s="1"/>
  <c r="BE33" i="11"/>
  <c r="CJ12" i="11"/>
  <c r="CK12" i="11" s="1"/>
  <c r="BE12" i="11"/>
  <c r="CJ28" i="11"/>
  <c r="CK28" i="11" s="1"/>
  <c r="BE28" i="11"/>
  <c r="CJ59" i="11"/>
  <c r="CK59" i="11" s="1"/>
  <c r="BE59" i="11"/>
  <c r="CJ56" i="11"/>
  <c r="CK56" i="11" s="1"/>
  <c r="BE56" i="11"/>
  <c r="CJ13" i="11"/>
  <c r="CK13" i="11" s="1"/>
  <c r="BE13" i="11"/>
  <c r="CJ25" i="11"/>
  <c r="CK25" i="11" s="1"/>
  <c r="BE25" i="11"/>
  <c r="CJ26" i="11"/>
  <c r="CK26" i="11" s="1"/>
  <c r="BE26" i="11"/>
  <c r="CJ53" i="11"/>
  <c r="CK53" i="11" s="1"/>
  <c r="BE53" i="11"/>
  <c r="CJ39" i="11"/>
  <c r="CK39" i="11" s="1"/>
  <c r="BE39" i="11"/>
  <c r="CJ35" i="11"/>
  <c r="CK35" i="11" s="1"/>
  <c r="BE35" i="11"/>
  <c r="CJ54" i="11"/>
  <c r="CK54" i="11" s="1"/>
  <c r="BE54" i="11"/>
  <c r="CJ17" i="11"/>
  <c r="CK17" i="11" s="1"/>
  <c r="BE17" i="11"/>
  <c r="CJ34" i="11"/>
  <c r="CK34" i="11" s="1"/>
  <c r="BE34" i="11"/>
  <c r="CJ9" i="11"/>
  <c r="CK9" i="11" s="1"/>
  <c r="BE9" i="11"/>
  <c r="CJ19" i="11"/>
  <c r="CK19" i="11" s="1"/>
  <c r="BE19" i="11"/>
  <c r="CJ4" i="11"/>
  <c r="CK4" i="11" s="1"/>
  <c r="BE4" i="11"/>
  <c r="CJ3" i="11"/>
  <c r="CK3" i="11" s="1"/>
  <c r="BE3" i="11"/>
  <c r="CJ42" i="11"/>
  <c r="CK42" i="11" s="1"/>
  <c r="BE42" i="11"/>
  <c r="CJ24" i="11"/>
  <c r="CK24" i="11" s="1"/>
  <c r="BE24" i="11"/>
  <c r="CJ49" i="11"/>
  <c r="CK49" i="11" s="1"/>
  <c r="BE49" i="11"/>
  <c r="AL14" i="11"/>
  <c r="AM14" i="11" s="1"/>
  <c r="AL43" i="11"/>
  <c r="AR14" i="11"/>
  <c r="AS14" i="11" s="1"/>
  <c r="AR2" i="11"/>
  <c r="AR43" i="11"/>
  <c r="AS43" i="11" s="1"/>
  <c r="BX18" i="11"/>
  <c r="BY18" i="11" s="1"/>
  <c r="CA18" i="11"/>
  <c r="CB18" i="11" s="1"/>
  <c r="BU18" i="11"/>
  <c r="BV18" i="11" s="1"/>
  <c r="BU19" i="11"/>
  <c r="BV19" i="11" s="1"/>
  <c r="AL65" i="11"/>
  <c r="AM65" i="11" s="1"/>
  <c r="AR65" i="11"/>
  <c r="AS65" i="11" s="1"/>
  <c r="AR63" i="11"/>
  <c r="AS63" i="11" s="1"/>
  <c r="AL63" i="11"/>
  <c r="AR52" i="11"/>
  <c r="AS52" i="11" s="1"/>
  <c r="AL52" i="11"/>
  <c r="AL35" i="11"/>
  <c r="AR38" i="11"/>
  <c r="AR8" i="11"/>
  <c r="AL27" i="11"/>
  <c r="AL23" i="11"/>
  <c r="AR17" i="11"/>
  <c r="AR12" i="11"/>
  <c r="AR19" i="11"/>
  <c r="AR9" i="11"/>
  <c r="AL15" i="11"/>
  <c r="AR28" i="11"/>
  <c r="AR4" i="11"/>
  <c r="AR61" i="11"/>
  <c r="AL20" i="11"/>
  <c r="AR56" i="11"/>
  <c r="AR39" i="11"/>
  <c r="AR32" i="11"/>
  <c r="AR45" i="11"/>
  <c r="AL53" i="11"/>
  <c r="AR54" i="11"/>
  <c r="AR59" i="11"/>
  <c r="AL31" i="11"/>
  <c r="AL44" i="11"/>
  <c r="AR3" i="11"/>
  <c r="AL47" i="11"/>
  <c r="AL33" i="11"/>
  <c r="AR60" i="11"/>
  <c r="AR58" i="11"/>
  <c r="AR13" i="11"/>
  <c r="AR42" i="11"/>
  <c r="AR34" i="11"/>
  <c r="AR41" i="11"/>
  <c r="AL49" i="11"/>
  <c r="AR30" i="11"/>
  <c r="AL18" i="11"/>
  <c r="AL22" i="11"/>
  <c r="AL29" i="11"/>
  <c r="AL24" i="11"/>
  <c r="AL26" i="11"/>
  <c r="AR55" i="11"/>
  <c r="AR37" i="11"/>
  <c r="AR36" i="11"/>
  <c r="AL57" i="11"/>
  <c r="AL25" i="11"/>
  <c r="AL11" i="11"/>
  <c r="AL50" i="11"/>
  <c r="AR7" i="11"/>
  <c r="AL7" i="11"/>
  <c r="AM7" i="11" s="1"/>
  <c r="AL60" i="11"/>
  <c r="AR22" i="11"/>
  <c r="AL32" i="11"/>
  <c r="AL2" i="11"/>
  <c r="AR31" i="11"/>
  <c r="AR49" i="11"/>
  <c r="AL37" i="11"/>
  <c r="AR33" i="11"/>
  <c r="AL8" i="11"/>
  <c r="AL55" i="11"/>
  <c r="AR47" i="11"/>
  <c r="AR44" i="11"/>
  <c r="AL42" i="11"/>
  <c r="AL3" i="11"/>
  <c r="AL59" i="11"/>
  <c r="AR53" i="11"/>
  <c r="AL34" i="11"/>
  <c r="AL13" i="11"/>
  <c r="AR15" i="11"/>
  <c r="AL41" i="11"/>
  <c r="AL12" i="11"/>
  <c r="AL30" i="11"/>
  <c r="AR18" i="11"/>
  <c r="AR35" i="11"/>
  <c r="AL38" i="11"/>
  <c r="AL39" i="11"/>
  <c r="AR29" i="11"/>
  <c r="AR50" i="11"/>
  <c r="AR26" i="11"/>
  <c r="AR23" i="11"/>
  <c r="AR11" i="11"/>
  <c r="AL17" i="11"/>
  <c r="AL54" i="11"/>
  <c r="AL4" i="11"/>
  <c r="AR20" i="11"/>
  <c r="AL56" i="11"/>
  <c r="AL9" i="11"/>
  <c r="AR57" i="11"/>
  <c r="AR25" i="11"/>
  <c r="AL36" i="11"/>
  <c r="AL61" i="11"/>
  <c r="AR24" i="11"/>
  <c r="AL45" i="11"/>
  <c r="AL28" i="11"/>
  <c r="AL19" i="11"/>
  <c r="AL58" i="11"/>
  <c r="AR27" i="11"/>
  <c r="AI66" i="11"/>
  <c r="B2" i="8"/>
  <c r="AV64" i="11" l="1"/>
  <c r="BB64" i="11" s="1"/>
  <c r="AM5" i="11"/>
  <c r="AT5" i="11" s="1"/>
  <c r="AW5" i="11" s="1"/>
  <c r="AV5" i="11"/>
  <c r="BB5" i="11" s="1"/>
  <c r="AM40" i="11"/>
  <c r="AT40" i="11" s="1"/>
  <c r="AW40" i="11" s="1"/>
  <c r="AV40" i="11"/>
  <c r="BB40" i="11" s="1"/>
  <c r="H61" i="8"/>
  <c r="AM62" i="11"/>
  <c r="AT62" i="11" s="1"/>
  <c r="AW62" i="11" s="1"/>
  <c r="AV62" i="11"/>
  <c r="BB62" i="11" s="1"/>
  <c r="F73" i="8"/>
  <c r="F46" i="8"/>
  <c r="H44" i="8"/>
  <c r="F11" i="8"/>
  <c r="F69" i="8"/>
  <c r="F47" i="8"/>
  <c r="H53" i="8"/>
  <c r="F72" i="8"/>
  <c r="H68" i="8"/>
  <c r="H38" i="8"/>
  <c r="F63" i="8"/>
  <c r="F9" i="8"/>
  <c r="F18" i="8"/>
  <c r="F62" i="8"/>
  <c r="H29" i="8"/>
  <c r="F45" i="8"/>
  <c r="F12" i="8"/>
  <c r="F35" i="8"/>
  <c r="F8" i="8"/>
  <c r="H60" i="8"/>
  <c r="H28" i="8"/>
  <c r="F43" i="8"/>
  <c r="H33" i="8"/>
  <c r="H31" i="8"/>
  <c r="F21" i="8"/>
  <c r="H70" i="8"/>
  <c r="H17" i="8"/>
  <c r="H51" i="8"/>
  <c r="H48" i="8"/>
  <c r="H25" i="8"/>
  <c r="H40" i="8"/>
  <c r="H66" i="8"/>
  <c r="H52" i="8"/>
  <c r="F26" i="8"/>
  <c r="F58" i="8"/>
  <c r="F59" i="8"/>
  <c r="F30" i="8"/>
  <c r="H49" i="8"/>
  <c r="H37" i="8"/>
  <c r="F6" i="8"/>
  <c r="F64" i="8"/>
  <c r="F32" i="8"/>
  <c r="H56" i="8"/>
  <c r="F41" i="8"/>
  <c r="H42" i="8"/>
  <c r="H67" i="8"/>
  <c r="H36" i="8"/>
  <c r="F54" i="8"/>
  <c r="F4" i="8"/>
  <c r="H19" i="8"/>
  <c r="F13" i="8"/>
  <c r="F22" i="8"/>
  <c r="F14" i="8"/>
  <c r="F7" i="8"/>
  <c r="F16" i="8"/>
  <c r="H71" i="8"/>
  <c r="H20" i="8"/>
  <c r="F55" i="8"/>
  <c r="F3" i="8"/>
  <c r="F27" i="8"/>
  <c r="H5" i="8"/>
  <c r="H50" i="8"/>
  <c r="H24" i="8"/>
  <c r="H34" i="8"/>
  <c r="F39" i="8"/>
  <c r="F15" i="8"/>
  <c r="F65" i="8"/>
  <c r="F23" i="8"/>
  <c r="H10" i="8"/>
  <c r="F57" i="8"/>
  <c r="H57" i="8"/>
  <c r="AV51" i="11"/>
  <c r="BB51" i="11" s="1"/>
  <c r="AM46" i="11"/>
  <c r="AT46" i="11" s="1"/>
  <c r="AW46" i="11" s="1"/>
  <c r="AV46" i="11"/>
  <c r="BB46" i="11" s="1"/>
  <c r="AM51" i="11"/>
  <c r="AT51" i="11" s="1"/>
  <c r="AW51" i="11" s="1"/>
  <c r="AV16" i="11"/>
  <c r="BB16" i="11" s="1"/>
  <c r="AT16" i="11"/>
  <c r="AW16" i="11" s="1"/>
  <c r="AM48" i="11"/>
  <c r="AT48" i="11" s="1"/>
  <c r="AW48" i="11" s="1"/>
  <c r="AV48" i="11"/>
  <c r="BB48" i="11" s="1"/>
  <c r="AV6" i="11"/>
  <c r="BB6" i="11" s="1"/>
  <c r="AT6" i="11"/>
  <c r="AW6" i="11" s="1"/>
  <c r="AV44" i="11"/>
  <c r="AV43" i="11"/>
  <c r="B74" i="8"/>
  <c r="AM21" i="11"/>
  <c r="AT21" i="11" s="1"/>
  <c r="AW21" i="11" s="1"/>
  <c r="AV21" i="11"/>
  <c r="BB21" i="11" s="1"/>
  <c r="BD66" i="11"/>
  <c r="AV14" i="11"/>
  <c r="BB14" i="11" s="1"/>
  <c r="AT14" i="11"/>
  <c r="AW14" i="11" s="1"/>
  <c r="AM43" i="11"/>
  <c r="AT43" i="11" s="1"/>
  <c r="AW43" i="11" s="1"/>
  <c r="H2" i="8"/>
  <c r="AV18" i="11"/>
  <c r="AV65" i="11"/>
  <c r="AT65" i="11"/>
  <c r="AW65" i="11" s="1"/>
  <c r="AV52" i="11"/>
  <c r="AV63" i="11"/>
  <c r="BB63" i="11" s="1"/>
  <c r="AM63" i="11"/>
  <c r="AT63" i="11" s="1"/>
  <c r="AW63" i="11" s="1"/>
  <c r="AM52" i="11"/>
  <c r="AT52" i="11" s="1"/>
  <c r="AW52" i="11" s="1"/>
  <c r="AV7" i="11"/>
  <c r="AS7" i="11"/>
  <c r="AT7" i="11" s="1"/>
  <c r="AW7" i="11" s="1"/>
  <c r="F2" i="8"/>
  <c r="F74" i="8" l="1"/>
  <c r="BB43" i="11"/>
  <c r="BB52" i="11"/>
  <c r="BB7" i="11"/>
  <c r="BB65" i="11"/>
  <c r="AS54" i="11"/>
  <c r="AS47" i="11"/>
  <c r="AM47" i="11" l="1"/>
  <c r="AT47" i="11" s="1"/>
  <c r="AW47" i="11" s="1"/>
  <c r="AM54" i="11"/>
  <c r="AT54" i="11" s="1"/>
  <c r="AW54" i="11" s="1"/>
  <c r="AS37" i="11"/>
  <c r="AS33" i="11"/>
  <c r="AS24" i="11"/>
  <c r="AS39" i="11"/>
  <c r="AS27" i="11"/>
  <c r="AS41" i="11"/>
  <c r="AS49" i="11"/>
  <c r="AS31" i="11"/>
  <c r="AS60" i="11"/>
  <c r="AS13" i="11"/>
  <c r="AS17" i="11"/>
  <c r="AS32" i="11"/>
  <c r="AS28" i="11"/>
  <c r="AS26" i="11"/>
  <c r="AS45" i="11"/>
  <c r="AS30" i="11"/>
  <c r="AS18" i="11"/>
  <c r="AS4" i="11"/>
  <c r="AS44" i="11"/>
  <c r="AS8" i="11"/>
  <c r="AS25" i="11"/>
  <c r="AS57" i="11"/>
  <c r="AS3" i="11"/>
  <c r="AS15" i="11"/>
  <c r="AS50" i="11"/>
  <c r="AS36" i="11"/>
  <c r="AS58" i="11"/>
  <c r="AS12" i="11"/>
  <c r="AS55" i="11"/>
  <c r="AS29" i="11"/>
  <c r="AS19" i="11"/>
  <c r="AS38" i="11"/>
  <c r="AS42" i="11"/>
  <c r="AS34" i="11"/>
  <c r="AS23" i="11"/>
  <c r="AS22" i="11"/>
  <c r="AS9" i="11"/>
  <c r="AS11" i="11"/>
  <c r="AS35" i="11"/>
  <c r="AS59" i="11"/>
  <c r="AS53" i="11"/>
  <c r="AS20" i="11"/>
  <c r="AS56" i="11"/>
  <c r="AS61" i="11"/>
  <c r="AV47" i="11" l="1"/>
  <c r="AV54" i="11"/>
  <c r="AV22" i="11"/>
  <c r="AM22" i="11"/>
  <c r="AT22" i="11" s="1"/>
  <c r="AW22" i="11" s="1"/>
  <c r="AM15" i="11"/>
  <c r="AT15" i="11" s="1"/>
  <c r="AW15" i="11" s="1"/>
  <c r="AV15" i="11"/>
  <c r="AL66" i="11"/>
  <c r="AM2" i="11"/>
  <c r="AV2" i="11"/>
  <c r="AV27" i="11"/>
  <c r="AM27" i="11"/>
  <c r="AT27" i="11" s="1"/>
  <c r="AW27" i="11" s="1"/>
  <c r="AM53" i="11"/>
  <c r="AT53" i="11" s="1"/>
  <c r="AW53" i="11" s="1"/>
  <c r="AV53" i="11"/>
  <c r="AM4" i="11"/>
  <c r="AT4" i="11" s="1"/>
  <c r="AW4" i="11" s="1"/>
  <c r="AV4" i="11"/>
  <c r="AM26" i="11"/>
  <c r="AT26" i="11" s="1"/>
  <c r="AW26" i="11" s="1"/>
  <c r="AV26" i="11"/>
  <c r="AV41" i="11"/>
  <c r="AM41" i="11"/>
  <c r="AT41" i="11" s="1"/>
  <c r="AW41" i="11" s="1"/>
  <c r="AV38" i="11"/>
  <c r="AM38" i="11"/>
  <c r="AT38" i="11" s="1"/>
  <c r="AW38" i="11" s="1"/>
  <c r="AV8" i="11"/>
  <c r="AM8" i="11"/>
  <c r="AT8" i="11" s="1"/>
  <c r="AW8" i="11" s="1"/>
  <c r="AV30" i="11"/>
  <c r="AM30" i="11"/>
  <c r="AT30" i="11" s="1"/>
  <c r="AW30" i="11" s="1"/>
  <c r="AM13" i="11"/>
  <c r="AT13" i="11" s="1"/>
  <c r="AW13" i="11" s="1"/>
  <c r="AV13" i="11"/>
  <c r="AM31" i="11"/>
  <c r="AT31" i="11" s="1"/>
  <c r="AW31" i="11" s="1"/>
  <c r="AV31" i="11"/>
  <c r="AM57" i="11"/>
  <c r="AT57" i="11" s="1"/>
  <c r="AW57" i="11" s="1"/>
  <c r="AV57" i="11"/>
  <c r="AV24" i="11"/>
  <c r="AM24" i="11"/>
  <c r="AT24" i="11" s="1"/>
  <c r="AW24" i="11" s="1"/>
  <c r="AV20" i="11"/>
  <c r="AM20" i="11"/>
  <c r="AT20" i="11" s="1"/>
  <c r="AW20" i="11" s="1"/>
  <c r="AM35" i="11"/>
  <c r="AT35" i="11" s="1"/>
  <c r="AW35" i="11" s="1"/>
  <c r="AV35" i="11"/>
  <c r="AV29" i="11"/>
  <c r="AM29" i="11"/>
  <c r="AT29" i="11" s="1"/>
  <c r="AW29" i="11" s="1"/>
  <c r="AV50" i="11"/>
  <c r="AM50" i="11"/>
  <c r="AT50" i="11" s="1"/>
  <c r="AW50" i="11" s="1"/>
  <c r="AR66" i="11"/>
  <c r="AS2" i="11"/>
  <c r="AM17" i="11"/>
  <c r="AT17" i="11" s="1"/>
  <c r="AW17" i="11" s="1"/>
  <c r="AV17" i="11"/>
  <c r="AM33" i="11"/>
  <c r="AT33" i="11" s="1"/>
  <c r="AW33" i="11" s="1"/>
  <c r="AV33" i="11"/>
  <c r="AM23" i="11"/>
  <c r="AT23" i="11" s="1"/>
  <c r="AW23" i="11" s="1"/>
  <c r="AV23" i="11"/>
  <c r="AV58" i="11"/>
  <c r="AM58" i="11"/>
  <c r="AT58" i="11" s="1"/>
  <c r="AW58" i="11" s="1"/>
  <c r="AM39" i="11"/>
  <c r="AT39" i="11" s="1"/>
  <c r="AW39" i="11" s="1"/>
  <c r="AV39" i="11"/>
  <c r="AM3" i="11"/>
  <c r="AT3" i="11" s="1"/>
  <c r="AW3" i="11" s="1"/>
  <c r="AV3" i="11"/>
  <c r="AV61" i="11"/>
  <c r="AM61" i="11"/>
  <c r="AT61" i="11" s="1"/>
  <c r="AW61" i="11" s="1"/>
  <c r="AV55" i="11"/>
  <c r="AM55" i="11"/>
  <c r="AT55" i="11" s="1"/>
  <c r="AW55" i="11" s="1"/>
  <c r="AV11" i="11"/>
  <c r="AM11" i="11"/>
  <c r="AT11" i="11" s="1"/>
  <c r="AW11" i="11" s="1"/>
  <c r="AM34" i="11"/>
  <c r="AT34" i="11" s="1"/>
  <c r="AW34" i="11" s="1"/>
  <c r="AV34" i="11"/>
  <c r="AM19" i="11"/>
  <c r="AT19" i="11" s="1"/>
  <c r="AW19" i="11" s="1"/>
  <c r="AV19" i="11"/>
  <c r="AV36" i="11"/>
  <c r="AM36" i="11"/>
  <c r="AT36" i="11" s="1"/>
  <c r="AW36" i="11" s="1"/>
  <c r="AM59" i="11"/>
  <c r="AT59" i="11" s="1"/>
  <c r="AW59" i="11" s="1"/>
  <c r="AV59" i="11"/>
  <c r="AV9" i="11"/>
  <c r="AM9" i="11"/>
  <c r="AT9" i="11" s="1"/>
  <c r="AW9" i="11" s="1"/>
  <c r="AM12" i="11"/>
  <c r="AT12" i="11" s="1"/>
  <c r="AW12" i="11" s="1"/>
  <c r="AV12" i="11"/>
  <c r="AM44" i="11"/>
  <c r="AT44" i="11" s="1"/>
  <c r="AW44" i="11" s="1"/>
  <c r="AM18" i="11"/>
  <c r="AT18" i="11" s="1"/>
  <c r="AW18" i="11" s="1"/>
  <c r="BB18" i="11"/>
  <c r="AM45" i="11"/>
  <c r="AT45" i="11" s="1"/>
  <c r="AW45" i="11" s="1"/>
  <c r="AV45" i="11"/>
  <c r="AV28" i="11"/>
  <c r="AM28" i="11"/>
  <c r="AT28" i="11" s="1"/>
  <c r="AW28" i="11" s="1"/>
  <c r="AV60" i="11"/>
  <c r="AM60" i="11"/>
  <c r="AT60" i="11" s="1"/>
  <c r="AW60" i="11" s="1"/>
  <c r="AV49" i="11"/>
  <c r="AM49" i="11"/>
  <c r="AT49" i="11" s="1"/>
  <c r="AW49" i="11" s="1"/>
  <c r="AM37" i="11"/>
  <c r="AT37" i="11" s="1"/>
  <c r="AW37" i="11" s="1"/>
  <c r="AV37" i="11"/>
  <c r="AV56" i="11"/>
  <c r="AM56" i="11"/>
  <c r="AT56" i="11" s="1"/>
  <c r="AW56" i="11" s="1"/>
  <c r="AM42" i="11"/>
  <c r="AT42" i="11" s="1"/>
  <c r="AW42" i="11" s="1"/>
  <c r="AV42" i="11"/>
  <c r="AM25" i="11"/>
  <c r="AT25" i="11" s="1"/>
  <c r="AW25" i="11" s="1"/>
  <c r="AV25" i="11"/>
  <c r="AM32" i="11"/>
  <c r="AT32" i="11" s="1"/>
  <c r="AW32" i="11" s="1"/>
  <c r="AV32" i="11"/>
  <c r="BB32" i="11" s="1"/>
  <c r="BB42" i="11" l="1"/>
  <c r="BB22" i="11"/>
  <c r="BB19" i="11"/>
  <c r="BB39" i="11"/>
  <c r="BB38" i="11"/>
  <c r="BB45" i="11"/>
  <c r="BB34" i="11"/>
  <c r="BB31" i="11"/>
  <c r="BB53" i="11"/>
  <c r="BB58" i="11"/>
  <c r="BB20" i="11"/>
  <c r="BB41" i="11"/>
  <c r="BB15" i="11"/>
  <c r="BB54" i="11"/>
  <c r="BB59" i="11"/>
  <c r="BB23" i="11"/>
  <c r="BB13" i="11"/>
  <c r="BB26" i="11"/>
  <c r="BB47" i="11"/>
  <c r="BB49" i="11"/>
  <c r="BB61" i="11"/>
  <c r="BB50" i="11"/>
  <c r="BB24" i="11"/>
  <c r="BB27" i="11"/>
  <c r="BB33" i="11"/>
  <c r="BB30" i="11"/>
  <c r="BB17" i="11"/>
  <c r="BB2" i="11"/>
  <c r="BB56" i="11"/>
  <c r="BB3" i="11"/>
  <c r="BB57" i="11"/>
  <c r="BB36" i="11"/>
  <c r="BB12" i="11"/>
  <c r="BB35" i="11"/>
  <c r="BB55" i="11"/>
  <c r="BB9" i="11"/>
  <c r="BB44" i="11"/>
  <c r="BB60" i="11"/>
  <c r="BB11" i="11"/>
  <c r="BB29" i="11"/>
  <c r="BB4" i="11"/>
  <c r="BB28" i="11"/>
  <c r="BB8" i="11"/>
  <c r="BB37" i="11"/>
  <c r="BB25" i="11"/>
  <c r="AV66" i="11"/>
  <c r="AM66" i="11"/>
  <c r="AS66" i="11"/>
  <c r="AT2" i="11"/>
  <c r="AW2" i="11" s="1"/>
  <c r="AT66" i="11" l="1"/>
  <c r="AW66" i="11" l="1"/>
  <c r="AX10" i="11" s="1"/>
  <c r="AY10" i="11" s="1"/>
  <c r="AZ10" i="11" l="1"/>
  <c r="BA10" i="11" s="1"/>
  <c r="AX40" i="11"/>
  <c r="AY40" i="11" s="1"/>
  <c r="AZ40" i="11" s="1"/>
  <c r="BA40" i="11" s="1"/>
  <c r="AX5" i="11"/>
  <c r="AY5" i="11" s="1"/>
  <c r="AX62" i="11"/>
  <c r="AY62" i="11" s="1"/>
  <c r="AZ62" i="11" s="1"/>
  <c r="AX64" i="11"/>
  <c r="AY64" i="11" s="1"/>
  <c r="AX46" i="11"/>
  <c r="AY46" i="11" s="1"/>
  <c r="AZ46" i="11" s="1"/>
  <c r="BA46" i="11" s="1"/>
  <c r="AX48" i="11"/>
  <c r="AY48" i="11" s="1"/>
  <c r="AZ48" i="11" s="1"/>
  <c r="BA48" i="11" s="1"/>
  <c r="AX51" i="11"/>
  <c r="AY51" i="11" s="1"/>
  <c r="AX16" i="11"/>
  <c r="AY16" i="11" s="1"/>
  <c r="AZ16" i="11" s="1"/>
  <c r="BA16" i="11" s="1"/>
  <c r="AX6" i="11"/>
  <c r="AY6" i="11" s="1"/>
  <c r="AZ6" i="11" s="1"/>
  <c r="BA6" i="11" s="1"/>
  <c r="AX11" i="11"/>
  <c r="AY11" i="11" s="1"/>
  <c r="AX2" i="11"/>
  <c r="AY2" i="11" s="1"/>
  <c r="AX14" i="11"/>
  <c r="AY14" i="11" s="1"/>
  <c r="AX65" i="11"/>
  <c r="AY65" i="11" s="1"/>
  <c r="AX25" i="11"/>
  <c r="AY25" i="11" s="1"/>
  <c r="AX61" i="11"/>
  <c r="AY61" i="11" s="1"/>
  <c r="AX32" i="11"/>
  <c r="AY32" i="11" s="1"/>
  <c r="AX45" i="11"/>
  <c r="AY45" i="11" s="1"/>
  <c r="AX41" i="11"/>
  <c r="AY41" i="11" s="1"/>
  <c r="AX55" i="11"/>
  <c r="AY55" i="11" s="1"/>
  <c r="AX42" i="11"/>
  <c r="AY42" i="11" s="1"/>
  <c r="AX22" i="11"/>
  <c r="AY22" i="11" s="1"/>
  <c r="AX12" i="11"/>
  <c r="AY12" i="11" s="1"/>
  <c r="AX19" i="11"/>
  <c r="AY19" i="11" s="1"/>
  <c r="AX52" i="11"/>
  <c r="AY52" i="11" s="1"/>
  <c r="AX28" i="11"/>
  <c r="AY28" i="11" s="1"/>
  <c r="AX38" i="11"/>
  <c r="AY38" i="11" s="1"/>
  <c r="AX36" i="11"/>
  <c r="AY36" i="11" s="1"/>
  <c r="AX13" i="11"/>
  <c r="AY13" i="11" s="1"/>
  <c r="AX49" i="11"/>
  <c r="AY49" i="11" s="1"/>
  <c r="AX50" i="11"/>
  <c r="AY50" i="11" s="1"/>
  <c r="AX9" i="11"/>
  <c r="AY9" i="11" s="1"/>
  <c r="AX4" i="11"/>
  <c r="AY4" i="11" s="1"/>
  <c r="AX34" i="11"/>
  <c r="AY34" i="11" s="1"/>
  <c r="AX24" i="11"/>
  <c r="AY24" i="11" s="1"/>
  <c r="AX15" i="11"/>
  <c r="AY15" i="11" s="1"/>
  <c r="AX23" i="11"/>
  <c r="AY23" i="11" s="1"/>
  <c r="AX18" i="11"/>
  <c r="AY18" i="11" s="1"/>
  <c r="AX21" i="11"/>
  <c r="AY21" i="11" s="1"/>
  <c r="AX27" i="11"/>
  <c r="AY27" i="11" s="1"/>
  <c r="AX47" i="11"/>
  <c r="AY47" i="11" s="1"/>
  <c r="AX63" i="11"/>
  <c r="AY63" i="11" s="1"/>
  <c r="AX7" i="11"/>
  <c r="AY7" i="11" s="1"/>
  <c r="AX54" i="11"/>
  <c r="AY54" i="11" s="1"/>
  <c r="AX33" i="11"/>
  <c r="AY33" i="11" s="1"/>
  <c r="AX58" i="11"/>
  <c r="AY58" i="11" s="1"/>
  <c r="AX43" i="11"/>
  <c r="AY43" i="11" s="1"/>
  <c r="AX39" i="11"/>
  <c r="AY39" i="11" s="1"/>
  <c r="AX30" i="11"/>
  <c r="AY30" i="11" s="1"/>
  <c r="AX57" i="11"/>
  <c r="AY57" i="11" s="1"/>
  <c r="AX29" i="11"/>
  <c r="AY29" i="11" s="1"/>
  <c r="AX8" i="11"/>
  <c r="AY8" i="11" s="1"/>
  <c r="AX59" i="11"/>
  <c r="AY59" i="11" s="1"/>
  <c r="AX26" i="11"/>
  <c r="AY26" i="11" s="1"/>
  <c r="AX3" i="11"/>
  <c r="AY3" i="11" s="1"/>
  <c r="AX56" i="11"/>
  <c r="AY56" i="11" s="1"/>
  <c r="AX35" i="11"/>
  <c r="AY35" i="11" s="1"/>
  <c r="AX60" i="11"/>
  <c r="AY60" i="11" s="1"/>
  <c r="AX53" i="11"/>
  <c r="AY53" i="11" s="1"/>
  <c r="AX17" i="11"/>
  <c r="AY17" i="11" s="1"/>
  <c r="AX44" i="11"/>
  <c r="AY44" i="11" s="1"/>
  <c r="AX31" i="11"/>
  <c r="AY31" i="11" s="1"/>
  <c r="AX37" i="11"/>
  <c r="AY37" i="11" s="1"/>
  <c r="AX20" i="11"/>
  <c r="AY20" i="11" s="1"/>
  <c r="BA62" i="11" l="1"/>
  <c r="AZ5" i="11"/>
  <c r="BA5" i="11" s="1"/>
  <c r="AZ64" i="11"/>
  <c r="BA64" i="11" s="1"/>
  <c r="AZ11" i="11"/>
  <c r="BA11" i="11" s="1"/>
  <c r="AZ2" i="11"/>
  <c r="BA2" i="11" s="1"/>
  <c r="AZ65" i="11"/>
  <c r="BA65" i="11" s="1"/>
  <c r="AZ51" i="11"/>
  <c r="BA51" i="11" s="1"/>
  <c r="AZ27" i="11"/>
  <c r="BA27" i="11" s="1"/>
  <c r="AZ22" i="11"/>
  <c r="BA22" i="11" s="1"/>
  <c r="AZ8" i="11"/>
  <c r="BA8" i="11" s="1"/>
  <c r="AZ36" i="11"/>
  <c r="BA36" i="11" s="1"/>
  <c r="AZ53" i="11"/>
  <c r="BA53" i="11" s="1"/>
  <c r="AZ60" i="11"/>
  <c r="BA60" i="11" s="1"/>
  <c r="AZ4" i="11"/>
  <c r="BA4" i="11" s="1"/>
  <c r="AZ30" i="11"/>
  <c r="BA30" i="11" s="1"/>
  <c r="AZ28" i="11"/>
  <c r="BA28" i="11" s="1"/>
  <c r="AZ55" i="11"/>
  <c r="BA55" i="11" s="1"/>
  <c r="AZ14" i="11"/>
  <c r="BA14" i="11" s="1"/>
  <c r="AZ32" i="11"/>
  <c r="BA32" i="11" s="1"/>
  <c r="AZ21" i="11"/>
  <c r="BA21" i="11" s="1"/>
  <c r="AZ34" i="11"/>
  <c r="BA34" i="11" s="1"/>
  <c r="AZ29" i="11"/>
  <c r="BA29" i="11" s="1"/>
  <c r="AZ57" i="11"/>
  <c r="BA57" i="11" s="1"/>
  <c r="AZ38" i="11"/>
  <c r="BA38" i="11" s="1"/>
  <c r="AZ20" i="11"/>
  <c r="BA20" i="11" s="1"/>
  <c r="AZ7" i="11"/>
  <c r="BA7" i="11" s="1"/>
  <c r="AZ52" i="11"/>
  <c r="BA52" i="11" s="1"/>
  <c r="AZ41" i="11"/>
  <c r="BA41" i="11" s="1"/>
  <c r="AZ59" i="11"/>
  <c r="BA59" i="11" s="1"/>
  <c r="AZ13" i="11"/>
  <c r="BA13" i="11" s="1"/>
  <c r="AZ43" i="11"/>
  <c r="BA43" i="11" s="1"/>
  <c r="AZ61" i="11"/>
  <c r="BA61" i="11" s="1"/>
  <c r="AZ58" i="11"/>
  <c r="BA58" i="11" s="1"/>
  <c r="AZ33" i="11"/>
  <c r="BA33" i="11" s="1"/>
  <c r="AZ42" i="11"/>
  <c r="BA42" i="11" s="1"/>
  <c r="AZ35" i="11"/>
  <c r="BA35" i="11" s="1"/>
  <c r="AZ23" i="11"/>
  <c r="BA23" i="11" s="1"/>
  <c r="AZ9" i="11"/>
  <c r="BA9" i="11" s="1"/>
  <c r="AZ39" i="11"/>
  <c r="BA39" i="11" s="1"/>
  <c r="AZ19" i="11"/>
  <c r="BA19" i="11" s="1"/>
  <c r="AZ44" i="11"/>
  <c r="BA44" i="11" s="1"/>
  <c r="AZ24" i="11"/>
  <c r="BA24" i="11" s="1"/>
  <c r="AZ17" i="11"/>
  <c r="BA17" i="11" s="1"/>
  <c r="AZ25" i="11"/>
  <c r="BA25" i="11" s="1"/>
  <c r="AZ18" i="11"/>
  <c r="BA18" i="11" s="1"/>
  <c r="AZ54" i="11"/>
  <c r="BA54" i="11" s="1"/>
  <c r="AZ56" i="11"/>
  <c r="BA56" i="11" s="1"/>
  <c r="AZ37" i="11"/>
  <c r="BA37" i="11" s="1"/>
  <c r="AZ3" i="11"/>
  <c r="BA3" i="11" s="1"/>
  <c r="AZ63" i="11"/>
  <c r="BA63" i="11" s="1"/>
  <c r="AZ15" i="11"/>
  <c r="BA15" i="11" s="1"/>
  <c r="AZ50" i="11"/>
  <c r="BA50" i="11" s="1"/>
  <c r="AZ45" i="11"/>
  <c r="BA45" i="11" s="1"/>
  <c r="AZ31" i="11"/>
  <c r="BA31" i="11" s="1"/>
  <c r="AZ26" i="11"/>
  <c r="BA26" i="11" s="1"/>
  <c r="AZ47" i="11"/>
  <c r="BA47" i="11" s="1"/>
  <c r="AZ49" i="11"/>
  <c r="BA49" i="11" s="1"/>
  <c r="AZ12" i="11"/>
  <c r="BA12" i="11" s="1"/>
  <c r="AY66" i="11"/>
  <c r="AX66" i="11"/>
</calcChain>
</file>

<file path=xl/sharedStrings.xml><?xml version="1.0" encoding="utf-8"?>
<sst xmlns="http://schemas.openxmlformats.org/spreadsheetml/2006/main" count="236" uniqueCount="217">
  <si>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</si>
  <si>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</si>
  <si>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</si>
  <si>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</si>
  <si>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</si>
  <si>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</si>
  <si>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</si>
  <si>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</si>
  <si>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</si>
  <si>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</si>
  <si>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</si>
  <si>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</si>
  <si>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</si>
  <si>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</si>
  <si>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</si>
  <si>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</si>
  <si>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</si>
  <si>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</si>
  <si>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</si>
  <si>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</si>
  <si>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</si>
  <si>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</si>
  <si>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</si>
  <si>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</si>
  <si>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</si>
  <si>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</si>
  <si>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</si>
  <si>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</si>
  <si>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</si>
  <si>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</si>
  <si>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</si>
  <si>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</si>
  <si>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</si>
  <si>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</si>
  <si>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</si>
  <si>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</si>
  <si>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</si>
  <si>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</si>
  <si>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</si>
  <si>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</si>
  <si>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</si>
  <si>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</si>
  <si>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</si>
  <si>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</si>
  <si>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</si>
  <si>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</si>
  <si>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</si>
  <si>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</si>
  <si>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</si>
  <si>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</si>
  <si>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</si>
  <si>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</si>
  <si>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</si>
  <si>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</si>
  <si>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</si>
  <si>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</si>
  <si>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</si>
  <si>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</si>
  <si>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</si>
  <si>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</si>
  <si>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</si>
  <si>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</si>
  <si>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</si>
  <si>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</si>
  <si>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</si>
  <si>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down</t>
  </si>
  <si>
    <t>abnb</t>
  </si>
  <si>
    <t>intg</t>
  </si>
  <si>
    <t>upst</t>
  </si>
  <si>
    <t>duol</t>
  </si>
  <si>
    <t>amzn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</si>
  <si>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</si>
  <si>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</si>
  <si>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</si>
  <si>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</si>
  <si>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</si>
  <si>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</si>
  <si>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</si>
  <si>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</si>
  <si>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bros</t>
  </si>
  <si>
    <t>goog</t>
  </si>
  <si>
    <t>msft</t>
  </si>
  <si>
    <t>statusAdj</t>
  </si>
  <si>
    <t>nvda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</si>
  <si>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</si>
  <si>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</si>
  <si>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</si>
  <si>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</si>
  <si>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</si>
  <si>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</si>
  <si>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</si>
  <si>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</si>
  <si>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</si>
  <si>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</si>
  <si>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</si>
  <si>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</si>
  <si>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</si>
  <si>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</si>
  <si>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open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</si>
  <si>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</si>
  <si>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</si>
  <si>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</si>
  <si>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</si>
  <si>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</si>
  <si>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</si>
  <si>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</si>
  <si>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</si>
  <si>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</si>
  <si>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</si>
  <si>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</si>
  <si>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</si>
  <si>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</si>
  <si>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</si>
  <si>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</si>
  <si>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</si>
  <si>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</si>
  <si>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</si>
  <si>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</si>
  <si>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</si>
  <si>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</si>
  <si>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</si>
  <si>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</si>
  <si>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</si>
  <si>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</si>
  <si>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</si>
  <si>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</si>
  <si>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</si>
  <si>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</si>
  <si>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</si>
  <si>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</si>
  <si>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</si>
  <si>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</si>
  <si>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</si>
  <si>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</si>
  <si>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</si>
  <si>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</si>
  <si>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</si>
  <si>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</si>
  <si>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</si>
  <si>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</si>
  <si>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</si>
  <si>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</si>
  <si>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</si>
  <si>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</si>
  <si>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</si>
  <si>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</si>
  <si>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</si>
  <si>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</si>
  <si>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</si>
  <si>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</si>
  <si>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</si>
  <si>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</si>
  <si>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</si>
  <si>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</si>
  <si>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</si>
  <si>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</si>
  <si>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</si>
  <si>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</si>
  <si>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</si>
  <si>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</si>
  <si>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</si>
  <si>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</si>
  <si>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</si>
  <si>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</si>
  <si>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</si>
  <si>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</si>
  <si>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</si>
  <si>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</si>
  <si>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</si>
  <si>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</si>
  <si>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</si>
  <si>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</si>
  <si>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</si>
  <si>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</si>
  <si>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</si>
  <si>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</si>
  <si>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</si>
  <si>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</si>
  <si>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</si>
  <si>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</si>
  <si>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</si>
  <si>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</si>
  <si>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</si>
  <si>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</si>
  <si>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</si>
  <si>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</si>
  <si>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</si>
  <si>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</si>
  <si>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</si>
  <si>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</si>
  <si>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</si>
  <si>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</si>
  <si>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</si>
  <si>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</si>
  <si>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</si>
  <si>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</si>
  <si>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</si>
  <si>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</si>
  <si>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</si>
  <si>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</si>
  <si>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</si>
  <si>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</si>
  <si>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</si>
  <si>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</si>
  <si>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</si>
  <si>
    <t>vld</t>
  </si>
  <si>
    <t>asml</t>
  </si>
  <si>
    <t>adbe</t>
  </si>
  <si>
    <t>payc</t>
  </si>
  <si>
    <t>zm</t>
  </si>
  <si>
    <t>portion_private</t>
  </si>
  <si>
    <t>portion_self_managed</t>
  </si>
  <si>
    <t>in_private</t>
  </si>
  <si>
    <t>in_self_managed</t>
  </si>
  <si>
    <t>portionNormPrivate</t>
  </si>
  <si>
    <t>portionNormSelfManaged</t>
  </si>
  <si>
    <t>Self-Managed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</si>
</sst>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3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5" xfId="0" applyNumberFormat="1" applyFont="1" applyFill="1" applyBorder="1"/>
    <xf numFmtId="2" fontId="5" fillId="13" borderId="0" xfId="0" applyNumberFormat="1" applyFont="1" applyFill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6" fillId="2" borderId="0" xfId="0" applyFont="1" applyFill="1"/>
    <xf numFmtId="1" fontId="0" fillId="0" borderId="0" xfId="0" applyNumberForma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X87"/>
  <sheetViews>
    <sheetView tabSelected="1" zoomScale="93" zoomScaleNormal="93" workbookViewId="0">
      <pane xSplit="5" ySplit="1" topLeftCell="AJ2" activePane="bottomRight" state="frozen"/>
      <selection pane="topRight" activeCell="E1" sqref="E1"/>
      <selection pane="bottomLeft" activeCell="A2" sqref="A2"/>
      <selection pane="bottomRight" activeCell="AN37" sqref="AN37"/>
    </sheetView>
  </sheetViews>
  <sheetFormatPr baseColWidth="10" defaultRowHeight="16" x14ac:dyDescent="0.2"/>
  <cols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5" customWidth="1"/>
    <col min="10" max="16" width="9.5" customWidth="1"/>
    <col min="17" max="17" width="10.5" customWidth="1"/>
    <col min="18" max="24" width="8.6640625" customWidth="1"/>
    <col min="25" max="32" width="8.6640625" style="3" customWidth="1"/>
    <col min="33" max="33" width="8.6640625" customWidth="1"/>
    <col min="34" max="34" width="9.1640625" customWidth="1"/>
    <col min="35" max="37" width="9.83203125" customWidth="1"/>
    <col min="44" max="54" width="11.33203125" customWidth="1"/>
    <col min="55" max="55" width="11.1640625" customWidth="1"/>
    <col min="56" max="56" width="10.83203125" customWidth="1"/>
    <col min="57" max="57" width="6.33203125" bestFit="1" customWidth="1"/>
    <col min="58" max="59" width="11.6640625" customWidth="1"/>
    <col min="60" max="60" width="11.1640625" customWidth="1"/>
    <col min="61" max="61" width="0.1640625" hidden="1" customWidth="1"/>
    <col min="62" max="62" width="7.1640625" hidden="1" customWidth="1"/>
    <col min="63" max="71" width="0.1640625" hidden="1" customWidth="1"/>
    <col min="72" max="72" width="10.33203125" customWidth="1"/>
    <col min="73" max="73" width="2.5" hidden="1" customWidth="1"/>
    <col min="75" max="75" width="10" customWidth="1"/>
    <col min="76" max="76" width="10.83203125" hidden="1" customWidth="1"/>
    <col min="78" max="78" width="9.83203125" customWidth="1"/>
    <col min="79" max="79" width="10.83203125" hidden="1" customWidth="1"/>
    <col min="81" max="81" width="9.6640625" customWidth="1"/>
    <col min="82" max="82" width="10.83203125" hidden="1" customWidth="1"/>
    <col min="84" max="84" width="10.1640625" customWidth="1"/>
    <col min="85" max="85" width="10.83203125" hidden="1" customWidth="1"/>
    <col min="87" max="87" width="9.33203125" customWidth="1"/>
    <col min="88" max="88" width="10.1640625" hidden="1" customWidth="1"/>
    <col min="89" max="89" width="10.1640625" customWidth="1"/>
    <col min="90" max="90" width="9.83203125" customWidth="1"/>
    <col min="91" max="91" width="10.83203125" hidden="1" customWidth="1"/>
  </cols>
  <sheetData>
    <row r="1" spans="1:102" x14ac:dyDescent="0.2">
      <c r="A1" s="61" t="s">
        <v>0</v>
      </c>
      <c r="B1" s="62" t="s">
        <v>160</v>
      </c>
      <c r="C1" s="62" t="s">
        <v>71</v>
      </c>
      <c r="D1" s="61" t="s">
        <v>4</v>
      </c>
      <c r="E1" s="63" t="s">
        <v>38</v>
      </c>
      <c r="F1" s="61" t="s">
        <v>73</v>
      </c>
      <c r="G1" s="63" t="s">
        <v>72</v>
      </c>
      <c r="H1" s="63" t="s">
        <v>74</v>
      </c>
      <c r="I1" s="64" t="s">
        <v>75</v>
      </c>
      <c r="J1" s="63" t="s">
        <v>76</v>
      </c>
      <c r="K1" s="63" t="s">
        <v>77</v>
      </c>
      <c r="L1" s="63" t="s">
        <v>84</v>
      </c>
      <c r="M1" s="62" t="s">
        <v>96</v>
      </c>
      <c r="N1" s="61" t="s">
        <v>114</v>
      </c>
      <c r="O1" s="61" t="s">
        <v>115</v>
      </c>
      <c r="P1" s="61" t="s">
        <v>116</v>
      </c>
      <c r="Q1" s="61" t="s">
        <v>117</v>
      </c>
      <c r="R1" s="61" t="s">
        <v>181</v>
      </c>
      <c r="S1" s="61" t="s">
        <v>183</v>
      </c>
      <c r="T1" s="61" t="s">
        <v>184</v>
      </c>
      <c r="U1" s="61" t="s">
        <v>185</v>
      </c>
      <c r="V1" s="61" t="s">
        <v>182</v>
      </c>
      <c r="W1" s="62" t="s">
        <v>51</v>
      </c>
      <c r="X1" s="62" t="s">
        <v>163</v>
      </c>
      <c r="Y1" s="62" t="s">
        <v>82</v>
      </c>
      <c r="Z1" s="62" t="s">
        <v>85</v>
      </c>
      <c r="AA1" s="62" t="s">
        <v>100</v>
      </c>
      <c r="AB1" s="62" t="s">
        <v>101</v>
      </c>
      <c r="AC1" s="62" t="s">
        <v>99</v>
      </c>
      <c r="AD1" s="62" t="s">
        <v>102</v>
      </c>
      <c r="AE1" s="62" t="s">
        <v>212</v>
      </c>
      <c r="AF1" s="62" t="s">
        <v>213</v>
      </c>
      <c r="AG1" s="61" t="s">
        <v>210</v>
      </c>
      <c r="AH1" s="61" t="s">
        <v>211</v>
      </c>
      <c r="AI1" s="61" t="s">
        <v>214</v>
      </c>
      <c r="AJ1" s="61" t="s">
        <v>215</v>
      </c>
      <c r="AK1" s="61" t="s">
        <v>32</v>
      </c>
      <c r="AL1" s="63" t="s">
        <v>33</v>
      </c>
      <c r="AM1" s="65" t="s">
        <v>34</v>
      </c>
      <c r="AN1" s="62" t="s">
        <v>18</v>
      </c>
      <c r="AO1" s="61" t="s">
        <v>19</v>
      </c>
      <c r="AP1" s="61" t="s">
        <v>20</v>
      </c>
      <c r="AQ1" s="61" t="s">
        <v>10</v>
      </c>
      <c r="AR1" s="63" t="s">
        <v>35</v>
      </c>
      <c r="AS1" s="61" t="s">
        <v>25</v>
      </c>
      <c r="AT1" s="61" t="s">
        <v>30</v>
      </c>
      <c r="AU1" s="61" t="s">
        <v>45</v>
      </c>
      <c r="AV1" s="61" t="s">
        <v>86</v>
      </c>
      <c r="AW1" s="61" t="s">
        <v>202</v>
      </c>
      <c r="AX1" s="61" t="s">
        <v>180</v>
      </c>
      <c r="AY1" s="61" t="s">
        <v>179</v>
      </c>
      <c r="AZ1" s="61" t="s">
        <v>186</v>
      </c>
      <c r="BA1" s="61" t="s">
        <v>187</v>
      </c>
      <c r="BB1" s="61" t="s">
        <v>113</v>
      </c>
      <c r="BC1" s="61" t="s">
        <v>171</v>
      </c>
      <c r="BD1" s="63" t="s">
        <v>172</v>
      </c>
      <c r="BE1" s="62" t="s">
        <v>173</v>
      </c>
      <c r="BF1" s="61" t="s">
        <v>124</v>
      </c>
      <c r="BG1" s="61" t="s">
        <v>125</v>
      </c>
      <c r="BH1" s="61" t="s">
        <v>126</v>
      </c>
      <c r="BI1" s="61" t="s">
        <v>127</v>
      </c>
      <c r="BJ1" s="61" t="s">
        <v>128</v>
      </c>
      <c r="BK1" s="61" t="s">
        <v>129</v>
      </c>
      <c r="BL1" s="61" t="s">
        <v>130</v>
      </c>
      <c r="BM1" s="61" t="s">
        <v>131</v>
      </c>
      <c r="BN1" s="61" t="s">
        <v>132</v>
      </c>
      <c r="BO1" s="61" t="s">
        <v>133</v>
      </c>
      <c r="BP1" s="61" t="s">
        <v>134</v>
      </c>
      <c r="BQ1" s="61" t="s">
        <v>135</v>
      </c>
      <c r="BR1" s="61" t="s">
        <v>136</v>
      </c>
      <c r="BS1" s="61" t="s">
        <v>137</v>
      </c>
      <c r="BT1" s="61" t="s">
        <v>138</v>
      </c>
      <c r="BU1" s="61" t="s">
        <v>139</v>
      </c>
      <c r="BV1" s="61" t="s">
        <v>140</v>
      </c>
      <c r="BW1" s="61" t="s">
        <v>141</v>
      </c>
      <c r="BX1" s="61" t="s">
        <v>142</v>
      </c>
      <c r="BY1" s="61" t="s">
        <v>143</v>
      </c>
      <c r="BZ1" s="61" t="s">
        <v>144</v>
      </c>
      <c r="CA1" s="61" t="s">
        <v>145</v>
      </c>
      <c r="CB1" s="61" t="s">
        <v>146</v>
      </c>
      <c r="CC1" s="61" t="s">
        <v>147</v>
      </c>
      <c r="CD1" s="61" t="s">
        <v>148</v>
      </c>
      <c r="CE1" s="61" t="s">
        <v>149</v>
      </c>
      <c r="CF1" s="61" t="s">
        <v>150</v>
      </c>
      <c r="CG1" s="61" t="s">
        <v>151</v>
      </c>
      <c r="CH1" s="61" t="s">
        <v>152</v>
      </c>
      <c r="CI1" s="61" t="s">
        <v>153</v>
      </c>
      <c r="CJ1" s="61" t="s">
        <v>154</v>
      </c>
      <c r="CK1" s="61" t="s">
        <v>155</v>
      </c>
      <c r="CL1" s="61" t="s">
        <v>156</v>
      </c>
      <c r="CM1" s="61" t="s">
        <v>157</v>
      </c>
      <c r="CN1" s="61" t="s">
        <v>158</v>
      </c>
      <c r="CO1" s="8"/>
      <c r="CS1" s="40"/>
      <c r="CT1" s="40"/>
      <c r="CU1" s="53"/>
      <c r="CV1" s="40"/>
      <c r="CW1" s="40"/>
      <c r="CX1" s="40"/>
    </row>
    <row r="2" spans="1:102" x14ac:dyDescent="0.2">
      <c r="A2" s="49" t="s">
        <v>78</v>
      </c>
      <c r="B2">
        <v>1</v>
      </c>
      <c r="C2">
        <v>1</v>
      </c>
      <c r="D2">
        <v>0.85622489959839299</v>
      </c>
      <c r="E2">
        <v>0.14377510040160599</v>
      </c>
      <c r="F2">
        <v>0.99046862589356599</v>
      </c>
      <c r="G2">
        <v>0.99046862589356599</v>
      </c>
      <c r="H2">
        <v>0.36475770925110101</v>
      </c>
      <c r="I2">
        <v>0.48281938325991097</v>
      </c>
      <c r="J2">
        <v>0.41965711267642603</v>
      </c>
      <c r="K2">
        <v>0.64471482357634802</v>
      </c>
      <c r="L2">
        <v>1.10921716881175</v>
      </c>
      <c r="M2" s="28">
        <v>-2</v>
      </c>
      <c r="N2">
        <v>1.00647531805437</v>
      </c>
      <c r="O2">
        <v>0.99554012717052798</v>
      </c>
      <c r="P2">
        <v>1.0096450768498899</v>
      </c>
      <c r="Q2">
        <v>0.99229229946835595</v>
      </c>
      <c r="R2">
        <v>162.509994506835</v>
      </c>
      <c r="S2" s="40">
        <f>IF(C2,O2,Q2)</f>
        <v>0.99554012717052798</v>
      </c>
      <c r="T2" s="40">
        <f>IF(D2 = 0,N2,P2)</f>
        <v>1.0096450768498899</v>
      </c>
      <c r="U2" s="59">
        <f>R2*S2^(1-M2)</f>
        <v>160.34535556208144</v>
      </c>
      <c r="V2" s="58">
        <f>R2*T2^(M2+1)</f>
        <v>160.95754660030534</v>
      </c>
      <c r="W2" s="66">
        <f>0.5 * (D2-MAX($D$3:$D$65))/(MIN($D$3:$D$65)-MAX($D$3:$D$65)) + 0.75</f>
        <v>0.82873042849747502</v>
      </c>
      <c r="X2" s="66">
        <f>AVERAGE(D2, F2, G2, H2, I2, J2, K2)</f>
        <v>0.67844445430704436</v>
      </c>
      <c r="Y2" s="29">
        <f>1.2^M2</f>
        <v>0.69444444444444442</v>
      </c>
      <c r="Z2" s="29">
        <f>IF(C2&gt;0, 1, 0.3)</f>
        <v>1</v>
      </c>
      <c r="AA2" s="29">
        <f>PERCENTILE($L$2:$L$65, 0.05)</f>
        <v>8.297609145116451E-3</v>
      </c>
      <c r="AB2" s="29">
        <f>PERCENTILE($L$2:$L$65, 0.95)</f>
        <v>1.0118522672767436</v>
      </c>
      <c r="AC2" s="29">
        <f>MIN(MAX(L2,AA2), AB2)</f>
        <v>1.0118522672767436</v>
      </c>
      <c r="AD2" s="29">
        <f>AC2-$AC$66+1</f>
        <v>2.0035546581316273</v>
      </c>
      <c r="AE2" s="75">
        <v>1</v>
      </c>
      <c r="AF2" s="75">
        <v>1</v>
      </c>
      <c r="AG2" s="21">
        <f>(AD2^4) *Y2*Z2*AE2</f>
        <v>11.190314356916572</v>
      </c>
      <c r="AH2" s="21">
        <f>(AD2^5)*Y2*Z2*AF2</f>
        <v>22.420406455757423</v>
      </c>
      <c r="AI2" s="15">
        <f>AG2/$AG$66</f>
        <v>2.7546592907794414E-2</v>
      </c>
      <c r="AJ2" s="15">
        <f>AH2/$AH$66</f>
        <v>0.15690627426646786</v>
      </c>
      <c r="AK2" s="2">
        <v>650</v>
      </c>
      <c r="AL2" s="16">
        <f>$D$72*AI2</f>
        <v>3215.836085263863</v>
      </c>
      <c r="AM2" s="24">
        <f>AL2-AK2</f>
        <v>2565.836085263863</v>
      </c>
      <c r="AN2" s="2">
        <v>1625</v>
      </c>
      <c r="AO2" s="2">
        <v>9426</v>
      </c>
      <c r="AP2" s="2">
        <v>0</v>
      </c>
      <c r="AQ2" s="14">
        <f>SUM(AN2:AP2)</f>
        <v>11051</v>
      </c>
      <c r="AR2" s="16">
        <f>AI2*$D$71</f>
        <v>4978.8227142835003</v>
      </c>
      <c r="AS2" s="6">
        <f>AR2-AQ2</f>
        <v>-6072.1772857164997</v>
      </c>
      <c r="AT2" s="6">
        <f>AS2+AM2</f>
        <v>-3506.3412004526367</v>
      </c>
      <c r="AU2" s="18">
        <f>AK2+AQ2</f>
        <v>11701</v>
      </c>
      <c r="AV2" s="27">
        <f>AL2+AR2</f>
        <v>8194.6587995473637</v>
      </c>
      <c r="AW2" s="67">
        <f>AT2*(AT2&lt;0)</f>
        <v>-3506.3412004526367</v>
      </c>
      <c r="AX2">
        <f>AW2/$AW$66</f>
        <v>8.5783010624718825E-2</v>
      </c>
      <c r="AY2" s="57">
        <f>AX2*$AT$66</f>
        <v>-1709.8638544664625</v>
      </c>
      <c r="AZ2" s="70">
        <f>IF(AY2&gt;0,U2,V2)</f>
        <v>160.95754660030534</v>
      </c>
      <c r="BA2" s="17">
        <f>AY2/AZ2</f>
        <v>-10.623073540704794</v>
      </c>
      <c r="BB2" s="35">
        <f>AU2/AV2</f>
        <v>1.4278812927081614</v>
      </c>
      <c r="BC2" s="28">
        <v>0</v>
      </c>
      <c r="BD2" s="16">
        <f>AJ2*$C$74</f>
        <v>0</v>
      </c>
      <c r="BE2" s="54">
        <f>BD2-BC2</f>
        <v>0</v>
      </c>
      <c r="BF2" s="39">
        <f>($AD2^$BF$68)*($BG$68^$M2)*(IF($C2&gt;0,1,$BH$68))</f>
        <v>4.0081074487216632</v>
      </c>
      <c r="BG2" s="39">
        <f>($AD2^$BF$69)*($BG$69^$M2)*(IF($C2&gt;0,1,$BH$69))</f>
        <v>7.0776607690330042</v>
      </c>
      <c r="BH2" s="39">
        <f>($AD2^$BF$70)*($BG$70^$M2)*(IF($C2&gt;0,1,$BH$70))</f>
        <v>126.87295561535073</v>
      </c>
      <c r="BI2" s="39">
        <f>($AD2^$BF$71)*($BG$71^$M2)*(IF($C2&gt;0,1,$BH$71))</f>
        <v>35.733127663891445</v>
      </c>
      <c r="BJ2" s="39">
        <f>($AD2^$BF$72)*($BG$72^$M2)*(IF($C2&gt;0,1,$BH$72))</f>
        <v>0.58026045956441175</v>
      </c>
      <c r="BK2" s="39">
        <f>($AD2^$BF$73)*($BG$73^$M2)*(IF($C2&gt;0,1,$BH$73))</f>
        <v>5.0109050424709141</v>
      </c>
      <c r="BL2" s="39">
        <f>($AD2^$BF$75)*($BG$75^$M2)*(IF($C2&gt;0,1,$BH$75))</f>
        <v>19.569959791534036</v>
      </c>
      <c r="BM2" s="37">
        <f>BF2/BF$66</f>
        <v>3.6123860757322608E-2</v>
      </c>
      <c r="BN2" s="37">
        <f>BG2/BG$66</f>
        <v>3.9107178605886528E-2</v>
      </c>
      <c r="BO2" s="37">
        <f>BH2/BH$66</f>
        <v>0.10844021137717544</v>
      </c>
      <c r="BP2" s="37">
        <f>BI2/BI$66</f>
        <v>0.10406774982902141</v>
      </c>
      <c r="BQ2" s="37">
        <f>BJ2/BJ$66</f>
        <v>9.5955225154851307E-3</v>
      </c>
      <c r="BR2" s="37">
        <f>BK2/BK$66</f>
        <v>1.5192018541887722E-2</v>
      </c>
      <c r="BS2" s="37">
        <f>BL2/BL$66</f>
        <v>8.557566029256429E-2</v>
      </c>
      <c r="BT2" s="2">
        <v>679</v>
      </c>
      <c r="BU2" s="17">
        <f>BT$66*BM2</f>
        <v>2069.3192396224681</v>
      </c>
      <c r="BV2" s="1">
        <f>BU2-BT2</f>
        <v>1390.3192396224681</v>
      </c>
      <c r="BW2" s="2">
        <v>664</v>
      </c>
      <c r="BX2" s="17">
        <f>BW$66*BN2</f>
        <v>2123.949977264303</v>
      </c>
      <c r="BY2" s="1">
        <f>BX2-BW2</f>
        <v>1459.949977264303</v>
      </c>
      <c r="BZ2" s="74">
        <v>0</v>
      </c>
      <c r="CA2" s="17">
        <f>BZ$66*BO2</f>
        <v>6917.5095239613984</v>
      </c>
      <c r="CB2" s="1">
        <f>CA2-BZ2</f>
        <v>6917.5095239613984</v>
      </c>
      <c r="CC2" s="2">
        <v>1659</v>
      </c>
      <c r="CD2" s="17">
        <f>CC$66*BP2</f>
        <v>6371.4439155320069</v>
      </c>
      <c r="CE2" s="1">
        <f>CD2-CC2</f>
        <v>4712.4439155320069</v>
      </c>
      <c r="CF2" s="2">
        <v>708</v>
      </c>
      <c r="CG2" s="17">
        <f>CF$66*BQ2</f>
        <v>650.59561759492283</v>
      </c>
      <c r="CH2" s="1">
        <f>CG2-CF2</f>
        <v>-57.404382405077172</v>
      </c>
      <c r="CI2" s="2">
        <v>425</v>
      </c>
      <c r="CJ2" s="17">
        <f>CI$66*BR2</f>
        <v>1082.3705530353327</v>
      </c>
      <c r="CK2" s="1">
        <f>CJ2-CI2</f>
        <v>657.3705530353327</v>
      </c>
      <c r="CL2" s="2">
        <v>0</v>
      </c>
      <c r="CM2" s="17">
        <f>CL$66*BS2</f>
        <v>5795.8683202947941</v>
      </c>
      <c r="CN2" s="1">
        <f>CM2-CL2</f>
        <v>5795.8683202947941</v>
      </c>
      <c r="CO2" s="9"/>
      <c r="CS2" s="37"/>
      <c r="CU2" s="17"/>
      <c r="CV2" s="1"/>
    </row>
    <row r="3" spans="1:102" x14ac:dyDescent="0.2">
      <c r="A3" s="33" t="s">
        <v>53</v>
      </c>
      <c r="B3">
        <v>1</v>
      </c>
      <c r="C3">
        <v>1</v>
      </c>
      <c r="D3">
        <v>0.82730923694779102</v>
      </c>
      <c r="E3">
        <v>0.17269076305220801</v>
      </c>
      <c r="F3">
        <v>0.91421763304209602</v>
      </c>
      <c r="G3">
        <v>0.91421763304209602</v>
      </c>
      <c r="H3">
        <v>0.59295154185022003</v>
      </c>
      <c r="I3">
        <v>0.63700440528634295</v>
      </c>
      <c r="J3">
        <v>0.61458339082659896</v>
      </c>
      <c r="K3">
        <v>0.74957519493942604</v>
      </c>
      <c r="L3">
        <v>0.53993115612402498</v>
      </c>
      <c r="M3" s="28">
        <v>0</v>
      </c>
      <c r="N3">
        <v>1.0039499372982701</v>
      </c>
      <c r="O3">
        <v>0.99721776326653899</v>
      </c>
      <c r="P3">
        <v>1.00504298963159</v>
      </c>
      <c r="Q3">
        <v>0.99675971965516896</v>
      </c>
      <c r="R3">
        <v>293.010009765625</v>
      </c>
      <c r="S3" s="40">
        <f>IF(C3,O3,Q3)</f>
        <v>0.99721776326653899</v>
      </c>
      <c r="T3" s="40">
        <f>IF(D3 = 0,N3,P3)</f>
        <v>1.00504298963159</v>
      </c>
      <c r="U3" s="59">
        <f>R3*S3^(1-M3)</f>
        <v>292.19478655318329</v>
      </c>
      <c r="V3" s="58">
        <f>R3*T3^(M3+1)</f>
        <v>294.48765620682514</v>
      </c>
      <c r="W3" s="66">
        <f>0.5 * (D3-MAX($D$3:$D$65))/(MIN($D$3:$D$65)-MAX($D$3:$D$65)) + 0.75</f>
        <v>0.84525693243863564</v>
      </c>
      <c r="X3" s="66">
        <f>AVERAGE(D3, F3, G3, H3, I3, J3, K3)</f>
        <v>0.74997986227636737</v>
      </c>
      <c r="Y3" s="29">
        <f>1.2^M3</f>
        <v>1</v>
      </c>
      <c r="Z3" s="29">
        <f>IF(C3&gt;0, 1, 0.3)</f>
        <v>1</v>
      </c>
      <c r="AA3" s="29">
        <f>PERCENTILE($L$2:$L$65, 0.05)</f>
        <v>8.297609145116451E-3</v>
      </c>
      <c r="AB3" s="29">
        <f>PERCENTILE($L$2:$L$65, 0.95)</f>
        <v>1.0118522672767436</v>
      </c>
      <c r="AC3" s="29">
        <f>MIN(MAX(L3,AA3), AB3)</f>
        <v>0.53993115612402498</v>
      </c>
      <c r="AD3" s="29">
        <f>AC3-$AC$66+1</f>
        <v>1.5316335469789086</v>
      </c>
      <c r="AE3" s="75">
        <v>1</v>
      </c>
      <c r="AF3" s="75">
        <v>0</v>
      </c>
      <c r="AG3" s="21">
        <f>(AD3^4) *Y3*Z3*AE3</f>
        <v>5.5032530136460593</v>
      </c>
      <c r="AH3" s="21">
        <f>(AD3^5)*Y3*Z3*AF3</f>
        <v>0</v>
      </c>
      <c r="AI3" s="15">
        <f>AG3/$AG$66</f>
        <v>1.354706093147433E-2</v>
      </c>
      <c r="AJ3" s="15">
        <f>AH3/$AH$66</f>
        <v>0</v>
      </c>
      <c r="AK3" s="2">
        <v>879</v>
      </c>
      <c r="AL3" s="16">
        <f>$D$72*AI3</f>
        <v>1581.5069231438968</v>
      </c>
      <c r="AM3" s="24">
        <f>AL3-AK3</f>
        <v>702.50692314389676</v>
      </c>
      <c r="AN3" s="2">
        <v>1172</v>
      </c>
      <c r="AO3" s="2">
        <v>2344</v>
      </c>
      <c r="AP3" s="2">
        <v>0</v>
      </c>
      <c r="AQ3" s="14">
        <f>SUM(AN3:AP3)</f>
        <v>3516</v>
      </c>
      <c r="AR3" s="16">
        <f>AI3*$D$71</f>
        <v>2448.521125758612</v>
      </c>
      <c r="AS3" s="9">
        <f>AR3-AQ3</f>
        <v>-1067.478874241388</v>
      </c>
      <c r="AT3" s="9">
        <f>AS3+AM3</f>
        <v>-364.97195109749123</v>
      </c>
      <c r="AU3" s="18">
        <f>AK3+AQ3</f>
        <v>4395</v>
      </c>
      <c r="AV3" s="27">
        <f>AL3+AR3</f>
        <v>4030.028048902509</v>
      </c>
      <c r="AW3" s="67">
        <f>AT3*(AT3&lt;0)</f>
        <v>-364.97195109749123</v>
      </c>
      <c r="AX3">
        <f>AW3/$AW$66</f>
        <v>8.9290776250408321E-3</v>
      </c>
      <c r="AY3" s="57">
        <f>AX3*$AT$66</f>
        <v>-177.97821472569245</v>
      </c>
      <c r="AZ3" s="60">
        <f>IF(AY3&gt;0,U3,V3)</f>
        <v>294.48765620682514</v>
      </c>
      <c r="BA3" s="17">
        <f>AY3/AZ3</f>
        <v>-0.60436561932054111</v>
      </c>
      <c r="BB3" s="35">
        <f>AU3/AV3</f>
        <v>1.090563129255858</v>
      </c>
      <c r="BC3" s="28">
        <v>0</v>
      </c>
      <c r="BD3" s="16">
        <f>AJ3*$C$74</f>
        <v>0</v>
      </c>
      <c r="BE3" s="54">
        <f>BD3-BC3</f>
        <v>0</v>
      </c>
      <c r="BF3" s="39">
        <f>($AD3^$BF$68)*($BG$68^$M3)*(IF($C3&gt;0,1,$BH$68))</f>
        <v>1.595620978357271</v>
      </c>
      <c r="BG3" s="39">
        <f>($AD3^$BF$69)*($BG$69^$M3)*(IF($C3&gt;0,1,$BH$69))</f>
        <v>2.4838221325523668</v>
      </c>
      <c r="BH3" s="39">
        <f>($AD3^$BF$70)*($BG$70^$M3)*(IF($C3&gt;0,1,$BH$70))</f>
        <v>7.950750640956417</v>
      </c>
      <c r="BI3" s="39">
        <f>($AD3^$BF$71)*($BG$71^$M3)*(IF($C3&gt;0,1,$BH$71))</f>
        <v>2.4912457838498265</v>
      </c>
      <c r="BJ3" s="39">
        <f>($AD3^$BF$72)*($BG$72^$M3)*(IF($C3&gt;0,1,$BH$72))</f>
        <v>1.038672858946283</v>
      </c>
      <c r="BK3" s="39">
        <f>($AD3^$BF$73)*($BG$73^$M3)*(IF($C3&gt;0,1,$BH$73))</f>
        <v>4.6128078476175896</v>
      </c>
      <c r="BL3" s="39">
        <f>($AD3^$BF$75)*($BG$75^$M3)*(IF($C3&gt;0,1,$BH$75))</f>
        <v>2.2137505276834828</v>
      </c>
      <c r="BM3" s="37">
        <f>BF3/BF$66</f>
        <v>1.438084951091431E-2</v>
      </c>
      <c r="BN3" s="37">
        <f>BG3/BG$66</f>
        <v>1.3724206193658899E-2</v>
      </c>
      <c r="BO3" s="37">
        <f>BH3/BH$66</f>
        <v>6.7956254028357253E-3</v>
      </c>
      <c r="BP3" s="37">
        <f>BI3/BI$66</f>
        <v>7.2554058361443217E-3</v>
      </c>
      <c r="BQ3" s="37">
        <f>BJ3/BJ$66</f>
        <v>1.7176095044842576E-2</v>
      </c>
      <c r="BR3" s="37">
        <f>BK3/BK$66</f>
        <v>1.3985070911783973E-2</v>
      </c>
      <c r="BS3" s="37">
        <f>BL3/BL$66</f>
        <v>9.6803041573687732E-3</v>
      </c>
      <c r="BT3" s="2">
        <v>465</v>
      </c>
      <c r="BU3" s="17">
        <f>BT$66*BM3</f>
        <v>823.7925833832154</v>
      </c>
      <c r="BV3" s="1">
        <f>BU3-BT3</f>
        <v>358.7925833832154</v>
      </c>
      <c r="BW3" s="2">
        <v>919</v>
      </c>
      <c r="BX3" s="17">
        <f>BW$66*BN3</f>
        <v>745.37536258380851</v>
      </c>
      <c r="BY3" s="1">
        <f>BX3-BW3</f>
        <v>-173.62463741619149</v>
      </c>
      <c r="BZ3" s="74">
        <v>0</v>
      </c>
      <c r="CA3" s="17">
        <f>BZ$66*BO3</f>
        <v>433.49974007229378</v>
      </c>
      <c r="CB3" s="1">
        <f>CA3-BZ3</f>
        <v>433.49974007229378</v>
      </c>
      <c r="CC3" s="2">
        <v>746</v>
      </c>
      <c r="CD3" s="17">
        <f>CC$66*BP3</f>
        <v>444.20496691209996</v>
      </c>
      <c r="CE3" s="1">
        <f>CD3-CC3</f>
        <v>-301.79503308790004</v>
      </c>
      <c r="CF3" s="2">
        <v>1021</v>
      </c>
      <c r="CG3" s="17">
        <f>CF$66*BQ3</f>
        <v>1164.5735962304163</v>
      </c>
      <c r="CH3" s="1">
        <f>CG3-CF3</f>
        <v>143.57359623041634</v>
      </c>
      <c r="CI3" s="2">
        <v>766</v>
      </c>
      <c r="CJ3" s="17">
        <f>CI$66*BR3</f>
        <v>996.38036218096101</v>
      </c>
      <c r="CK3" s="1">
        <f>CJ3-CI3</f>
        <v>230.38036218096101</v>
      </c>
      <c r="CL3" s="2">
        <v>0</v>
      </c>
      <c r="CM3" s="17">
        <f>CL$66*BS3</f>
        <v>655.6276399702723</v>
      </c>
      <c r="CN3" s="1">
        <f>CM3-CL3</f>
        <v>655.6276399702723</v>
      </c>
      <c r="CO3" s="9"/>
      <c r="CS3" s="37"/>
      <c r="CU3" s="17"/>
      <c r="CV3" s="1"/>
    </row>
    <row r="4" spans="1:102" x14ac:dyDescent="0.2">
      <c r="A4" s="33" t="s">
        <v>66</v>
      </c>
      <c r="B4">
        <v>1</v>
      </c>
      <c r="C4">
        <v>1</v>
      </c>
      <c r="D4">
        <v>0.83879093198992405</v>
      </c>
      <c r="E4">
        <v>0.16120906801007501</v>
      </c>
      <c r="F4">
        <v>0.93187347931873399</v>
      </c>
      <c r="G4">
        <v>0.93187347931873399</v>
      </c>
      <c r="H4">
        <v>0.156794425087108</v>
      </c>
      <c r="I4">
        <v>0.64459930313588798</v>
      </c>
      <c r="J4">
        <v>0.31791441795983699</v>
      </c>
      <c r="K4">
        <v>0.54429405176781398</v>
      </c>
      <c r="L4">
        <v>5.5377646587451403E-2</v>
      </c>
      <c r="M4" s="28">
        <v>0</v>
      </c>
      <c r="N4">
        <v>1.0094813848805899</v>
      </c>
      <c r="O4">
        <v>0.993752505940527</v>
      </c>
      <c r="P4">
        <v>1.01263537679758</v>
      </c>
      <c r="Q4">
        <v>0.98194686042267498</v>
      </c>
      <c r="R4">
        <v>110.980003356933</v>
      </c>
      <c r="S4" s="40">
        <f>IF(C4,O4,Q4)</f>
        <v>0.993752505940527</v>
      </c>
      <c r="T4" s="40">
        <f>IF(D4 = 0,N4,P4)</f>
        <v>1.01263537679758</v>
      </c>
      <c r="U4" s="59">
        <f>R4*S4^(1-M4)</f>
        <v>110.28665644524027</v>
      </c>
      <c r="V4" s="58">
        <f>R4*T4^(M4+1)</f>
        <v>112.38227751634453</v>
      </c>
      <c r="W4" s="66">
        <f>0.5 * (D4-MAX($D$3:$D$65))/(MIN($D$3:$D$65)-MAX($D$3:$D$65)) + 0.75</f>
        <v>0.83869466614517874</v>
      </c>
      <c r="X4" s="66">
        <f>AVERAGE(D4, F4, G4, H4, I4, J4, K4)</f>
        <v>0.62373429836829131</v>
      </c>
      <c r="Y4" s="29">
        <f>1.2^M4</f>
        <v>1</v>
      </c>
      <c r="Z4" s="29">
        <f>IF(C4&gt;0, 1, 0.3)</f>
        <v>1</v>
      </c>
      <c r="AA4" s="29">
        <f>PERCENTILE($L$2:$L$65, 0.05)</f>
        <v>8.297609145116451E-3</v>
      </c>
      <c r="AB4" s="29">
        <f>PERCENTILE($L$2:$L$65, 0.95)</f>
        <v>1.0118522672767436</v>
      </c>
      <c r="AC4" s="29">
        <f>MIN(MAX(L4,AA4), AB4)</f>
        <v>5.5377646587451403E-2</v>
      </c>
      <c r="AD4" s="29">
        <f>AC4-$AC$66+1</f>
        <v>1.047080037442335</v>
      </c>
      <c r="AE4" s="75">
        <v>1</v>
      </c>
      <c r="AF4" s="75">
        <v>0</v>
      </c>
      <c r="AG4" s="21">
        <f>(AD4^4) *Y4*Z4*AE4</f>
        <v>1.2020416595752328</v>
      </c>
      <c r="AH4" s="21">
        <f>(AD4^5)*Y4*Z4*AF4</f>
        <v>0</v>
      </c>
      <c r="AI4" s="15">
        <f>AG4/$AG$66</f>
        <v>2.9590010788269226E-3</v>
      </c>
      <c r="AJ4" s="15">
        <f>AH4/$AH$66</f>
        <v>0</v>
      </c>
      <c r="AK4" s="2">
        <v>444</v>
      </c>
      <c r="AL4" s="16">
        <f>$D$72*AI4</f>
        <v>345.43881624408891</v>
      </c>
      <c r="AM4" s="24">
        <f>AL4-AK4</f>
        <v>-98.561183755911088</v>
      </c>
      <c r="AN4" s="2">
        <v>222</v>
      </c>
      <c r="AO4" s="2">
        <v>333</v>
      </c>
      <c r="AP4" s="2">
        <v>0</v>
      </c>
      <c r="AQ4" s="14">
        <f>SUM(AN4:AP4)</f>
        <v>555</v>
      </c>
      <c r="AR4" s="16">
        <f>AI4*$D$71</f>
        <v>534.81538831919534</v>
      </c>
      <c r="AS4" s="9">
        <f>AR4-AQ4</f>
        <v>-20.184611680804665</v>
      </c>
      <c r="AT4" s="9">
        <f>AS4+AM4</f>
        <v>-118.74579543671575</v>
      </c>
      <c r="AU4" s="18">
        <f>AK4+AQ4</f>
        <v>999</v>
      </c>
      <c r="AV4" s="27">
        <f>AL4+AR4</f>
        <v>880.25420456328425</v>
      </c>
      <c r="AW4" s="67">
        <f>AT4*(AT4&lt;0)</f>
        <v>-118.74579543671575</v>
      </c>
      <c r="AX4">
        <f>AW4/$AW$66</f>
        <v>2.9051285226530462E-3</v>
      </c>
      <c r="AY4" s="57">
        <f>AX4*$AT$66</f>
        <v>-57.906270918785196</v>
      </c>
      <c r="AZ4" s="60">
        <f>IF(AY4&gt;0,U4,V4)</f>
        <v>112.38227751634453</v>
      </c>
      <c r="BA4" s="17">
        <f>AY4/AZ4</f>
        <v>-0.51526158926938892</v>
      </c>
      <c r="BB4" s="35">
        <f>AU4/AV4</f>
        <v>1.1348994356643016</v>
      </c>
      <c r="BC4" s="28">
        <v>0</v>
      </c>
      <c r="BD4" s="16">
        <f>AJ4*$C$74</f>
        <v>0</v>
      </c>
      <c r="BE4" s="54">
        <f>BD4-BC4</f>
        <v>0</v>
      </c>
      <c r="BF4" s="39">
        <f>($AD4^$BF$68)*($BG$68^$M4)*(IF($C4&gt;0,1,$BH$68))</f>
        <v>1.0517147100507562</v>
      </c>
      <c r="BG4" s="39">
        <f>($AD4^$BF$69)*($BG$69^$M4)*(IF($C4&gt;0,1,$BH$69))</f>
        <v>1.1031563357497711</v>
      </c>
      <c r="BH4" s="39">
        <f>($AD4^$BF$70)*($BG$70^$M4)*(IF($C4&gt;0,1,$BH$70))</f>
        <v>1.2507259358244167</v>
      </c>
      <c r="BI4" s="39">
        <f>($AD4^$BF$71)*($BG$71^$M4)*(IF($C4&gt;0,1,$BH$71))</f>
        <v>1.1035116507940079</v>
      </c>
      <c r="BJ4" s="39">
        <f>($AD4^$BF$72)*($BG$72^$M4)*(IF($C4&gt;0,1,$BH$72))</f>
        <v>1.0041028720711007</v>
      </c>
      <c r="BK4" s="39">
        <f>($AD4^$BF$73)*($BG$73^$M4)*(IF($C4&gt;0,1,$BH$73))</f>
        <v>1.179363952002741</v>
      </c>
      <c r="BL4" s="39">
        <f>($AD4^$BF$75)*($BG$75^$M4)*(IF($C4&gt;0,1,$BH$75))</f>
        <v>1.0895382866068046</v>
      </c>
      <c r="BM4" s="37">
        <f>BF4/BF$66</f>
        <v>9.4787867412133679E-3</v>
      </c>
      <c r="BN4" s="37">
        <f>BG4/BG$66</f>
        <v>6.0954223803913491E-3</v>
      </c>
      <c r="BO4" s="37">
        <f>BH4/BH$66</f>
        <v>1.0690141503986934E-3</v>
      </c>
      <c r="BP4" s="37">
        <f>BI4/BI$66</f>
        <v>3.213823751685968E-3</v>
      </c>
      <c r="BQ4" s="37">
        <f>BJ4/BJ$66</f>
        <v>1.6604425750557303E-2</v>
      </c>
      <c r="BR4" s="37">
        <f>BK4/BK$66</f>
        <v>3.5755854231124401E-3</v>
      </c>
      <c r="BS4" s="37">
        <f>BL4/BL$66</f>
        <v>4.7643408205029223E-3</v>
      </c>
      <c r="BT4" s="2">
        <v>409</v>
      </c>
      <c r="BU4" s="17">
        <f>BT$66*BM4</f>
        <v>542.98281968366655</v>
      </c>
      <c r="BV4" s="1">
        <f>BU4-BT4</f>
        <v>133.98281968366655</v>
      </c>
      <c r="BW4" s="2">
        <v>198</v>
      </c>
      <c r="BX4" s="17">
        <f>BW$66*BN4</f>
        <v>331.04848490143456</v>
      </c>
      <c r="BY4" s="1">
        <f>BX4-BW4</f>
        <v>133.04848490143456</v>
      </c>
      <c r="BZ4" s="74">
        <v>0</v>
      </c>
      <c r="CA4" s="17">
        <f>BZ$66*BO4</f>
        <v>68.193481668083052</v>
      </c>
      <c r="CB4" s="1">
        <f>CA4-BZ4</f>
        <v>68.193481668083052</v>
      </c>
      <c r="CC4" s="2">
        <v>383</v>
      </c>
      <c r="CD4" s="17">
        <f>CC$66*BP4</f>
        <v>196.7631453732217</v>
      </c>
      <c r="CE4" s="1">
        <f>CD4-CC4</f>
        <v>-186.2368546267783</v>
      </c>
      <c r="CF4" s="2">
        <v>621</v>
      </c>
      <c r="CG4" s="17">
        <f>CF$66*BQ4</f>
        <v>1125.8132747392863</v>
      </c>
      <c r="CH4" s="1">
        <f>CG4-CF4</f>
        <v>504.81327473928627</v>
      </c>
      <c r="CI4" s="2">
        <v>518</v>
      </c>
      <c r="CJ4" s="17">
        <f>CI$66*BR4</f>
        <v>254.74615905506892</v>
      </c>
      <c r="CK4" s="1">
        <f>CJ4-CI4</f>
        <v>-263.25384094493108</v>
      </c>
      <c r="CL4" s="2">
        <v>1035</v>
      </c>
      <c r="CM4" s="17">
        <f>CL$66*BS4</f>
        <v>322.67927509102191</v>
      </c>
      <c r="CN4" s="1">
        <f>CM4-CL4</f>
        <v>-712.32072490897804</v>
      </c>
      <c r="CO4" s="9"/>
      <c r="CS4" s="37"/>
      <c r="CU4" s="17"/>
      <c r="CV4" s="1"/>
    </row>
    <row r="5" spans="1:102" x14ac:dyDescent="0.2">
      <c r="A5" s="33" t="s">
        <v>207</v>
      </c>
      <c r="B5">
        <v>1</v>
      </c>
      <c r="C5">
        <v>1</v>
      </c>
      <c r="D5">
        <v>0.62088353413654596</v>
      </c>
      <c r="E5">
        <v>0.37911646586345299</v>
      </c>
      <c r="F5">
        <v>0.90389197776012697</v>
      </c>
      <c r="G5">
        <v>0.90389197776012697</v>
      </c>
      <c r="H5">
        <v>0.12422907488986699</v>
      </c>
      <c r="I5">
        <v>0.29603524229074801</v>
      </c>
      <c r="J5">
        <v>0.191771176886876</v>
      </c>
      <c r="K5">
        <v>0.41634172064983499</v>
      </c>
      <c r="L5">
        <v>0.75093463079212297</v>
      </c>
      <c r="M5" s="28">
        <v>0</v>
      </c>
      <c r="N5">
        <v>1.0050015863735899</v>
      </c>
      <c r="O5">
        <v>0.99580955060370202</v>
      </c>
      <c r="P5">
        <v>1.0071062928061401</v>
      </c>
      <c r="Q5">
        <v>0.99474387625990501</v>
      </c>
      <c r="R5">
        <v>410.11999511718699</v>
      </c>
      <c r="S5" s="40">
        <f>IF(C5,O5,Q5)</f>
        <v>0.99580955060370202</v>
      </c>
      <c r="T5" s="40">
        <f>IF(D5 = 0,N5,P5)</f>
        <v>1.0071062928061401</v>
      </c>
      <c r="U5" s="59">
        <f>R5*S5^(1-M5)</f>
        <v>408.40140803123842</v>
      </c>
      <c r="V5" s="58">
        <f>R5*T5^(M5+1)</f>
        <v>413.03442788814243</v>
      </c>
      <c r="W5" s="66">
        <f>0.5 * (D5-MAX($D$3:$D$65))/(MIN($D$3:$D$65)-MAX($D$3:$D$65)) + 0.75</f>
        <v>0.96323780779636814</v>
      </c>
      <c r="X5" s="66">
        <f>AVERAGE(D5, F5, G5, H5, I5, J5, K5)</f>
        <v>0.49386352919630372</v>
      </c>
      <c r="Y5" s="29">
        <f>1.2^M5</f>
        <v>1</v>
      </c>
      <c r="Z5" s="29">
        <f>IF(C5&gt;0, 1, 0.3)</f>
        <v>1</v>
      </c>
      <c r="AA5" s="29">
        <f>PERCENTILE($L$2:$L$65, 0.05)</f>
        <v>8.297609145116451E-3</v>
      </c>
      <c r="AB5" s="29">
        <f>PERCENTILE($L$2:$L$65, 0.95)</f>
        <v>1.0118522672767436</v>
      </c>
      <c r="AC5" s="29">
        <f>MIN(MAX(L5,AA5), AB5)</f>
        <v>0.75093463079212297</v>
      </c>
      <c r="AD5" s="29">
        <f>AC5-$AC$66+1</f>
        <v>1.7426370216470066</v>
      </c>
      <c r="AE5" s="75">
        <v>0</v>
      </c>
      <c r="AF5" s="75">
        <v>1</v>
      </c>
      <c r="AG5" s="21">
        <f>(AD5^4) *Y5*Z5*AE5</f>
        <v>0</v>
      </c>
      <c r="AH5" s="21">
        <f>(AD5^5)*Y5*Z5*AF5</f>
        <v>16.07069582216943</v>
      </c>
      <c r="AI5" s="15">
        <f>AG5/$AG$66</f>
        <v>0</v>
      </c>
      <c r="AJ5" s="15">
        <f>AH5/$AH$66</f>
        <v>0.11246865712725587</v>
      </c>
      <c r="AK5" s="2">
        <v>0</v>
      </c>
      <c r="AL5" s="16">
        <f>$D$72*AI5</f>
        <v>0</v>
      </c>
      <c r="AM5" s="24">
        <f>AL5-AK5</f>
        <v>0</v>
      </c>
      <c r="AN5" s="2">
        <v>0</v>
      </c>
      <c r="AO5" s="2">
        <v>0</v>
      </c>
      <c r="AP5" s="2">
        <v>0</v>
      </c>
      <c r="AQ5" s="10">
        <f>SUM(AN5:AP5)</f>
        <v>0</v>
      </c>
      <c r="AR5" s="16">
        <f>AI5*$D$71</f>
        <v>0</v>
      </c>
      <c r="AS5" s="9">
        <f>AR5-AQ5</f>
        <v>0</v>
      </c>
      <c r="AT5" s="9">
        <f>AS5+AM5</f>
        <v>0</v>
      </c>
      <c r="AU5" s="18">
        <f>AK5+AQ5</f>
        <v>0</v>
      </c>
      <c r="AV5" s="27">
        <f>AL5+AR5</f>
        <v>0</v>
      </c>
      <c r="AW5" s="67">
        <f>AT5*(AT5&lt;0)</f>
        <v>0</v>
      </c>
      <c r="AX5">
        <f>AW5/$AW$66</f>
        <v>0</v>
      </c>
      <c r="AY5" s="57">
        <f>AX5*$AT$66</f>
        <v>0</v>
      </c>
      <c r="AZ5" s="70">
        <f>IF(AY5&gt;0,U5,V5)</f>
        <v>413.03442788814243</v>
      </c>
      <c r="BA5" s="17">
        <f>AY5/AZ5</f>
        <v>0</v>
      </c>
      <c r="BB5" s="35" t="e">
        <f>AU5/AV5</f>
        <v>#DIV/0!</v>
      </c>
      <c r="BC5" s="28">
        <v>0</v>
      </c>
      <c r="BD5" s="16">
        <f>AJ5*$C$74</f>
        <v>0</v>
      </c>
      <c r="BE5" s="54">
        <f>BD5-BC5</f>
        <v>0</v>
      </c>
      <c r="BF5" s="39">
        <f>($AD5^$BF$68)*($BG$68^$M5)*(IF($C5&gt;0,1,$BH$68))</f>
        <v>1.8380731966858885</v>
      </c>
      <c r="BG5" s="39">
        <f>($AD5^$BF$69)*($BG$69^$M5)*(IF($C5&gt;0,1,$BH$69))</f>
        <v>3.2714147078554037</v>
      </c>
      <c r="BH5" s="39">
        <f>($AD5^$BF$70)*($BG$70^$M5)*(IF($C5&gt;0,1,$BH$70))</f>
        <v>14.893244894379787</v>
      </c>
      <c r="BI5" s="39">
        <f>($AD5^$BF$71)*($BG$71^$M5)*(IF($C5&gt;0,1,$BH$71))</f>
        <v>3.2841580581319358</v>
      </c>
      <c r="BJ5" s="39">
        <f>($AD5^$BF$72)*($BG$72^$M5)*(IF($C5&gt;0,1,$BH$72))</f>
        <v>1.050672625839584</v>
      </c>
      <c r="BK5" s="39">
        <f>($AD5^$BF$73)*($BG$73^$M5)*(IF($C5&gt;0,1,$BH$73))</f>
        <v>7.3277066223437028</v>
      </c>
      <c r="BL5" s="39">
        <f>($AD5^$BF$75)*($BG$75^$M5)*(IF($C5&gt;0,1,$BH$75))</f>
        <v>2.8158513799489273</v>
      </c>
      <c r="BM5" s="37">
        <f>BF5/BF$66</f>
        <v>1.6565998059763797E-2</v>
      </c>
      <c r="BN5" s="37">
        <f>BG5/BG$66</f>
        <v>1.8076000453961398E-2</v>
      </c>
      <c r="BO5" s="37">
        <f>BH5/BH$66</f>
        <v>1.2729479002089048E-2</v>
      </c>
      <c r="BP5" s="37">
        <f>BI5/BI$66</f>
        <v>9.5646522299251413E-3</v>
      </c>
      <c r="BQ5" s="37">
        <f>BJ5/BJ$66</f>
        <v>1.7374530129479704E-2</v>
      </c>
      <c r="BR5" s="37">
        <f>BK5/BK$66</f>
        <v>2.2216077521450092E-2</v>
      </c>
      <c r="BS5" s="37">
        <f>BL5/BL$66</f>
        <v>1.2313175075050522E-2</v>
      </c>
      <c r="BT5" s="2">
        <v>336</v>
      </c>
      <c r="BU5" s="17">
        <f>BT$66*BM5</f>
        <v>948.96663285550937</v>
      </c>
      <c r="BV5" s="1">
        <f>BU5-BT5</f>
        <v>612.96663285550937</v>
      </c>
      <c r="BW5" s="2">
        <v>285</v>
      </c>
      <c r="BX5" s="17">
        <f>BW$66*BN5</f>
        <v>981.7256606550975</v>
      </c>
      <c r="BY5" s="1">
        <f>BX5-BW5</f>
        <v>696.7256606550975</v>
      </c>
      <c r="BZ5" s="74">
        <v>0</v>
      </c>
      <c r="CA5" s="17">
        <f>BZ$66*BO5</f>
        <v>812.02619502226241</v>
      </c>
      <c r="CB5" s="1">
        <f>CA5-BZ5</f>
        <v>812.02619502226241</v>
      </c>
      <c r="CC5" s="2">
        <v>0</v>
      </c>
      <c r="CD5" s="17">
        <f>CC$66*BP5</f>
        <v>585.58626812493685</v>
      </c>
      <c r="CE5" s="1">
        <f>CD5-CC5</f>
        <v>585.58626812493685</v>
      </c>
      <c r="CF5" s="2">
        <v>4460</v>
      </c>
      <c r="CG5" s="17">
        <f>CF$66*BQ5</f>
        <v>1178.0278918389829</v>
      </c>
      <c r="CH5" s="1">
        <f>CG5-CF5</f>
        <v>-3281.9721081610169</v>
      </c>
      <c r="CI5" s="2">
        <v>892</v>
      </c>
      <c r="CJ5" s="17">
        <f>CI$66*BR5</f>
        <v>1582.8066590932333</v>
      </c>
      <c r="CK5" s="1">
        <f>CJ5-CI5</f>
        <v>690.80665909323329</v>
      </c>
      <c r="CL5" s="2">
        <v>74</v>
      </c>
      <c r="CM5" s="17">
        <f>CL$66*BS5</f>
        <v>833.94672148302175</v>
      </c>
      <c r="CN5" s="1">
        <f>CM5-CL5</f>
        <v>759.94672148302175</v>
      </c>
      <c r="CO5" s="9"/>
      <c r="CS5" s="37"/>
      <c r="CU5" s="17"/>
      <c r="CV5" s="1"/>
    </row>
    <row r="6" spans="1:102" x14ac:dyDescent="0.2">
      <c r="A6" s="33" t="s">
        <v>192</v>
      </c>
      <c r="B6">
        <v>1</v>
      </c>
      <c r="C6">
        <v>1</v>
      </c>
      <c r="D6">
        <v>0.77618364418938302</v>
      </c>
      <c r="E6">
        <v>0.22381635581061601</v>
      </c>
      <c r="F6">
        <v>0.99718706047819905</v>
      </c>
      <c r="G6">
        <v>0.99718706047819905</v>
      </c>
      <c r="H6">
        <v>0.25383304940374701</v>
      </c>
      <c r="I6">
        <v>0.62180579216354304</v>
      </c>
      <c r="J6">
        <v>0.39728435705648502</v>
      </c>
      <c r="K6">
        <v>0.62941784228533604</v>
      </c>
      <c r="L6">
        <v>0.99731027030552699</v>
      </c>
      <c r="M6" s="28">
        <v>-2</v>
      </c>
      <c r="N6">
        <v>1.0248078640520599</v>
      </c>
      <c r="O6">
        <v>0.98051735666845796</v>
      </c>
      <c r="P6">
        <v>1.02897540060982</v>
      </c>
      <c r="Q6">
        <v>0.966381495581633</v>
      </c>
      <c r="R6">
        <v>18.020000457763601</v>
      </c>
      <c r="S6" s="40">
        <f>IF(C6,O6,Q6)</f>
        <v>0.98051735666845796</v>
      </c>
      <c r="T6" s="40">
        <f>IF(D6 = 0,N6,P6)</f>
        <v>1.02897540060982</v>
      </c>
      <c r="U6" s="59">
        <f>R6*S6^(1-M6)</f>
        <v>16.98715521097456</v>
      </c>
      <c r="V6" s="58">
        <f>R6*T6^(M6+1)</f>
        <v>17.512566818491567</v>
      </c>
      <c r="W6" s="66">
        <f>0.5 * (D6-MAX($D$3:$D$65))/(MIN($D$3:$D$65)-MAX($D$3:$D$65)) + 0.75</f>
        <v>0.87447733525027305</v>
      </c>
      <c r="X6" s="66">
        <f>AVERAGE(D6, F6, G6, H6, I6, J6, K6)</f>
        <v>0.66755697229355604</v>
      </c>
      <c r="Y6" s="29">
        <f>1.2^M6</f>
        <v>0.69444444444444442</v>
      </c>
      <c r="Z6" s="29">
        <f>IF(C6&gt;0, 1, 0.3)</f>
        <v>1</v>
      </c>
      <c r="AA6" s="29">
        <f>PERCENTILE($L$2:$L$65, 0.05)</f>
        <v>8.297609145116451E-3</v>
      </c>
      <c r="AB6" s="29">
        <f>PERCENTILE($L$2:$L$65, 0.95)</f>
        <v>1.0118522672767436</v>
      </c>
      <c r="AC6" s="29">
        <f>MIN(MAX(L6,AA6), AB6)</f>
        <v>0.99731027030552699</v>
      </c>
      <c r="AD6" s="29">
        <f>AC6-$AC$66+1</f>
        <v>1.9890126611604106</v>
      </c>
      <c r="AE6" s="75">
        <v>1</v>
      </c>
      <c r="AF6" s="75">
        <v>0</v>
      </c>
      <c r="AG6" s="21">
        <f>(AD6^4) *Y6*Z6*AE6</f>
        <v>10.868952693879983</v>
      </c>
      <c r="AH6" s="21">
        <f>(AD6^5)*Y6*Z6*AF6</f>
        <v>0</v>
      </c>
      <c r="AI6" s="15">
        <f>AG6/$AG$66</f>
        <v>2.6755514245882725E-2</v>
      </c>
      <c r="AJ6" s="15">
        <f>AH6/$AH$66</f>
        <v>0</v>
      </c>
      <c r="AK6" s="2">
        <v>5586</v>
      </c>
      <c r="AL6" s="16">
        <f>$D$72*AI6</f>
        <v>3123.4842174385672</v>
      </c>
      <c r="AM6" s="24">
        <f>AL6-AK6</f>
        <v>-2462.5157825614328</v>
      </c>
      <c r="AN6" s="2">
        <v>18</v>
      </c>
      <c r="AO6" s="2">
        <v>4667</v>
      </c>
      <c r="AP6" s="2">
        <v>0</v>
      </c>
      <c r="AQ6" s="14">
        <f>SUM(AN6:AP6)</f>
        <v>4685</v>
      </c>
      <c r="AR6" s="16">
        <f>AI6*$D$71</f>
        <v>4835.8416776124832</v>
      </c>
      <c r="AS6" s="9">
        <f>AR6-AQ6</f>
        <v>150.84167761248318</v>
      </c>
      <c r="AT6" s="9">
        <f>AS6+AM6</f>
        <v>-2311.6741049489497</v>
      </c>
      <c r="AU6" s="18">
        <f>AK6+AQ6</f>
        <v>10271</v>
      </c>
      <c r="AV6" s="27">
        <f>AL6+AR6</f>
        <v>7959.3258950510499</v>
      </c>
      <c r="AW6" s="67">
        <f>AT6*(AT6&lt;0)</f>
        <v>-2311.6741049489497</v>
      </c>
      <c r="AX6">
        <f>AW6/$AW$66</f>
        <v>5.6555352993064141E-2</v>
      </c>
      <c r="AY6" s="57">
        <f>AX6*$AT$66</f>
        <v>-1127.2856146595402</v>
      </c>
      <c r="AZ6" s="70">
        <f>IF(AY6&gt;0,U6,V6)</f>
        <v>17.512566818491567</v>
      </c>
      <c r="BA6" s="17">
        <f>AY6/AZ6</f>
        <v>-64.370096419517225</v>
      </c>
      <c r="BB6" s="35">
        <f>AU6/AV6</f>
        <v>1.2904359157333039</v>
      </c>
      <c r="BC6" s="28">
        <v>0</v>
      </c>
      <c r="BD6" s="16">
        <f>AJ6*$C$74</f>
        <v>0</v>
      </c>
      <c r="BE6" s="54">
        <f>BD6-BC6</f>
        <v>0</v>
      </c>
      <c r="BF6" s="39">
        <f>($AD6^$BF$68)*($BG$68^$M6)*(IF($C6&gt;0,1,$BH$68))</f>
        <v>3.9762345837448629</v>
      </c>
      <c r="BG6" s="39">
        <f>($AD6^$BF$69)*($BG$69^$M6)*(IF($C6&gt;0,1,$BH$69))</f>
        <v>6.9684874187292563</v>
      </c>
      <c r="BH6" s="39">
        <f>($AD6^$BF$70)*($BG$70^$M6)*(IF($C6&gt;0,1,$BH$70))</f>
        <v>122.45717645395884</v>
      </c>
      <c r="BI6" s="39">
        <f>($AD6^$BF$71)*($BG$71^$M6)*(IF($C6&gt;0,1,$BH$71))</f>
        <v>35.180148033217655</v>
      </c>
      <c r="BJ6" s="39">
        <f>($AD6^$BF$72)*($BG$72^$M6)*(IF($C6&gt;0,1,$BH$72))</f>
        <v>0.57988438329681546</v>
      </c>
      <c r="BK6" s="39">
        <f>($AD6^$BF$73)*($BG$73^$M6)*(IF($C6&gt;0,1,$BH$73))</f>
        <v>4.8817027839684286</v>
      </c>
      <c r="BL6" s="39">
        <f>($AD6^$BF$75)*($BG$75^$M6)*(IF($C6&gt;0,1,$BH$75))</f>
        <v>19.306026376541411</v>
      </c>
      <c r="BM6" s="37">
        <f>BF6/BF$66</f>
        <v>3.5836600260669482E-2</v>
      </c>
      <c r="BN6" s="37">
        <f>BG6/BG$66</f>
        <v>3.8503947983699612E-2</v>
      </c>
      <c r="BO6" s="37">
        <f>BH6/BH$66</f>
        <v>0.10466597893075857</v>
      </c>
      <c r="BP6" s="37">
        <f>BI6/BI$66</f>
        <v>0.10245727379102107</v>
      </c>
      <c r="BQ6" s="37">
        <f>BJ6/BJ$66</f>
        <v>9.5893035008447584E-3</v>
      </c>
      <c r="BR6" s="37">
        <f>BK6/BK$66</f>
        <v>1.4800304252714995E-2</v>
      </c>
      <c r="BS6" s="37">
        <f>BL6/BL$66</f>
        <v>8.4421530365785591E-2</v>
      </c>
      <c r="BT6" s="2">
        <v>174</v>
      </c>
      <c r="BU6" s="17">
        <f>BT$66*BM6</f>
        <v>2052.8638093321906</v>
      </c>
      <c r="BV6" s="1">
        <f>BU6-BT6</f>
        <v>1878.8638093321906</v>
      </c>
      <c r="BW6" s="2">
        <v>1589</v>
      </c>
      <c r="BX6" s="17">
        <f>BW$66*BN6</f>
        <v>2091.1879189427095</v>
      </c>
      <c r="BY6" s="1">
        <f>BX6-BW6</f>
        <v>502.18791894270953</v>
      </c>
      <c r="BZ6" s="74">
        <v>0</v>
      </c>
      <c r="CA6" s="17">
        <f>BZ$66*BO6</f>
        <v>6676.7474619720206</v>
      </c>
      <c r="CB6" s="1">
        <f>CA6-BZ6</f>
        <v>6676.7474619720206</v>
      </c>
      <c r="CC6" s="2">
        <v>1024</v>
      </c>
      <c r="CD6" s="17">
        <f>CC$66*BP6</f>
        <v>6272.844130581474</v>
      </c>
      <c r="CE6" s="1">
        <f>CD6-CC6</f>
        <v>5248.844130581474</v>
      </c>
      <c r="CF6" s="2">
        <v>615</v>
      </c>
      <c r="CG6" s="17">
        <f>CF$66*BQ6</f>
        <v>650.17395596427627</v>
      </c>
      <c r="CH6" s="1">
        <f>CG6-CF6</f>
        <v>35.173955964276274</v>
      </c>
      <c r="CI6" s="2">
        <v>1755</v>
      </c>
      <c r="CJ6" s="17">
        <f>CI$66*BR6</f>
        <v>1054.4624767889325</v>
      </c>
      <c r="CK6" s="1">
        <f>CJ6-CI6</f>
        <v>-700.53752321106754</v>
      </c>
      <c r="CL6" s="2">
        <v>1335</v>
      </c>
      <c r="CM6" s="17">
        <f>CL$66*BS6</f>
        <v>5717.7014086139261</v>
      </c>
      <c r="CN6" s="1">
        <f>CM6-CL6</f>
        <v>4382.7014086139261</v>
      </c>
      <c r="CO6" s="9"/>
      <c r="CS6" s="37"/>
      <c r="CU6" s="17"/>
      <c r="CV6" s="1"/>
    </row>
    <row r="7" spans="1:102" x14ac:dyDescent="0.2">
      <c r="A7" s="33" t="s">
        <v>112</v>
      </c>
      <c r="B7">
        <v>1</v>
      </c>
      <c r="C7">
        <v>1</v>
      </c>
      <c r="D7">
        <v>0.78232931726907595</v>
      </c>
      <c r="E7">
        <v>0.21767068273092299</v>
      </c>
      <c r="F7">
        <v>0.93328038125496404</v>
      </c>
      <c r="G7">
        <v>0.93328038125496404</v>
      </c>
      <c r="H7">
        <v>0.185022026431718</v>
      </c>
      <c r="I7">
        <v>0.33656387665198201</v>
      </c>
      <c r="J7">
        <v>0.24954304334496</v>
      </c>
      <c r="K7">
        <v>0.48259053723887702</v>
      </c>
      <c r="L7">
        <v>0.97034011035996404</v>
      </c>
      <c r="M7" s="28">
        <v>0</v>
      </c>
      <c r="N7">
        <v>1.0117971521269999</v>
      </c>
      <c r="O7">
        <v>0.99320869754147401</v>
      </c>
      <c r="P7">
        <v>1.0114372926328601</v>
      </c>
      <c r="Q7">
        <v>0.99120901732870403</v>
      </c>
      <c r="R7">
        <v>94.470001220703097</v>
      </c>
      <c r="S7" s="40">
        <f>IF(C7,O7,Q7)</f>
        <v>0.99320869754147401</v>
      </c>
      <c r="T7" s="40">
        <f>IF(D7 = 0,N7,P7)</f>
        <v>1.0114372926328601</v>
      </c>
      <c r="U7" s="59">
        <f>R7*S7^(1-M7)</f>
        <v>93.828426869155976</v>
      </c>
      <c r="V7" s="58">
        <f>R7*T7^(M7+1)</f>
        <v>95.550482269690932</v>
      </c>
      <c r="W7" s="66">
        <f>0.5 * (D7-MAX($D$3:$D$65))/(MIN($D$3:$D$65)-MAX($D$3:$D$65)) + 0.75</f>
        <v>0.87096482745821946</v>
      </c>
      <c r="X7" s="66">
        <f>AVERAGE(D7, F7, G7, H7, I7, J7, K7)</f>
        <v>0.55751565192093444</v>
      </c>
      <c r="Y7" s="29">
        <f>1.2^M7</f>
        <v>1</v>
      </c>
      <c r="Z7" s="29">
        <f>IF(C7&gt;0, 1, 0.3)</f>
        <v>1</v>
      </c>
      <c r="AA7" s="29">
        <f>PERCENTILE($L$2:$L$65, 0.05)</f>
        <v>8.297609145116451E-3</v>
      </c>
      <c r="AB7" s="29">
        <f>PERCENTILE($L$2:$L$65, 0.95)</f>
        <v>1.0118522672767436</v>
      </c>
      <c r="AC7" s="29">
        <f>MIN(MAX(L7,AA7), AB7)</f>
        <v>0.97034011035996404</v>
      </c>
      <c r="AD7" s="29">
        <f>AC7-$AC$66+1</f>
        <v>1.9620425012148477</v>
      </c>
      <c r="AE7" s="75">
        <v>1</v>
      </c>
      <c r="AF7" s="75">
        <v>0</v>
      </c>
      <c r="AG7" s="21">
        <f>(AD7^4) *Y7*Z7*AE7</f>
        <v>14.819503131110176</v>
      </c>
      <c r="AH7" s="21">
        <f>(AD7^5)*Y7*Z7*AF7</f>
        <v>0</v>
      </c>
      <c r="AI7" s="15">
        <f>AG7/$AG$66</f>
        <v>3.6480371044818556E-2</v>
      </c>
      <c r="AJ7" s="15">
        <f>AH7/$AH$66</f>
        <v>0</v>
      </c>
      <c r="AK7" s="2">
        <v>2078</v>
      </c>
      <c r="AL7" s="16">
        <f>$D$72*AI7</f>
        <v>4258.7805324028941</v>
      </c>
      <c r="AM7" s="24">
        <f>AL7-AK7</f>
        <v>2180.7805324028941</v>
      </c>
      <c r="AN7" s="2">
        <v>1512</v>
      </c>
      <c r="AO7" s="2">
        <v>6329</v>
      </c>
      <c r="AP7" s="2">
        <v>283</v>
      </c>
      <c r="AQ7" s="10">
        <f>SUM(AN7:AP7)</f>
        <v>8124</v>
      </c>
      <c r="AR7" s="16">
        <f>AI7*$D$71</f>
        <v>6593.5304809343597</v>
      </c>
      <c r="AS7" s="9">
        <f>AR7-AQ7</f>
        <v>-1530.4695190656403</v>
      </c>
      <c r="AT7" s="9">
        <f>AS7+AM7</f>
        <v>650.31101333725383</v>
      </c>
      <c r="AU7" s="18">
        <f>AK7+AQ7</f>
        <v>10202</v>
      </c>
      <c r="AV7" s="27">
        <f>AL7+AR7</f>
        <v>10852.311013337254</v>
      </c>
      <c r="AW7" s="67">
        <f>AT7*(AT7&lt;0)</f>
        <v>0</v>
      </c>
      <c r="AX7">
        <f>AW7/$AW$66</f>
        <v>0</v>
      </c>
      <c r="AY7" s="57">
        <f>AX7*$AT$66</f>
        <v>0</v>
      </c>
      <c r="AZ7" s="60">
        <f>IF(AY7&gt;0,U7,V7)</f>
        <v>95.550482269690932</v>
      </c>
      <c r="BA7" s="17">
        <f>AY7/AZ7</f>
        <v>0</v>
      </c>
      <c r="BB7" s="35">
        <f>AU7/AV7</f>
        <v>0.94007626462805616</v>
      </c>
      <c r="BC7" s="28">
        <v>0</v>
      </c>
      <c r="BD7" s="16">
        <f>AJ7*$C$74</f>
        <v>0</v>
      </c>
      <c r="BE7" s="54">
        <f>BD7-BC7</f>
        <v>0</v>
      </c>
      <c r="BF7" s="39">
        <f>($AD7^$BF$68)*($BG$68^$M7)*(IF($C7&gt;0,1,$BH$68))</f>
        <v>2.0931888763440556</v>
      </c>
      <c r="BG7" s="39">
        <f>($AD7^$BF$69)*($BG$69^$M7)*(IF($C7&gt;0,1,$BH$69))</f>
        <v>4.213468470749989</v>
      </c>
      <c r="BH7" s="39">
        <f>($AD7^$BF$70)*($BG$70^$M7)*(IF($C7&gt;0,1,$BH$70))</f>
        <v>26.511909054431786</v>
      </c>
      <c r="BI7" s="39">
        <f>($AD7^$BF$71)*($BG$71^$M7)*(IF($C7&gt;0,1,$BH$71))</f>
        <v>4.233394169545198</v>
      </c>
      <c r="BJ7" s="39">
        <f>($AD7^$BF$72)*($BG$72^$M7)*(IF($C7&gt;0,1,$BH$72))</f>
        <v>1.0618203600915437</v>
      </c>
      <c r="BK7" s="39">
        <f>($AD7^$BF$73)*($BG$73^$M7)*(IF($C7&gt;0,1,$BH$73))</f>
        <v>11.211206728894012</v>
      </c>
      <c r="BL7" s="39">
        <f>($AD7^$BF$75)*($BG$75^$M7)*(IF($C7&gt;0,1,$BH$75))</f>
        <v>3.5124364678584863</v>
      </c>
      <c r="BM7" s="37">
        <f>BF7/BF$66</f>
        <v>1.8865278557326455E-2</v>
      </c>
      <c r="BN7" s="37">
        <f>BG7/BG$66</f>
        <v>2.3281260491720947E-2</v>
      </c>
      <c r="BO7" s="37">
        <f>BH7/BH$66</f>
        <v>2.2660124909450637E-2</v>
      </c>
      <c r="BP7" s="37">
        <f>BI7/BI$66</f>
        <v>1.2329169993396802E-2</v>
      </c>
      <c r="BQ7" s="37">
        <f>BJ7/BJ$66</f>
        <v>1.7558875509641612E-2</v>
      </c>
      <c r="BR7" s="37">
        <f>BK7/BK$66</f>
        <v>3.3990039535514278E-2</v>
      </c>
      <c r="BS7" s="37">
        <f>BL7/BL$66</f>
        <v>1.535920733484096E-2</v>
      </c>
      <c r="BT7" s="2">
        <v>1005</v>
      </c>
      <c r="BU7" s="17">
        <f>BT$66*BM7</f>
        <v>1080.6786168778885</v>
      </c>
      <c r="BV7" s="1">
        <f>BU7-BT7</f>
        <v>75.678616877888544</v>
      </c>
      <c r="BW7" s="2">
        <v>1305</v>
      </c>
      <c r="BX7" s="17">
        <f>BW$66*BN7</f>
        <v>1264.4285385658563</v>
      </c>
      <c r="BY7" s="1">
        <f>BX7-BW7</f>
        <v>-40.571461434143657</v>
      </c>
      <c r="BZ7" s="74">
        <v>0</v>
      </c>
      <c r="CA7" s="17">
        <f>BZ$66*BO7</f>
        <v>1445.5120280987655</v>
      </c>
      <c r="CB7" s="1">
        <f>CA7-BZ7</f>
        <v>1445.5120280987655</v>
      </c>
      <c r="CC7" s="2">
        <v>0</v>
      </c>
      <c r="CD7" s="17">
        <f>CC$66*BP7</f>
        <v>754.84110367572578</v>
      </c>
      <c r="CE7" s="1">
        <f>CD7-CC7</f>
        <v>754.84110367572578</v>
      </c>
      <c r="CF7" s="2">
        <v>784</v>
      </c>
      <c r="CG7" s="17">
        <f>CF$66*BQ7</f>
        <v>1190.5268773047205</v>
      </c>
      <c r="CH7" s="1">
        <f>CG7-CF7</f>
        <v>406.52687730472053</v>
      </c>
      <c r="CI7" s="2">
        <v>1916</v>
      </c>
      <c r="CJ7" s="17">
        <f>CI$66*BR7</f>
        <v>2421.6543567472504</v>
      </c>
      <c r="CK7" s="1">
        <f>CJ7-CI7</f>
        <v>505.6543567472504</v>
      </c>
      <c r="CL7" s="2">
        <v>1306</v>
      </c>
      <c r="CM7" s="17">
        <f>CL$66*BS7</f>
        <v>1040.2483943741086</v>
      </c>
      <c r="CN7" s="1">
        <f>CM7-CL7</f>
        <v>-265.75160562589144</v>
      </c>
      <c r="CO7" s="9"/>
      <c r="CS7" s="37"/>
      <c r="CU7" s="17"/>
      <c r="CV7" s="1"/>
    </row>
    <row r="8" spans="1:102" x14ac:dyDescent="0.2">
      <c r="A8" s="33" t="s">
        <v>70</v>
      </c>
      <c r="B8">
        <v>1</v>
      </c>
      <c r="C8">
        <v>1</v>
      </c>
      <c r="D8">
        <v>0.87148594377510002</v>
      </c>
      <c r="E8">
        <v>0.128514056224899</v>
      </c>
      <c r="F8">
        <v>0.997617156473391</v>
      </c>
      <c r="G8">
        <v>0.997617156473391</v>
      </c>
      <c r="H8">
        <v>0.105726872246696</v>
      </c>
      <c r="I8">
        <v>0.66519823788546195</v>
      </c>
      <c r="J8">
        <v>0.26519677433114303</v>
      </c>
      <c r="K8">
        <v>0.51435868021658904</v>
      </c>
      <c r="L8">
        <v>0.755846897519595</v>
      </c>
      <c r="M8" s="28">
        <v>-2</v>
      </c>
      <c r="N8">
        <v>1.00541339032616</v>
      </c>
      <c r="O8">
        <v>0.99590468507229701</v>
      </c>
      <c r="P8">
        <v>1.00851107135403</v>
      </c>
      <c r="Q8">
        <v>0.993715758963017</v>
      </c>
      <c r="R8">
        <v>134.94999694824199</v>
      </c>
      <c r="S8" s="40">
        <f>IF(C8,O8,Q8)</f>
        <v>0.99590468507229701</v>
      </c>
      <c r="T8" s="40">
        <f>IF(D8 = 0,N8,P8)</f>
        <v>1.00851107135403</v>
      </c>
      <c r="U8" s="59">
        <f>R8*S8^(1-M8)</f>
        <v>133.2987894520848</v>
      </c>
      <c r="V8" s="58">
        <f>R8*T8^(M8+1)</f>
        <v>133.81112094987486</v>
      </c>
      <c r="W8" s="66">
        <f>0.5 * (D8-MAX($D$3:$D$65))/(MIN($D$3:$D$65)-MAX($D$3:$D$65)) + 0.75</f>
        <v>0.82000810697297322</v>
      </c>
      <c r="X8" s="66">
        <f>AVERAGE(D8, F8, G8, H8, I8, J8, K8)</f>
        <v>0.63102868877168172</v>
      </c>
      <c r="Y8" s="29">
        <f>1.2^M8</f>
        <v>0.69444444444444442</v>
      </c>
      <c r="Z8" s="29">
        <f>IF(C8&gt;0, 1, 0.3)</f>
        <v>1</v>
      </c>
      <c r="AA8" s="29">
        <f>PERCENTILE($L$2:$L$65, 0.05)</f>
        <v>8.297609145116451E-3</v>
      </c>
      <c r="AB8" s="29">
        <f>PERCENTILE($L$2:$L$65, 0.95)</f>
        <v>1.0118522672767436</v>
      </c>
      <c r="AC8" s="29">
        <f>MIN(MAX(L8,AA8), AB8)</f>
        <v>0.755846897519595</v>
      </c>
      <c r="AD8" s="29">
        <f>AC8-$AC$66+1</f>
        <v>1.7475492883744785</v>
      </c>
      <c r="AE8" s="75">
        <v>1</v>
      </c>
      <c r="AF8" s="75">
        <v>0</v>
      </c>
      <c r="AG8" s="21">
        <f>(AD8^4) *Y8*Z8*AE8</f>
        <v>6.4767217892716253</v>
      </c>
      <c r="AH8" s="21">
        <f>(AD8^5)*Y8*Z8*AF8</f>
        <v>0</v>
      </c>
      <c r="AI8" s="15">
        <f>AG8/$AG$66</f>
        <v>1.5943396478029562E-2</v>
      </c>
      <c r="AJ8" s="15">
        <f>AH8/$AH$66</f>
        <v>0</v>
      </c>
      <c r="AK8" s="2">
        <v>3104</v>
      </c>
      <c r="AL8" s="16">
        <f>$D$72*AI8</f>
        <v>1861.2592086191837</v>
      </c>
      <c r="AM8" s="24">
        <f>AL8-AK8</f>
        <v>-1242.7407913808163</v>
      </c>
      <c r="AN8" s="2">
        <v>0</v>
      </c>
      <c r="AO8" s="2">
        <v>3779</v>
      </c>
      <c r="AP8" s="2">
        <v>0</v>
      </c>
      <c r="AQ8" s="14">
        <f>SUM(AN8:AP8)</f>
        <v>3779</v>
      </c>
      <c r="AR8" s="16">
        <f>AI8*$D$71</f>
        <v>2881.6392935904769</v>
      </c>
      <c r="AS8" s="9">
        <f>AR8-AQ8</f>
        <v>-897.36070640952312</v>
      </c>
      <c r="AT8" s="9">
        <f>AS8+AM8</f>
        <v>-2140.1014977903396</v>
      </c>
      <c r="AU8" s="18">
        <f>AK8+AQ8</f>
        <v>6883</v>
      </c>
      <c r="AV8" s="27">
        <f>AL8+AR8</f>
        <v>4742.8985022096604</v>
      </c>
      <c r="AW8" s="67">
        <f>AT8*(AT8&lt;0)</f>
        <v>-2140.1014977903396</v>
      </c>
      <c r="AX8">
        <f>AW8/$AW$66</f>
        <v>5.2357810899642719E-2</v>
      </c>
      <c r="AY8" s="57">
        <f>AX8*$AT$66</f>
        <v>-1043.6184007103643</v>
      </c>
      <c r="AZ8" s="60">
        <f>IF(AY8&gt;0,U8,V8)</f>
        <v>133.81112094987486</v>
      </c>
      <c r="BA8" s="17">
        <f>AY8/AZ8</f>
        <v>-7.7991903311332385</v>
      </c>
      <c r="BB8" s="35">
        <f>AU8/AV8</f>
        <v>1.4512222845994474</v>
      </c>
      <c r="BC8" s="28">
        <v>0</v>
      </c>
      <c r="BD8" s="16">
        <f>AJ8*$C$74</f>
        <v>0</v>
      </c>
      <c r="BE8" s="54">
        <f>BD8-BC8</f>
        <v>0</v>
      </c>
      <c r="BF8" s="39">
        <f>($AD8^$BF$68)*($BG$68^$M8)*(IF($C8&gt;0,1,$BH$68))</f>
        <v>3.4503877659422004</v>
      </c>
      <c r="BG8" s="39">
        <f>($AD8^$BF$69)*($BG$69^$M8)*(IF($C8&gt;0,1,$BH$69))</f>
        <v>5.2867698524155502</v>
      </c>
      <c r="BH8" s="39">
        <f>($AD8^$BF$70)*($BG$70^$M8)*(IF($C8&gt;0,1,$BH$70))</f>
        <v>65.259566208196645</v>
      </c>
      <c r="BI8" s="39">
        <f>($AD8^$BF$71)*($BG$71^$M8)*(IF($C8&gt;0,1,$BH$71))</f>
        <v>26.665890431242797</v>
      </c>
      <c r="BJ8" s="39">
        <f>($AD8^$BF$72)*($BG$72^$M8)*(IF($C8&gt;0,1,$BH$72))</f>
        <v>0.57324317254529689</v>
      </c>
      <c r="BK8" s="39">
        <f>($AD8^$BF$73)*($BG$73^$M8)*(IF($C8&gt;0,1,$BH$73))</f>
        <v>3.0690858525943137</v>
      </c>
      <c r="BL8" s="39">
        <f>($AD8^$BF$75)*($BG$75^$M8)*(IF($C8&gt;0,1,$BH$75))</f>
        <v>15.167743317181321</v>
      </c>
      <c r="BM8" s="37">
        <f>BF8/BF$66</f>
        <v>3.1097301858865663E-2</v>
      </c>
      <c r="BN8" s="37">
        <f>BG8/BG$66</f>
        <v>2.9211721162340883E-2</v>
      </c>
      <c r="BO8" s="37">
        <f>BH8/BH$66</f>
        <v>5.5778326591954801E-2</v>
      </c>
      <c r="BP8" s="37">
        <f>BI8/BI$66</f>
        <v>7.766068619766768E-2</v>
      </c>
      <c r="BQ8" s="37">
        <f>BJ8/BJ$66</f>
        <v>9.4794805993427059E-3</v>
      </c>
      <c r="BR8" s="37">
        <f>BK8/BK$66</f>
        <v>9.3048279271056942E-3</v>
      </c>
      <c r="BS8" s="37">
        <f>BL8/BL$66</f>
        <v>6.6325616574717305E-2</v>
      </c>
      <c r="BT8" s="2">
        <v>0</v>
      </c>
      <c r="BU8" s="17">
        <f>BT$66*BM8</f>
        <v>1781.3778396832606</v>
      </c>
      <c r="BV8" s="1">
        <f>BU8-BT8</f>
        <v>1781.3778396832606</v>
      </c>
      <c r="BW8" s="2">
        <v>0</v>
      </c>
      <c r="BX8" s="17">
        <f>BW$66*BN8</f>
        <v>1586.5177880478957</v>
      </c>
      <c r="BY8" s="1">
        <f>BX8-BW8</f>
        <v>1586.5177880478957</v>
      </c>
      <c r="BZ8" s="74">
        <v>0</v>
      </c>
      <c r="CA8" s="17">
        <f>BZ$66*BO8</f>
        <v>3558.1552316273887</v>
      </c>
      <c r="CB8" s="1">
        <f>CA8-BZ8</f>
        <v>3558.1552316273887</v>
      </c>
      <c r="CC8" s="2">
        <v>1462</v>
      </c>
      <c r="CD8" s="17">
        <f>CC$66*BP8</f>
        <v>4754.6978517660064</v>
      </c>
      <c r="CE8" s="1">
        <f>CD8-CC8</f>
        <v>3292.6978517660064</v>
      </c>
      <c r="CF8" s="2">
        <v>932</v>
      </c>
      <c r="CG8" s="17">
        <f>CF$66*BQ8</f>
        <v>642.72774359663413</v>
      </c>
      <c r="CH8" s="1">
        <f>CG8-CF8</f>
        <v>-289.27225640336587</v>
      </c>
      <c r="CI8" s="2">
        <v>1398</v>
      </c>
      <c r="CJ8" s="17">
        <f>CI$66*BR8</f>
        <v>662.93177049457233</v>
      </c>
      <c r="CK8" s="1">
        <f>CJ8-CI8</f>
        <v>-735.06822950542767</v>
      </c>
      <c r="CL8" s="2">
        <v>2096</v>
      </c>
      <c r="CM8" s="17">
        <f>CL$66*BS8</f>
        <v>4492.1013593724538</v>
      </c>
      <c r="CN8" s="1">
        <f>CM8-CL8</f>
        <v>2396.1013593724538</v>
      </c>
      <c r="CO8" s="9"/>
      <c r="CS8" s="37"/>
      <c r="CU8" s="17"/>
      <c r="CV8" s="1"/>
    </row>
    <row r="9" spans="1:102" x14ac:dyDescent="0.2">
      <c r="A9" s="33" t="s">
        <v>9</v>
      </c>
      <c r="B9">
        <v>1</v>
      </c>
      <c r="C9">
        <v>1</v>
      </c>
      <c r="D9">
        <v>0.93654618473895501</v>
      </c>
      <c r="E9">
        <v>6.3453815261044197E-2</v>
      </c>
      <c r="F9">
        <v>0.97696584590945101</v>
      </c>
      <c r="G9">
        <v>0.97696584590945101</v>
      </c>
      <c r="H9">
        <v>0.35242290748898603</v>
      </c>
      <c r="I9">
        <v>0.47400881057268701</v>
      </c>
      <c r="J9">
        <v>0.40871941866936301</v>
      </c>
      <c r="K9">
        <v>0.63190577826123295</v>
      </c>
      <c r="L9">
        <v>0.744710677694569</v>
      </c>
      <c r="M9" s="28">
        <v>0</v>
      </c>
      <c r="N9">
        <v>1.00677059942699</v>
      </c>
      <c r="O9">
        <v>0.994741063155545</v>
      </c>
      <c r="P9">
        <v>1.0081734948705401</v>
      </c>
      <c r="Q9">
        <v>0.99308837531579397</v>
      </c>
      <c r="R9">
        <v>116.629997253417</v>
      </c>
      <c r="S9" s="40">
        <f>IF(C9,O9,Q9)</f>
        <v>0.994741063155545</v>
      </c>
      <c r="T9" s="40">
        <f>IF(D9 = 0,N9,P9)</f>
        <v>1.0081734948705401</v>
      </c>
      <c r="U9" s="59">
        <f>R9*S9^(1-M9)</f>
        <v>116.01664746369232</v>
      </c>
      <c r="V9" s="58">
        <f>R9*T9^(M9+1)</f>
        <v>117.58327193771891</v>
      </c>
      <c r="W9" s="66">
        <f>0.5 * (D9-MAX($D$3:$D$65))/(MIN($D$3:$D$65)-MAX($D$3:$D$65)) + 0.75</f>
        <v>0.78282347310536138</v>
      </c>
      <c r="X9" s="66">
        <f>AVERAGE(D9, F9, G9, H9, I9, J9, K9)</f>
        <v>0.67964782736430374</v>
      </c>
      <c r="Y9" s="29">
        <f>1.2^M9</f>
        <v>1</v>
      </c>
      <c r="Z9" s="29">
        <f>IF(C9&gt;0, 1, 0.3)</f>
        <v>1</v>
      </c>
      <c r="AA9" s="29">
        <f>PERCENTILE($L$2:$L$65, 0.05)</f>
        <v>8.297609145116451E-3</v>
      </c>
      <c r="AB9" s="29">
        <f>PERCENTILE($L$2:$L$65, 0.95)</f>
        <v>1.0118522672767436</v>
      </c>
      <c r="AC9" s="29">
        <f>MIN(MAX(L9,AA9), AB9)</f>
        <v>0.744710677694569</v>
      </c>
      <c r="AD9" s="29">
        <f>AC9-$AC$66+1</f>
        <v>1.7364130685494525</v>
      </c>
      <c r="AE9" s="75">
        <v>1</v>
      </c>
      <c r="AF9" s="75">
        <v>0</v>
      </c>
      <c r="AG9" s="21">
        <f>(AD9^4) *Y9*Z9*AE9</f>
        <v>9.0910109951045559</v>
      </c>
      <c r="AH9" s="21">
        <f>(AD9^5)*Y9*Z9*AF9</f>
        <v>0</v>
      </c>
      <c r="AI9" s="15">
        <f>AG9/$AG$66</f>
        <v>2.2378851122054785E-2</v>
      </c>
      <c r="AJ9" s="15">
        <f>AH9/$AH$66</f>
        <v>0</v>
      </c>
      <c r="AK9" s="2">
        <v>2682</v>
      </c>
      <c r="AL9" s="16">
        <f>$D$72*AI9</f>
        <v>2612.5451240355828</v>
      </c>
      <c r="AM9" s="24">
        <f>AL9-AK9</f>
        <v>-69.45487596441717</v>
      </c>
      <c r="AN9" s="2">
        <v>0</v>
      </c>
      <c r="AO9" s="2">
        <v>4082</v>
      </c>
      <c r="AP9" s="2">
        <v>0</v>
      </c>
      <c r="AQ9" s="10">
        <f>SUM(AN9:AP9)</f>
        <v>4082</v>
      </c>
      <c r="AR9" s="16">
        <f>AI9*$D$71</f>
        <v>4044.7954002517799</v>
      </c>
      <c r="AS9" s="9">
        <f>AR9-AQ9</f>
        <v>-37.204599748220062</v>
      </c>
      <c r="AT9" s="34">
        <f>AS9+AM9</f>
        <v>-106.65947571263723</v>
      </c>
      <c r="AU9" s="18">
        <f>AK9+AQ9</f>
        <v>6764</v>
      </c>
      <c r="AV9" s="27">
        <f>AL9+AR9</f>
        <v>6657.3405242873632</v>
      </c>
      <c r="AW9" s="67">
        <f>AT9*(AT9&lt;0)</f>
        <v>-106.65947571263723</v>
      </c>
      <c r="AX9">
        <f>AW9/$AW$66</f>
        <v>2.6094354243400425E-3</v>
      </c>
      <c r="AY9" s="57">
        <f>AX9*$AT$66</f>
        <v>-52.012388935178137</v>
      </c>
      <c r="AZ9" s="60">
        <f>IF(AY9&gt;0,U9,V9)</f>
        <v>117.58327193771891</v>
      </c>
      <c r="BA9" s="17">
        <f>AY9/AZ9</f>
        <v>-0.44234514041017564</v>
      </c>
      <c r="BB9" s="35">
        <f>AU9/AV9</f>
        <v>1.0160213339431146</v>
      </c>
      <c r="BC9" s="28">
        <v>0</v>
      </c>
      <c r="BD9" s="16">
        <f>AJ9*$C$74</f>
        <v>0</v>
      </c>
      <c r="BE9" s="54">
        <f>BD9-BC9</f>
        <v>0</v>
      </c>
      <c r="BF9" s="39">
        <f>($AD9^$BF$68)*($BG$68^$M9)*(IF($C9&gt;0,1,$BH$68))</f>
        <v>1.8308793994750345</v>
      </c>
      <c r="BG9" s="39">
        <f>($AD9^$BF$69)*($BG$69^$M9)*(IF($C9&gt;0,1,$BH$69))</f>
        <v>3.2465313400263902</v>
      </c>
      <c r="BH9" s="39">
        <f>($AD9^$BF$70)*($BG$70^$M9)*(IF($C9&gt;0,1,$BH$70))</f>
        <v>14.636349166140871</v>
      </c>
      <c r="BI9" s="39">
        <f>($AD9^$BF$71)*($BG$71^$M9)*(IF($C9&gt;0,1,$BH$71))</f>
        <v>3.2590961329882111</v>
      </c>
      <c r="BJ9" s="39">
        <f>($AD9^$BF$72)*($BG$72^$M9)*(IF($C9&gt;0,1,$BH$72))</f>
        <v>1.0503381040848003</v>
      </c>
      <c r="BK9" s="39">
        <f>($AD9^$BF$73)*($BG$73^$M9)*(IF($C9&gt;0,1,$BH$73))</f>
        <v>7.2342884641821277</v>
      </c>
      <c r="BL9" s="39">
        <f>($AD9^$BF$75)*($BG$75^$M9)*(IF($C9&gt;0,1,$BH$75))</f>
        <v>2.7971340323924343</v>
      </c>
      <c r="BM9" s="37">
        <f>BF9/BF$66</f>
        <v>1.6501162540235949E-2</v>
      </c>
      <c r="BN9" s="37">
        <f>BG9/BG$66</f>
        <v>1.7938508937800732E-2</v>
      </c>
      <c r="BO9" s="37">
        <f>BH9/BH$66</f>
        <v>1.2509906383661368E-2</v>
      </c>
      <c r="BP9" s="37">
        <f>BI9/BI$66</f>
        <v>9.4916628688867469E-3</v>
      </c>
      <c r="BQ9" s="37">
        <f>BJ9/BJ$66</f>
        <v>1.7368998284293571E-2</v>
      </c>
      <c r="BR9" s="37">
        <f>BK9/BK$66</f>
        <v>2.1932853158004594E-2</v>
      </c>
      <c r="BS9" s="37">
        <f>BL9/BL$66</f>
        <v>1.2231327723643841E-2</v>
      </c>
      <c r="BT9" s="2">
        <v>563</v>
      </c>
      <c r="BU9" s="17">
        <f>BT$66*BM9</f>
        <v>945.25259495487614</v>
      </c>
      <c r="BV9" s="1">
        <f>BU9-BT9</f>
        <v>382.25259495487614</v>
      </c>
      <c r="BW9" s="2">
        <v>368</v>
      </c>
      <c r="BX9" s="17">
        <f>BW$66*BN9</f>
        <v>974.25835892089549</v>
      </c>
      <c r="BY9" s="1">
        <f>BX9-BW9</f>
        <v>606.25835892089549</v>
      </c>
      <c r="BZ9" s="74">
        <v>0</v>
      </c>
      <c r="CA9" s="17">
        <f>BZ$66*BO9</f>
        <v>798.01943812014235</v>
      </c>
      <c r="CB9" s="1">
        <f>CA9-BZ9</f>
        <v>798.01943812014235</v>
      </c>
      <c r="CC9" s="2">
        <v>763</v>
      </c>
      <c r="CD9" s="17">
        <f>CC$66*BP9</f>
        <v>581.11756748472214</v>
      </c>
      <c r="CE9" s="1">
        <f>CD9-CC9</f>
        <v>-181.88243251527786</v>
      </c>
      <c r="CF9" s="2">
        <v>600</v>
      </c>
      <c r="CG9" s="17">
        <f>CF$66*BQ9</f>
        <v>1177.6528216716727</v>
      </c>
      <c r="CH9" s="1">
        <f>CG9-CF9</f>
        <v>577.65282167167265</v>
      </c>
      <c r="CI9" s="2">
        <v>200</v>
      </c>
      <c r="CJ9" s="17">
        <f>CI$66*BR9</f>
        <v>1562.6280560951952</v>
      </c>
      <c r="CK9" s="1">
        <f>CJ9-CI9</f>
        <v>1362.6280560951952</v>
      </c>
      <c r="CL9" s="2">
        <v>1199</v>
      </c>
      <c r="CM9" s="17">
        <f>CL$66*BS9</f>
        <v>828.40336406695008</v>
      </c>
      <c r="CN9" s="1">
        <f>CM9-CL9</f>
        <v>-370.59663593304992</v>
      </c>
      <c r="CO9" s="9"/>
      <c r="CS9" s="37"/>
      <c r="CU9" s="17"/>
      <c r="CV9" s="1"/>
    </row>
    <row r="10" spans="1:102" x14ac:dyDescent="0.2">
      <c r="A10" s="33" t="s">
        <v>206</v>
      </c>
      <c r="B10">
        <v>1</v>
      </c>
      <c r="C10">
        <v>1</v>
      </c>
      <c r="D10">
        <v>0.86666666666666603</v>
      </c>
      <c r="E10">
        <v>0.133333333333333</v>
      </c>
      <c r="F10">
        <v>1</v>
      </c>
      <c r="G10">
        <v>1</v>
      </c>
      <c r="H10">
        <v>0.19647577092511001</v>
      </c>
      <c r="I10">
        <v>0.52951541850220196</v>
      </c>
      <c r="J10">
        <v>0.32254759349118101</v>
      </c>
      <c r="K10">
        <v>0.56793273676658296</v>
      </c>
      <c r="L10">
        <v>0.91043165216613597</v>
      </c>
      <c r="M10" s="28">
        <v>-2</v>
      </c>
      <c r="N10">
        <v>1.01352692568795</v>
      </c>
      <c r="O10">
        <v>0.98733651085530605</v>
      </c>
      <c r="P10">
        <v>1.0183827820929501</v>
      </c>
      <c r="Q10">
        <v>0.98380764446757096</v>
      </c>
      <c r="R10">
        <v>574.44000244140602</v>
      </c>
      <c r="S10" s="40">
        <f>IF(C10,O10,Q10)</f>
        <v>0.98733651085530605</v>
      </c>
      <c r="T10" s="40">
        <f>IF(D10 = 0,N10,P10)</f>
        <v>1.0183827820929501</v>
      </c>
      <c r="U10" s="59">
        <f>R10*S10^(1-M10)</f>
        <v>552.89195009798721</v>
      </c>
      <c r="V10" s="58">
        <f>R10*T10^(M10+1)</f>
        <v>564.07081162628651</v>
      </c>
      <c r="W10" s="66">
        <f>0.5 * (D10-MAX($D$3:$D$65))/(MIN($D$3:$D$65)-MAX($D$3:$D$65)) + 0.75</f>
        <v>0.82276252429650021</v>
      </c>
      <c r="X10" s="66">
        <f>AVERAGE(D10, F10, G10, H10, I10, J10, K10)</f>
        <v>0.64044831233596311</v>
      </c>
      <c r="Y10" s="29">
        <f>1.2^M10</f>
        <v>0.69444444444444442</v>
      </c>
      <c r="Z10" s="29">
        <f>IF(C10&gt;0, 1, 0.3)</f>
        <v>1</v>
      </c>
      <c r="AA10" s="29">
        <f>PERCENTILE($L$2:$L$65, 0.05)</f>
        <v>8.297609145116451E-3</v>
      </c>
      <c r="AB10" s="29">
        <f>PERCENTILE($L$2:$L$65, 0.95)</f>
        <v>1.0118522672767436</v>
      </c>
      <c r="AC10" s="29">
        <f>MIN(MAX(L10,AA10), AB10)</f>
        <v>0.91043165216613597</v>
      </c>
      <c r="AD10" s="29">
        <f>AC10-$AC$66+1</f>
        <v>1.9021340430210194</v>
      </c>
      <c r="AE10" s="75">
        <v>0</v>
      </c>
      <c r="AF10" s="75">
        <v>1</v>
      </c>
      <c r="AG10" s="21">
        <f>(AD10^4) *Y10*Z10*AE10</f>
        <v>0</v>
      </c>
      <c r="AH10" s="21">
        <f>(AD10^5)*Y10*Z10*AF10</f>
        <v>17.29191529843791</v>
      </c>
      <c r="AI10" s="15">
        <f>AG10/$AG$66</f>
        <v>0</v>
      </c>
      <c r="AJ10" s="15">
        <f>AH10/$AH$66</f>
        <v>0.12101520147564027</v>
      </c>
      <c r="AK10" s="2">
        <v>0</v>
      </c>
      <c r="AL10" s="16">
        <f>$D$72*AI10</f>
        <v>0</v>
      </c>
      <c r="AM10" s="24">
        <f>AL10-AK10</f>
        <v>0</v>
      </c>
      <c r="AN10" s="2">
        <v>0</v>
      </c>
      <c r="AO10" s="2">
        <v>0</v>
      </c>
      <c r="AP10" s="2">
        <v>0</v>
      </c>
      <c r="AQ10" s="10">
        <f>SUM(AN10:AP10)</f>
        <v>0</v>
      </c>
      <c r="AR10" s="16">
        <f>AI10*$D$71</f>
        <v>0</v>
      </c>
      <c r="AS10" s="9">
        <f>AR10-AQ10</f>
        <v>0</v>
      </c>
      <c r="AT10" s="9">
        <f>AS10+AM10</f>
        <v>0</v>
      </c>
      <c r="AU10" s="18">
        <f>AK10+AQ10</f>
        <v>0</v>
      </c>
      <c r="AV10" s="27">
        <f>AL10+AR10</f>
        <v>0</v>
      </c>
      <c r="AW10" s="67">
        <f>AT10*(AT10&lt;0)</f>
        <v>0</v>
      </c>
      <c r="AX10">
        <f>AW10/$AW$66</f>
        <v>0</v>
      </c>
      <c r="AY10" s="57">
        <f>AX10*$AT$66</f>
        <v>0</v>
      </c>
      <c r="AZ10" s="70">
        <f>IF(AY10&gt;0,U10,V10)</f>
        <v>564.07081162628651</v>
      </c>
      <c r="BA10" s="17">
        <f>AY10/AZ10</f>
        <v>0</v>
      </c>
      <c r="BB10" s="35" t="e">
        <f>AU10/AV10</f>
        <v>#DIV/0!</v>
      </c>
      <c r="BC10" s="28">
        <v>0</v>
      </c>
      <c r="BD10" s="16">
        <f>AJ10*$C$74</f>
        <v>0</v>
      </c>
      <c r="BE10" s="54">
        <f>BD10-BC10</f>
        <v>0</v>
      </c>
      <c r="BF10" s="39">
        <f>($AD10^$BF$68)*($BG$68^$M10)*(IF($C10&gt;0,1,$BH$68))</f>
        <v>3.7862868381790928</v>
      </c>
      <c r="BG10" s="39">
        <f>($AD10^$BF$69)*($BG$69^$M10)*(IF($C10&gt;0,1,$BH$69))</f>
        <v>6.3349988458125752</v>
      </c>
      <c r="BH10" s="39">
        <f>($AD10^$BF$70)*($BG$70^$M10)*(IF($C10&gt;0,1,$BH$70))</f>
        <v>98.550630173818462</v>
      </c>
      <c r="BI10" s="39">
        <f>($AD10^$BF$71)*($BG$71^$M10)*(IF($C10&gt;0,1,$BH$71))</f>
        <v>31.972007589117638</v>
      </c>
      <c r="BJ10" s="39">
        <f>($AD10^$BF$72)*($BG$72^$M10)*(IF($C10&gt;0,1,$BH$72))</f>
        <v>0.57758396908709175</v>
      </c>
      <c r="BK10" s="39">
        <f>($AD10^$BF$73)*($BG$73^$M10)*(IF($C10&gt;0,1,$BH$73))</f>
        <v>4.1592568340331804</v>
      </c>
      <c r="BL10" s="39">
        <f>($AD10^$BF$75)*($BG$75^$M10)*(IF($C10&gt;0,1,$BH$75))</f>
        <v>17.763884916701826</v>
      </c>
      <c r="BM10" s="37">
        <f>BF10/BF$66</f>
        <v>3.4124658652374115E-2</v>
      </c>
      <c r="BN10" s="37">
        <f>BG10/BG$66</f>
        <v>3.5003645896004951E-2</v>
      </c>
      <c r="BO10" s="37">
        <f>BH10/BH$66</f>
        <v>8.4232696523621337E-2</v>
      </c>
      <c r="BP10" s="37">
        <f>BI10/BI$66</f>
        <v>9.3114012258100787E-2</v>
      </c>
      <c r="BQ10" s="37">
        <f>BJ10/BJ$66</f>
        <v>9.551262521176912E-3</v>
      </c>
      <c r="BR10" s="37">
        <f>BK10/BK$66</f>
        <v>1.2609998873965305E-2</v>
      </c>
      <c r="BS10" s="37">
        <f>BL10/BL$66</f>
        <v>7.7678043148841913E-2</v>
      </c>
      <c r="BT10" s="2">
        <v>336</v>
      </c>
      <c r="BU10" s="17">
        <f>BT$66*BM10</f>
        <v>1954.7969462425988</v>
      </c>
      <c r="BV10" s="1">
        <f>BU10-BT10</f>
        <v>1618.7969462425988</v>
      </c>
      <c r="BW10" s="2">
        <v>285</v>
      </c>
      <c r="BX10" s="17">
        <f>BW$66*BN10</f>
        <v>1901.0830122579248</v>
      </c>
      <c r="BY10" s="1">
        <f>BX10-BW10</f>
        <v>1616.0830122579248</v>
      </c>
      <c r="BZ10" s="74">
        <v>0</v>
      </c>
      <c r="CA10" s="17">
        <f>BZ$66*BO10</f>
        <v>5373.2879439383287</v>
      </c>
      <c r="CB10" s="1">
        <f>CA10-BZ10</f>
        <v>5373.2879439383287</v>
      </c>
      <c r="CC10" s="2">
        <v>0</v>
      </c>
      <c r="CD10" s="17">
        <f>CC$66*BP10</f>
        <v>5700.8122864899624</v>
      </c>
      <c r="CE10" s="1">
        <f>CD10-CC10</f>
        <v>5700.8122864899624</v>
      </c>
      <c r="CF10" s="2">
        <v>4460</v>
      </c>
      <c r="CG10" s="17">
        <f>CF$66*BQ10</f>
        <v>647.59470146083697</v>
      </c>
      <c r="CH10" s="1">
        <f>CG10-CF10</f>
        <v>-3812.4052985391631</v>
      </c>
      <c r="CI10" s="2">
        <v>892</v>
      </c>
      <c r="CJ10" s="17">
        <f>CI$66*BR10</f>
        <v>898.41197977453214</v>
      </c>
      <c r="CK10" s="1">
        <f>CJ10-CI10</f>
        <v>6.4119797745321421</v>
      </c>
      <c r="CL10" s="2">
        <v>74</v>
      </c>
      <c r="CM10" s="17">
        <f>CL$66*BS10</f>
        <v>5260.9785063847648</v>
      </c>
      <c r="CN10" s="1">
        <f>CM10-CL10</f>
        <v>5186.9785063847648</v>
      </c>
      <c r="CO10" s="9"/>
      <c r="CS10" s="37"/>
      <c r="CU10" s="17"/>
      <c r="CV10" s="1"/>
    </row>
    <row r="11" spans="1:102" x14ac:dyDescent="0.2">
      <c r="A11" s="33" t="s">
        <v>52</v>
      </c>
      <c r="B11">
        <v>1</v>
      </c>
      <c r="C11">
        <v>1</v>
      </c>
      <c r="D11">
        <v>0.82650602409638496</v>
      </c>
      <c r="E11">
        <v>0.17349397590361401</v>
      </c>
      <c r="F11">
        <v>0.94837172359014998</v>
      </c>
      <c r="G11">
        <v>0.94837172359014998</v>
      </c>
      <c r="H11">
        <v>0.25110132158590298</v>
      </c>
      <c r="I11">
        <v>0.32070484581497799</v>
      </c>
      <c r="J11">
        <v>0.28377704386215602</v>
      </c>
      <c r="K11">
        <v>0.518773673390305</v>
      </c>
      <c r="L11">
        <v>0.82507409290809697</v>
      </c>
      <c r="M11" s="28">
        <v>0</v>
      </c>
      <c r="N11">
        <v>1.0073980794047499</v>
      </c>
      <c r="O11">
        <v>0.99538779211763595</v>
      </c>
      <c r="P11">
        <v>1.0071288751636001</v>
      </c>
      <c r="Q11">
        <v>0.99623023279989498</v>
      </c>
      <c r="R11">
        <v>110.19000244140599</v>
      </c>
      <c r="S11" s="40">
        <f>IF(C11,O11,Q11)</f>
        <v>0.99538779211763595</v>
      </c>
      <c r="T11" s="40">
        <f>IF(D11 = 0,N11,P11)</f>
        <v>1.0071288751636001</v>
      </c>
      <c r="U11" s="59">
        <f>R11*S11^(1-M11)</f>
        <v>109.68178324358803</v>
      </c>
      <c r="V11" s="58">
        <f>R11*T11^(M11+1)</f>
        <v>110.97553321308756</v>
      </c>
      <c r="W11" s="66">
        <f>0.5 * (D11-MAX($D$3:$D$65))/(MIN($D$3:$D$65)-MAX($D$3:$D$65)) + 0.75</f>
        <v>0.84571600199255703</v>
      </c>
      <c r="X11" s="66">
        <f>AVERAGE(D11, F11, G11, H11, I11, J11, K11)</f>
        <v>0.58537233656143239</v>
      </c>
      <c r="Y11" s="29">
        <f>1.2^M11</f>
        <v>1</v>
      </c>
      <c r="Z11" s="29">
        <f>IF(C11&gt;0, 1, 0.3)</f>
        <v>1</v>
      </c>
      <c r="AA11" s="29">
        <f>PERCENTILE($L$2:$L$65, 0.05)</f>
        <v>8.297609145116451E-3</v>
      </c>
      <c r="AB11" s="29">
        <f>PERCENTILE($L$2:$L$65, 0.95)</f>
        <v>1.0118522672767436</v>
      </c>
      <c r="AC11" s="29">
        <f>MIN(MAX(L11,AA11), AB11)</f>
        <v>0.82507409290809697</v>
      </c>
      <c r="AD11" s="29">
        <f>AC11-$AC$66+1</f>
        <v>1.8167764837629805</v>
      </c>
      <c r="AE11" s="75">
        <v>1</v>
      </c>
      <c r="AF11" s="75">
        <v>0</v>
      </c>
      <c r="AG11" s="21">
        <f>(AD11^4) *Y11*Z11*AE11</f>
        <v>10.894467284944932</v>
      </c>
      <c r="AH11" s="21">
        <f>(AD11^5)*Y11*Z11*AF11</f>
        <v>0</v>
      </c>
      <c r="AI11" s="15">
        <f>AG11/$AG$66</f>
        <v>2.6818322137677167E-2</v>
      </c>
      <c r="AJ11" s="15">
        <f>AH11/$AH$66</f>
        <v>0</v>
      </c>
      <c r="AK11" s="2">
        <v>3085</v>
      </c>
      <c r="AL11" s="16">
        <f>$D$72*AI11</f>
        <v>3130.8165175000663</v>
      </c>
      <c r="AM11" s="24">
        <f>AL11-AK11</f>
        <v>45.816517500066311</v>
      </c>
      <c r="AN11" s="2">
        <v>551</v>
      </c>
      <c r="AO11" s="2">
        <v>4408</v>
      </c>
      <c r="AP11" s="2">
        <v>110</v>
      </c>
      <c r="AQ11" s="10">
        <f>SUM(AN11:AP11)</f>
        <v>5069</v>
      </c>
      <c r="AR11" s="16">
        <f>AI11*$D$71</f>
        <v>4847.1936934261685</v>
      </c>
      <c r="AS11" s="9">
        <f>AR11-AQ11</f>
        <v>-221.80630657383153</v>
      </c>
      <c r="AT11" s="9">
        <f>AS11+AM11</f>
        <v>-175.98978907376522</v>
      </c>
      <c r="AU11" s="18">
        <f>AK11+AQ11</f>
        <v>8154</v>
      </c>
      <c r="AV11" s="27">
        <f>AL11+AR11</f>
        <v>7978.0102109262352</v>
      </c>
      <c r="AW11" s="67">
        <f>AT11*(AT11&lt;0)</f>
        <v>-175.98978907376522</v>
      </c>
      <c r="AX11">
        <f>AW11/$AW$66</f>
        <v>4.3056089190658207E-3</v>
      </c>
      <c r="AY11" s="57">
        <f>AX11*$AT$66</f>
        <v>-85.821248386655043</v>
      </c>
      <c r="AZ11" s="60">
        <f>IF(AY11&gt;0,U11,V11)</f>
        <v>110.97553321308756</v>
      </c>
      <c r="BA11" s="17">
        <f>AY11/AZ11</f>
        <v>-0.77333485951238468</v>
      </c>
      <c r="BB11" s="35">
        <f>AU11/AV11</f>
        <v>1.0220593587148759</v>
      </c>
      <c r="BC11" s="28">
        <v>0</v>
      </c>
      <c r="BD11" s="16">
        <f>AJ11*$C$74</f>
        <v>0</v>
      </c>
      <c r="BE11" s="54">
        <f>BD11-BC11</f>
        <v>0</v>
      </c>
      <c r="BF11" s="39">
        <f>($AD11^$BF$68)*($BG$68^$M11)*(IF($C11&gt;0,1,$BH$68))</f>
        <v>1.9239529346068691</v>
      </c>
      <c r="BG11" s="39">
        <f>($AD11^$BF$69)*($BG$69^$M11)*(IF($C11&gt;0,1,$BH$69))</f>
        <v>3.5756038852148144</v>
      </c>
      <c r="BH11" s="39">
        <f>($AD11^$BF$70)*($BG$70^$M11)*(IF($C11&gt;0,1,$BH$70))</f>
        <v>18.238251213171111</v>
      </c>
      <c r="BI11" s="39">
        <f>($AD11^$BF$71)*($BG$71^$M11)*(IF($C11&gt;0,1,$BH$71))</f>
        <v>3.5905792023825831</v>
      </c>
      <c r="BJ11" s="39">
        <f>($AD11^$BF$72)*($BG$72^$M11)*(IF($C11&gt;0,1,$BH$72))</f>
        <v>1.0545758786568524</v>
      </c>
      <c r="BK11" s="39">
        <f>($AD11^$BF$73)*($BG$73^$M11)*(IF($C11&gt;0,1,$BH$73))</f>
        <v>8.5085426112479574</v>
      </c>
      <c r="BL11" s="39">
        <f>($AD11^$BF$75)*($BG$75^$M11)*(IF($C11&gt;0,1,$BH$75))</f>
        <v>3.0432525568356477</v>
      </c>
      <c r="BM11" s="37">
        <f>BF11/BF$66</f>
        <v>1.7340006175619649E-2</v>
      </c>
      <c r="BN11" s="37">
        <f>BG11/BG$66</f>
        <v>1.9756779015858688E-2</v>
      </c>
      <c r="BO11" s="37">
        <f>BH11/BH$66</f>
        <v>1.5588505896421368E-2</v>
      </c>
      <c r="BP11" s="37">
        <f>BI11/BI$66</f>
        <v>1.0457061069200144E-2</v>
      </c>
      <c r="BQ11" s="37">
        <f>BJ11/BJ$66</f>
        <v>1.7439076575260011E-2</v>
      </c>
      <c r="BR11" s="37">
        <f>BK11/BK$66</f>
        <v>2.5796125853301089E-2</v>
      </c>
      <c r="BS11" s="37">
        <f>BL11/BL$66</f>
        <v>1.3307556569477796E-2</v>
      </c>
      <c r="BT11" s="2">
        <v>676</v>
      </c>
      <c r="BU11" s="17">
        <f>BT$66*BM11</f>
        <v>993.30491376419593</v>
      </c>
      <c r="BV11" s="1">
        <f>BU11-BT11</f>
        <v>317.30491376419593</v>
      </c>
      <c r="BW11" s="2">
        <v>263</v>
      </c>
      <c r="BX11" s="17">
        <f>BW$66*BN11</f>
        <v>1073.0104251303012</v>
      </c>
      <c r="BY11" s="1">
        <f>BX11-BW11</f>
        <v>810.0104251303012</v>
      </c>
      <c r="BZ11" s="74">
        <v>777</v>
      </c>
      <c r="CA11" s="17">
        <f>BZ$66*BO11</f>
        <v>994.40637963861548</v>
      </c>
      <c r="CB11" s="1">
        <f>CA11-BZ11</f>
        <v>217.40637963861548</v>
      </c>
      <c r="CC11" s="2">
        <v>1001</v>
      </c>
      <c r="CD11" s="17">
        <f>CC$66*BP11</f>
        <v>640.22310690070958</v>
      </c>
      <c r="CE11" s="1">
        <f>CD11-CC11</f>
        <v>-360.77689309929042</v>
      </c>
      <c r="CF11" s="2">
        <v>865</v>
      </c>
      <c r="CG11" s="17">
        <f>CF$66*BQ11</f>
        <v>1182.4042699557792</v>
      </c>
      <c r="CH11" s="1">
        <f>CG11-CF11</f>
        <v>317.40426995577923</v>
      </c>
      <c r="CI11" s="2">
        <v>288</v>
      </c>
      <c r="CJ11" s="17">
        <f>CI$66*BR11</f>
        <v>1837.8707825442893</v>
      </c>
      <c r="CK11" s="1">
        <f>CJ11-CI11</f>
        <v>1549.8707825442893</v>
      </c>
      <c r="CL11" s="2">
        <v>1250</v>
      </c>
      <c r="CM11" s="17">
        <f>CL$66*BS11</f>
        <v>901.29419133759222</v>
      </c>
      <c r="CN11" s="1">
        <f>CM11-CL11</f>
        <v>-348.70580866240778</v>
      </c>
      <c r="CO11" s="9"/>
      <c r="CS11" s="37"/>
      <c r="CU11" s="17"/>
      <c r="CV11" s="1"/>
    </row>
    <row r="12" spans="1:102" x14ac:dyDescent="0.2">
      <c r="A12" s="33" t="s">
        <v>79</v>
      </c>
      <c r="B12">
        <v>1</v>
      </c>
      <c r="C12">
        <v>1</v>
      </c>
      <c r="D12">
        <v>0.69902912621359203</v>
      </c>
      <c r="E12">
        <v>0.30097087378640702</v>
      </c>
      <c r="F12">
        <v>0.67272727272727195</v>
      </c>
      <c r="G12">
        <v>0.67272727272727195</v>
      </c>
      <c r="H12">
        <v>0.40540540540540498</v>
      </c>
      <c r="I12">
        <v>0.86486486486486402</v>
      </c>
      <c r="J12">
        <v>0.59213249460017903</v>
      </c>
      <c r="K12">
        <v>0.63114473632089696</v>
      </c>
      <c r="L12">
        <v>0.13696656764489801</v>
      </c>
      <c r="M12" s="28">
        <v>0</v>
      </c>
      <c r="N12">
        <v>1.0040222407208601</v>
      </c>
      <c r="O12">
        <v>0.99215909026425297</v>
      </c>
      <c r="P12">
        <v>1.01111272721446</v>
      </c>
      <c r="Q12">
        <v>0.98893121561058694</v>
      </c>
      <c r="R12">
        <v>37.490001678466797</v>
      </c>
      <c r="S12" s="40">
        <f>IF(C12,O12,Q12)</f>
        <v>0.99215909026425297</v>
      </c>
      <c r="T12" s="40">
        <f>IF(D12 = 0,N12,P12)</f>
        <v>1.01111272721446</v>
      </c>
      <c r="U12" s="59">
        <f>R12*S12^(1-M12)</f>
        <v>37.196045959312933</v>
      </c>
      <c r="V12" s="58">
        <f>R12*T12^(M12+1)</f>
        <v>37.906617840389245</v>
      </c>
      <c r="W12" s="66">
        <f>0.5 * (D12-MAX($D$3:$D$65))/(MIN($D$3:$D$65)-MAX($D$3:$D$65)) + 0.75</f>
        <v>0.91857435148720579</v>
      </c>
      <c r="X12" s="66">
        <f>AVERAGE(D12, F12, G12, H12, I12, J12, K12)</f>
        <v>0.64829016755135438</v>
      </c>
      <c r="Y12" s="29">
        <f>1.2^M12</f>
        <v>1</v>
      </c>
      <c r="Z12" s="29">
        <f>IF(C12&gt;0, 1, 0.3)</f>
        <v>1</v>
      </c>
      <c r="AA12" s="29">
        <f>PERCENTILE($L$2:$L$65, 0.05)</f>
        <v>8.297609145116451E-3</v>
      </c>
      <c r="AB12" s="29">
        <f>PERCENTILE($L$2:$L$65, 0.95)</f>
        <v>1.0118522672767436</v>
      </c>
      <c r="AC12" s="29">
        <f>MIN(MAX(L12,AA12), AB12)</f>
        <v>0.13696656764489801</v>
      </c>
      <c r="AD12" s="29">
        <f>AC12-$AC$66+1</f>
        <v>1.1286689584997815</v>
      </c>
      <c r="AE12" s="75">
        <v>1</v>
      </c>
      <c r="AF12" s="75">
        <v>0</v>
      </c>
      <c r="AG12" s="21">
        <f>(AD12^4) *Y12*Z12*AE12</f>
        <v>1.6228049496778965</v>
      </c>
      <c r="AH12" s="21">
        <f>(AD12^5)*Y12*Z12*AF12</f>
        <v>0</v>
      </c>
      <c r="AI12" s="15">
        <f>AG12/$AG$66</f>
        <v>3.9947713613514967E-3</v>
      </c>
      <c r="AJ12" s="15">
        <f>AH12/$AH$66</f>
        <v>0</v>
      </c>
      <c r="AK12" s="2">
        <v>300</v>
      </c>
      <c r="AL12" s="16">
        <f>$D$72*AI12</f>
        <v>466.35639983548799</v>
      </c>
      <c r="AM12" s="24">
        <f>AL12-AK12</f>
        <v>166.35639983548799</v>
      </c>
      <c r="AN12" s="2">
        <v>375</v>
      </c>
      <c r="AO12" s="2">
        <v>450</v>
      </c>
      <c r="AP12" s="2">
        <v>37</v>
      </c>
      <c r="AQ12" s="10">
        <f>SUM(AN12:AP12)</f>
        <v>862</v>
      </c>
      <c r="AR12" s="16">
        <f>AI12*$D$71</f>
        <v>722.02244607311525</v>
      </c>
      <c r="AS12" s="9">
        <f>AR12-AQ12</f>
        <v>-139.97755392688475</v>
      </c>
      <c r="AT12" s="9">
        <f>AS12+AM12</f>
        <v>26.378845908603239</v>
      </c>
      <c r="AU12" s="18">
        <f>AK12+AQ12</f>
        <v>1162</v>
      </c>
      <c r="AV12" s="27">
        <f>AL12+AR12</f>
        <v>1188.3788459086031</v>
      </c>
      <c r="AW12" s="67">
        <f>AT12*(AT12&lt;0)</f>
        <v>0</v>
      </c>
      <c r="AX12">
        <f>AW12/$AW$66</f>
        <v>0</v>
      </c>
      <c r="AY12" s="57">
        <f>AX12*$AT$66</f>
        <v>0</v>
      </c>
      <c r="AZ12" s="60">
        <f>IF(AY12&gt;0,U12,V12)</f>
        <v>37.906617840389245</v>
      </c>
      <c r="BA12" s="17">
        <f>AY12/AZ12</f>
        <v>0</v>
      </c>
      <c r="BB12" s="35">
        <f>AU12/AV12</f>
        <v>0.97780266284659878</v>
      </c>
      <c r="BC12" s="28">
        <v>0</v>
      </c>
      <c r="BD12" s="16">
        <f>AJ12*$C$74</f>
        <v>0</v>
      </c>
      <c r="BE12" s="54">
        <f>BD12-BC12</f>
        <v>0</v>
      </c>
      <c r="BF12" s="39">
        <f>($AD12^$BF$68)*($BG$68^$M12)*(IF($C12&gt;0,1,$BH$68))</f>
        <v>1.1418602972160308</v>
      </c>
      <c r="BG12" s="39">
        <f>($AD12^$BF$69)*($BG$69^$M12)*(IF($C12&gt;0,1,$BH$69))</f>
        <v>1.2947236577050067</v>
      </c>
      <c r="BH12" s="39">
        <f>($AD12^$BF$70)*($BG$70^$M12)*(IF($C12&gt;0,1,$BH$70))</f>
        <v>1.8014876243209113</v>
      </c>
      <c r="BI12" s="39">
        <f>($AD12^$BF$71)*($BG$71^$M12)*(IF($C12&gt;0,1,$BH$71))</f>
        <v>1.2958211071888293</v>
      </c>
      <c r="BJ12" s="39">
        <f>($AD12^$BF$72)*($BG$72^$M12)*(IF($C12&gt;0,1,$BH$72))</f>
        <v>1.0108307052824064</v>
      </c>
      <c r="BK12" s="39">
        <f>($AD12^$BF$73)*($BG$73^$M12)*(IF($C12&gt;0,1,$BH$73))</f>
        <v>1.5434897834048771</v>
      </c>
      <c r="BL12" s="39">
        <f>($AD12^$BF$75)*($BG$75^$M12)*(IF($C12&gt;0,1,$BH$75))</f>
        <v>1.2530953166020125</v>
      </c>
      <c r="BM12" s="37">
        <f>BF12/BF$66</f>
        <v>1.0291241666712947E-2</v>
      </c>
      <c r="BN12" s="37">
        <f>BG12/BG$66</f>
        <v>7.1539158175921158E-3</v>
      </c>
      <c r="BO12" s="37">
        <f>BH12/BH$66</f>
        <v>1.5397583971086175E-3</v>
      </c>
      <c r="BP12" s="37">
        <f>BI12/BI$66</f>
        <v>3.7738982177695753E-3</v>
      </c>
      <c r="BQ12" s="37">
        <f>BJ12/BJ$66</f>
        <v>1.6715681091146895E-2</v>
      </c>
      <c r="BR12" s="37">
        <f>BK12/BK$66</f>
        <v>4.6795389675032472E-3</v>
      </c>
      <c r="BS12" s="37">
        <f>BL12/BL$66</f>
        <v>5.4795441722944541E-3</v>
      </c>
      <c r="BT12" s="2">
        <v>746</v>
      </c>
      <c r="BU12" s="17">
        <f>BT$66*BM12</f>
        <v>589.52348763598445</v>
      </c>
      <c r="BV12" s="1">
        <f>BU12-BT12</f>
        <v>-156.47651236401555</v>
      </c>
      <c r="BW12" s="2">
        <v>802</v>
      </c>
      <c r="BX12" s="17">
        <f>BW$66*BN12</f>
        <v>388.53632196924542</v>
      </c>
      <c r="BY12" s="1">
        <f>BX12-BW12</f>
        <v>-413.46367803075458</v>
      </c>
      <c r="BZ12" s="74">
        <v>0</v>
      </c>
      <c r="CA12" s="17">
        <f>BZ$66*BO12</f>
        <v>98.222727909955822</v>
      </c>
      <c r="CB12" s="1">
        <f>CA12-BZ12</f>
        <v>98.222727909955822</v>
      </c>
      <c r="CC12" s="2">
        <v>580</v>
      </c>
      <c r="CD12" s="17">
        <f>CC$66*BP12</f>
        <v>231.05314448472447</v>
      </c>
      <c r="CE12" s="1">
        <f>CD12-CC12</f>
        <v>-348.9468555152755</v>
      </c>
      <c r="CF12" s="2">
        <v>332</v>
      </c>
      <c r="CG12" s="17">
        <f>CF$66*BQ12</f>
        <v>1133.3566093419417</v>
      </c>
      <c r="CH12" s="1">
        <f>CG12-CF12</f>
        <v>801.35660934194175</v>
      </c>
      <c r="CI12" s="2">
        <v>848</v>
      </c>
      <c r="CJ12" s="17">
        <f>CI$66*BR12</f>
        <v>333.39843327873638</v>
      </c>
      <c r="CK12" s="1">
        <f>CJ12-CI12</f>
        <v>-514.60156672126368</v>
      </c>
      <c r="CL12" s="2">
        <v>37</v>
      </c>
      <c r="CM12" s="17">
        <f>CL$66*BS12</f>
        <v>371.11856770115878</v>
      </c>
      <c r="CN12" s="1">
        <f>CM12-CL12</f>
        <v>334.11856770115878</v>
      </c>
      <c r="CO12" s="9"/>
      <c r="CS12" s="37"/>
      <c r="CU12" s="17"/>
      <c r="CV12" s="1"/>
    </row>
    <row r="13" spans="1:102" x14ac:dyDescent="0.2">
      <c r="A13" s="45" t="s">
        <v>41</v>
      </c>
      <c r="B13">
        <v>1</v>
      </c>
      <c r="C13">
        <v>1</v>
      </c>
      <c r="D13">
        <v>0.69029850746268595</v>
      </c>
      <c r="E13">
        <v>0.30970149253731299</v>
      </c>
      <c r="F13">
        <v>0.685819070904645</v>
      </c>
      <c r="G13">
        <v>0.685819070904645</v>
      </c>
      <c r="H13">
        <v>0.30979827089337098</v>
      </c>
      <c r="I13">
        <v>0.69740634005763602</v>
      </c>
      <c r="J13">
        <v>0.46481746767944299</v>
      </c>
      <c r="K13">
        <v>0.56460666292930495</v>
      </c>
      <c r="L13">
        <v>0.13294875743796999</v>
      </c>
      <c r="M13" s="28">
        <v>0</v>
      </c>
      <c r="N13">
        <v>1.0164277548781699</v>
      </c>
      <c r="O13">
        <v>0.98656998074681501</v>
      </c>
      <c r="P13">
        <v>1.0128272730313801</v>
      </c>
      <c r="Q13">
        <v>0.98623379808843004</v>
      </c>
      <c r="R13">
        <v>31.9899997711181</v>
      </c>
      <c r="S13" s="40">
        <f>IF(C13,O13,Q13)</f>
        <v>0.98656998074681501</v>
      </c>
      <c r="T13" s="40">
        <f>IF(D13 = 0,N13,P13)</f>
        <v>1.0128272730313801</v>
      </c>
      <c r="U13" s="59">
        <f>R13*S13^(1-M13)</f>
        <v>31.560373458282601</v>
      </c>
      <c r="V13" s="58">
        <f>R13*T13^(M13+1)</f>
        <v>32.400344232456021</v>
      </c>
      <c r="W13" s="66">
        <f>0.5 * (D13-MAX($D$3:$D$65))/(MIN($D$3:$D$65)-MAX($D$3:$D$65)) + 0.75</f>
        <v>0.92356426325022101</v>
      </c>
      <c r="X13" s="66">
        <f>AVERAGE(D13, F13, G13, H13, I13, J13, K13)</f>
        <v>0.58550934154739009</v>
      </c>
      <c r="Y13" s="29">
        <f>1.2^M13</f>
        <v>1</v>
      </c>
      <c r="Z13" s="29">
        <f>IF(C13&gt;0, 1, 0.3)</f>
        <v>1</v>
      </c>
      <c r="AA13" s="29">
        <f>PERCENTILE($L$2:$L$65, 0.05)</f>
        <v>8.297609145116451E-3</v>
      </c>
      <c r="AB13" s="29">
        <f>PERCENTILE($L$2:$L$65, 0.95)</f>
        <v>1.0118522672767436</v>
      </c>
      <c r="AC13" s="29">
        <f>MIN(MAX(L13,AA13), AB13)</f>
        <v>0.13294875743796999</v>
      </c>
      <c r="AD13" s="29">
        <f>AC13-$AC$66+1</f>
        <v>1.1246511482928536</v>
      </c>
      <c r="AE13" s="75">
        <v>1</v>
      </c>
      <c r="AF13" s="75">
        <v>0</v>
      </c>
      <c r="AG13" s="21">
        <f>(AD13^4) *Y13*Z13*AE13</f>
        <v>1.5998207450861068</v>
      </c>
      <c r="AH13" s="21">
        <f>(AD13^5)*Y13*Z13*AF13</f>
        <v>0</v>
      </c>
      <c r="AI13" s="15">
        <f>AG13/$AG$66</f>
        <v>3.938192385372314E-3</v>
      </c>
      <c r="AJ13" s="15">
        <f>AH13/$AH$66</f>
        <v>0</v>
      </c>
      <c r="AK13" s="2">
        <v>576</v>
      </c>
      <c r="AL13" s="16">
        <f>$D$72*AI13</f>
        <v>459.75127399541907</v>
      </c>
      <c r="AM13" s="24">
        <f>AL13-AK13</f>
        <v>-116.24872600458093</v>
      </c>
      <c r="AN13" s="2">
        <v>128</v>
      </c>
      <c r="AO13" s="2">
        <v>704</v>
      </c>
      <c r="AP13" s="2">
        <v>0</v>
      </c>
      <c r="AQ13" s="10">
        <f>SUM(AN13:AP13)</f>
        <v>832</v>
      </c>
      <c r="AR13" s="16">
        <f>AI13*$D$71</f>
        <v>711.79625615195266</v>
      </c>
      <c r="AS13" s="9">
        <f>AR13-AQ13</f>
        <v>-120.20374384804734</v>
      </c>
      <c r="AT13" s="9">
        <f>AS13+AM13</f>
        <v>-236.45246985262827</v>
      </c>
      <c r="AU13" s="18">
        <f>AK13+AQ13</f>
        <v>1408</v>
      </c>
      <c r="AV13" s="27">
        <f>AL13+AR13</f>
        <v>1171.5475301473716</v>
      </c>
      <c r="AW13" s="67">
        <f>AT13*(AT13&lt;0)</f>
        <v>-236.45246985262827</v>
      </c>
      <c r="AX13">
        <f>AW13/$AW$66</f>
        <v>5.7848348389456768E-3</v>
      </c>
      <c r="AY13" s="57">
        <f>AX13*$AT$66</f>
        <v>-115.30581548884585</v>
      </c>
      <c r="AZ13" s="70">
        <f>IF(AY13&gt;0,U13,V13)</f>
        <v>32.400344232456021</v>
      </c>
      <c r="BA13" s="17">
        <f>AY13/AZ13</f>
        <v>-3.5587836555557919</v>
      </c>
      <c r="BB13" s="35">
        <f>AU13/AV13</f>
        <v>1.201829173608419</v>
      </c>
      <c r="BC13" s="28">
        <v>0</v>
      </c>
      <c r="BD13" s="16">
        <f>AJ13*$C$74</f>
        <v>0</v>
      </c>
      <c r="BE13" s="54">
        <f>BD13-BC13</f>
        <v>0</v>
      </c>
      <c r="BF13" s="39">
        <f>($AD13^$BF$68)*($BG$68^$M13)*(IF($C13&gt;0,1,$BH$68))</f>
        <v>1.1374060730486986</v>
      </c>
      <c r="BG13" s="39">
        <f>($AD13^$BF$69)*($BG$69^$M13)*(IF($C13&gt;0,1,$BH$69))</f>
        <v>1.2849080540823694</v>
      </c>
      <c r="BH13" s="39">
        <f>($AD13^$BF$70)*($BG$70^$M13)*(IF($C13&gt;0,1,$BH$70))</f>
        <v>1.7705154146230837</v>
      </c>
      <c r="BI13" s="39">
        <f>($AD13^$BF$71)*($BG$71^$M13)*(IF($C13&gt;0,1,$BH$71))</f>
        <v>1.2859650817270551</v>
      </c>
      <c r="BJ13" s="39">
        <f>($AD13^$BF$72)*($BG$72^$M13)*(IF($C13&gt;0,1,$BH$72))</f>
        <v>1.0105099332495582</v>
      </c>
      <c r="BK13" s="39">
        <f>($AD13^$BF$73)*($BG$73^$M13)*(IF($C13&gt;0,1,$BH$73))</f>
        <v>1.523877097341042</v>
      </c>
      <c r="BL13" s="39">
        <f>($AD13^$BF$75)*($BG$75^$M13)*(IF($C13&gt;0,1,$BH$75))</f>
        <v>1.2447932854027073</v>
      </c>
      <c r="BM13" s="37">
        <f>BF13/BF$66</f>
        <v>1.0251097090834891E-2</v>
      </c>
      <c r="BN13" s="37">
        <f>BG13/BG$66</f>
        <v>7.0996803044018576E-3</v>
      </c>
      <c r="BO13" s="37">
        <f>BH13/BH$66</f>
        <v>1.5132859865766739E-3</v>
      </c>
      <c r="BP13" s="37">
        <f>BI13/BI$66</f>
        <v>3.7451939184506874E-3</v>
      </c>
      <c r="BQ13" s="37">
        <f>BJ13/BJ$66</f>
        <v>1.6710376619313946E-2</v>
      </c>
      <c r="BR13" s="37">
        <f>BK13/BK$66</f>
        <v>4.620077395628982E-3</v>
      </c>
      <c r="BS13" s="37">
        <f>BL13/BL$66</f>
        <v>5.4432409908256119E-3</v>
      </c>
      <c r="BT13" s="2">
        <v>534</v>
      </c>
      <c r="BU13" s="17">
        <f>BT$66*BM13</f>
        <v>587.22384575138585</v>
      </c>
      <c r="BV13" s="1">
        <f>BU13-BT13</f>
        <v>53.223845751385852</v>
      </c>
      <c r="BW13" s="2">
        <v>336</v>
      </c>
      <c r="BX13" s="17">
        <f>BW$66*BN13</f>
        <v>385.59073701236929</v>
      </c>
      <c r="BY13" s="1">
        <f>BX13-BW13</f>
        <v>49.590737012369289</v>
      </c>
      <c r="BZ13" s="74">
        <v>127</v>
      </c>
      <c r="CA13" s="17">
        <f>BZ$66*BO13</f>
        <v>96.534026369712606</v>
      </c>
      <c r="CB13" s="1">
        <f>CA13-BZ13</f>
        <v>-30.465973630287394</v>
      </c>
      <c r="CC13" s="2">
        <v>261</v>
      </c>
      <c r="CD13" s="17">
        <f>CC$66*BP13</f>
        <v>229.29575246322489</v>
      </c>
      <c r="CE13" s="1">
        <f>CD13-CC13</f>
        <v>-31.704247536775114</v>
      </c>
      <c r="CF13" s="2">
        <v>966</v>
      </c>
      <c r="CG13" s="17">
        <f>CF$66*BQ13</f>
        <v>1132.9969555427242</v>
      </c>
      <c r="CH13" s="1">
        <f>CG13-CF13</f>
        <v>166.99695554272421</v>
      </c>
      <c r="CI13" s="2">
        <v>0</v>
      </c>
      <c r="CJ13" s="17">
        <f>CI$66*BR13</f>
        <v>329.16203412898244</v>
      </c>
      <c r="CK13" s="1">
        <f>CJ13-CI13</f>
        <v>329.16203412898244</v>
      </c>
      <c r="CL13" s="2">
        <v>407</v>
      </c>
      <c r="CM13" s="17">
        <f>CL$66*BS13</f>
        <v>368.65982582663702</v>
      </c>
      <c r="CN13" s="1">
        <f>CM13-CL13</f>
        <v>-38.340174173362982</v>
      </c>
      <c r="CO13" s="9"/>
      <c r="CS13" s="37"/>
      <c r="CU13" s="17"/>
      <c r="CV13" s="1"/>
    </row>
    <row r="14" spans="1:102" x14ac:dyDescent="0.2">
      <c r="A14" s="45" t="s">
        <v>161</v>
      </c>
      <c r="B14">
        <v>0</v>
      </c>
      <c r="C14">
        <v>0</v>
      </c>
      <c r="D14">
        <v>0.47157622739018001</v>
      </c>
      <c r="E14">
        <v>0.52842377260981899</v>
      </c>
      <c r="F14">
        <v>0.38578680203045601</v>
      </c>
      <c r="G14">
        <v>0.38578680203045601</v>
      </c>
      <c r="H14">
        <v>0.40060240963855398</v>
      </c>
      <c r="I14">
        <v>0.68373493975903599</v>
      </c>
      <c r="J14">
        <v>0.52336016701841304</v>
      </c>
      <c r="K14">
        <v>0.44933889787571102</v>
      </c>
      <c r="L14">
        <v>0.40378241172293799</v>
      </c>
      <c r="M14" s="28">
        <v>0</v>
      </c>
      <c r="N14">
        <v>1.00860588281324</v>
      </c>
      <c r="O14">
        <v>0.99427215017904702</v>
      </c>
      <c r="P14">
        <v>1.01091040049419</v>
      </c>
      <c r="Q14">
        <v>0.99186617632163998</v>
      </c>
      <c r="R14">
        <v>38.810001373291001</v>
      </c>
      <c r="S14" s="40">
        <f>IF(C14,O14,Q14)</f>
        <v>0.99186617632163998</v>
      </c>
      <c r="T14" s="40">
        <f>IF(D14 = 0,N14,P14)</f>
        <v>1.01091040049419</v>
      </c>
      <c r="U14" s="59">
        <f>R14*S14^(1-M14)</f>
        <v>38.494327665163745</v>
      </c>
      <c r="V14" s="58">
        <f>R14*T14^(M14+1)</f>
        <v>39.233434031453669</v>
      </c>
      <c r="W14" s="66">
        <f>0.5 * (D14-MAX($D$3:$D$65))/(MIN($D$3:$D$65)-MAX($D$3:$D$65)) + 0.75</f>
        <v>1.0485731439843677</v>
      </c>
      <c r="X14" s="66">
        <f>AVERAGE(D14, F14, G14, H14, I14, J14, K14)</f>
        <v>0.47145517796325809</v>
      </c>
      <c r="Y14" s="29">
        <f>1.2^M14</f>
        <v>1</v>
      </c>
      <c r="Z14" s="29">
        <f>IF(C14&gt;0, 1, 0.3)</f>
        <v>0.3</v>
      </c>
      <c r="AA14" s="29">
        <f>PERCENTILE($L$2:$L$65, 0.05)</f>
        <v>8.297609145116451E-3</v>
      </c>
      <c r="AB14" s="29">
        <f>PERCENTILE($L$2:$L$65, 0.95)</f>
        <v>1.0118522672767436</v>
      </c>
      <c r="AC14" s="29">
        <f>MIN(MAX(L14,AA14), AB14)</f>
        <v>0.40378241172293799</v>
      </c>
      <c r="AD14" s="29">
        <f>AC14-$AC$66+1</f>
        <v>1.3954848025778215</v>
      </c>
      <c r="AE14" s="75">
        <v>1</v>
      </c>
      <c r="AF14" s="75">
        <v>0</v>
      </c>
      <c r="AG14" s="21">
        <f>(AD14^4) *Y14*Z14*AE14</f>
        <v>1.1376841287700281</v>
      </c>
      <c r="AH14" s="21">
        <f>(AD14^5)*Y14*Z14*AF14</f>
        <v>0</v>
      </c>
      <c r="AI14" s="15">
        <f>AG14/$AG$66</f>
        <v>2.8005756186390189E-3</v>
      </c>
      <c r="AJ14" s="15">
        <f>AH14/$AH$66</f>
        <v>0</v>
      </c>
      <c r="AK14" s="2">
        <v>699</v>
      </c>
      <c r="AL14" s="16">
        <f>$D$72*AI14</f>
        <v>326.94395869847074</v>
      </c>
      <c r="AM14" s="24">
        <f>AL14-AK14</f>
        <v>-372.05604130152926</v>
      </c>
      <c r="AN14" s="2">
        <v>543</v>
      </c>
      <c r="AO14" s="2">
        <v>1048</v>
      </c>
      <c r="AP14" s="2">
        <v>0</v>
      </c>
      <c r="AQ14" s="10">
        <f>SUM(AN14:AP14)</f>
        <v>1591</v>
      </c>
      <c r="AR14" s="16">
        <f>AI14*$D$71</f>
        <v>506.18127438922312</v>
      </c>
      <c r="AS14" s="9">
        <f>AR14-AQ14</f>
        <v>-1084.8187256107769</v>
      </c>
      <c r="AT14" s="9">
        <f>AS14+AM14</f>
        <v>-1456.8747669123063</v>
      </c>
      <c r="AU14" s="18">
        <f>AK14+AQ14</f>
        <v>2290</v>
      </c>
      <c r="AV14" s="27">
        <f>AL14+AR14</f>
        <v>833.12523308769391</v>
      </c>
      <c r="AW14" s="67">
        <f>AT14*(AT14&lt;0)</f>
        <v>-1456.8747669123063</v>
      </c>
      <c r="AX14">
        <f>AW14/$AW$66</f>
        <v>3.5642596217615674E-2</v>
      </c>
      <c r="AY14" s="57">
        <f>AX14*$AT$66</f>
        <v>-710.44355412588845</v>
      </c>
      <c r="AZ14" s="60">
        <f>IF(AY14&gt;0,U14,V14)</f>
        <v>39.233434031453669</v>
      </c>
      <c r="BA14" s="17">
        <f>AY14/AZ14</f>
        <v>-18.108115480187685</v>
      </c>
      <c r="BB14" s="35">
        <f>AU14/AV14</f>
        <v>2.7486864027787248</v>
      </c>
      <c r="BC14" s="28">
        <v>0</v>
      </c>
      <c r="BD14" s="16">
        <f>AJ14*$C$74</f>
        <v>0</v>
      </c>
      <c r="BE14" s="54">
        <f>BD14-BC14</f>
        <v>0</v>
      </c>
      <c r="BF14" s="39">
        <f>($AD14^$BF$68)*($BG$68^$M14)*(IF($C14&gt;0,1,$BH$68))</f>
        <v>0.66855432461174458</v>
      </c>
      <c r="BG14" s="39">
        <f>($AD14^$BF$69)*($BG$69^$M14)*(IF($C14&gt;0,1,$BH$69))</f>
        <v>0.80230520389693682</v>
      </c>
      <c r="BH14" s="39">
        <f>($AD14^$BF$70)*($BG$70^$M14)*(IF($C14&gt;0,1,$BH$70))</f>
        <v>1.0111793952326822E-2</v>
      </c>
      <c r="BI14" s="39">
        <f>($AD14^$BF$71)*($BG$71^$M14)*(IF($C14&gt;0,1,$BH$71))</f>
        <v>1.4797708559405198</v>
      </c>
      <c r="BJ14" s="39">
        <f>($AD14^$BF$72)*($BG$72^$M14)*(IF($C14&gt;0,1,$BH$72))</f>
        <v>0.6736871803746447</v>
      </c>
      <c r="BK14" s="39">
        <f>($AD14^$BF$73)*($BG$73^$M14)*(IF($C14&gt;0,1,$BH$73))</f>
        <v>0.74330450825167205</v>
      </c>
      <c r="BL14" s="39">
        <f>($AD14^$BF$75)*($BG$75^$M14)*(IF($C14&gt;0,1,$BH$75))</f>
        <v>7.2582548722576037E-2</v>
      </c>
      <c r="BM14" s="37">
        <f>BF14/BF$66</f>
        <v>6.025478019229028E-3</v>
      </c>
      <c r="BN14" s="37">
        <f>BG14/BG$66</f>
        <v>4.4330879833219938E-3</v>
      </c>
      <c r="BO14" s="37">
        <f>BH14/BH$66</f>
        <v>8.6427014194985225E-6</v>
      </c>
      <c r="BP14" s="37">
        <f>BI14/BI$66</f>
        <v>4.3096262014564509E-3</v>
      </c>
      <c r="BQ14" s="37">
        <f>BJ14/BJ$66</f>
        <v>1.1140480798107902E-2</v>
      </c>
      <c r="BR14" s="37">
        <f>BK14/BK$66</f>
        <v>2.2535441753372006E-3</v>
      </c>
      <c r="BS14" s="37">
        <f>BL14/BL$66</f>
        <v>3.17389488727446E-4</v>
      </c>
      <c r="BT14" s="2">
        <v>510</v>
      </c>
      <c r="BU14" s="17">
        <f>BT$66*BM14</f>
        <v>345.16348285351563</v>
      </c>
      <c r="BV14" s="1">
        <f>BU14-BT14</f>
        <v>-164.83651714648437</v>
      </c>
      <c r="BW14" s="2">
        <v>486</v>
      </c>
      <c r="BX14" s="17">
        <f>BW$66*BN14</f>
        <v>240.76544146220081</v>
      </c>
      <c r="BY14" s="1">
        <f>BX14-BW14</f>
        <v>-245.23455853779919</v>
      </c>
      <c r="BZ14" s="74">
        <v>0</v>
      </c>
      <c r="CA14" s="17">
        <f>BZ$66*BO14</f>
        <v>0.55132656625123022</v>
      </c>
      <c r="CB14" s="1">
        <f>CA14-BZ14</f>
        <v>0.55132656625123022</v>
      </c>
      <c r="CC14" s="2">
        <v>955</v>
      </c>
      <c r="CD14" s="17">
        <f>CC$66*BP14</f>
        <v>263.85255455796977</v>
      </c>
      <c r="CE14" s="1">
        <f>CD14-CC14</f>
        <v>-691.14744544203018</v>
      </c>
      <c r="CF14" s="2">
        <v>916</v>
      </c>
      <c r="CG14" s="17">
        <f>CF$66*BQ14</f>
        <v>755.34687907331204</v>
      </c>
      <c r="CH14" s="1">
        <f>CG14-CF14</f>
        <v>-160.65312092668796</v>
      </c>
      <c r="CI14" s="2">
        <v>649</v>
      </c>
      <c r="CJ14" s="17">
        <f>CI$66*BR14</f>
        <v>160.55600831607418</v>
      </c>
      <c r="CK14" s="1">
        <f>CJ14-CI14</f>
        <v>-488.44399168392579</v>
      </c>
      <c r="CL14" s="2">
        <v>1908</v>
      </c>
      <c r="CM14" s="17">
        <f>CL$66*BS14</f>
        <v>21.496155292532464</v>
      </c>
      <c r="CN14" s="1">
        <f>CM14-CL14</f>
        <v>-1886.5038447074676</v>
      </c>
      <c r="CO14" s="9"/>
      <c r="CS14" s="37"/>
      <c r="CU14" s="17"/>
      <c r="CV14" s="1"/>
    </row>
    <row r="15" spans="1:102" x14ac:dyDescent="0.2">
      <c r="A15" s="45" t="s">
        <v>15</v>
      </c>
      <c r="B15">
        <v>1</v>
      </c>
      <c r="C15">
        <v>1</v>
      </c>
      <c r="D15">
        <v>0.54455445544554404</v>
      </c>
      <c r="E15">
        <v>0.45544554455445502</v>
      </c>
      <c r="F15">
        <v>0.73786407766990203</v>
      </c>
      <c r="G15">
        <v>0.73786407766990203</v>
      </c>
      <c r="H15">
        <v>8.2077051926298106E-2</v>
      </c>
      <c r="I15">
        <v>0.30150753768844202</v>
      </c>
      <c r="J15">
        <v>0.15731131499998499</v>
      </c>
      <c r="K15">
        <v>0.34069688632199602</v>
      </c>
      <c r="L15">
        <v>0.87833960849176995</v>
      </c>
      <c r="M15" s="28">
        <v>0</v>
      </c>
      <c r="N15">
        <v>1.0079551468168799</v>
      </c>
      <c r="O15">
        <v>0.99220706625442601</v>
      </c>
      <c r="P15">
        <v>1.0105234223094599</v>
      </c>
      <c r="Q15">
        <v>0.98618571280830203</v>
      </c>
      <c r="R15">
        <v>102.01000213623</v>
      </c>
      <c r="S15" s="40">
        <f>IF(C15,O15,Q15)</f>
        <v>0.99220706625442601</v>
      </c>
      <c r="T15" s="40">
        <f>IF(D15 = 0,N15,P15)</f>
        <v>1.0105234223094599</v>
      </c>
      <c r="U15" s="59">
        <f>R15*S15^(1-M15)</f>
        <v>101.21504494819649</v>
      </c>
      <c r="V15" s="58">
        <f>R15*T15^(M15+1)</f>
        <v>103.08349646849845</v>
      </c>
      <c r="W15" s="66">
        <f>0.5 * (D15-MAX($D$3:$D$65))/(MIN($D$3:$D$65)-MAX($D$3:$D$65)) + 0.75</f>
        <v>1.0068630511482008</v>
      </c>
      <c r="X15" s="66">
        <f>AVERAGE(D15, F15, G15, H15, I15, J15, K15)</f>
        <v>0.41455362881743857</v>
      </c>
      <c r="Y15" s="29">
        <f>1.2^M15</f>
        <v>1</v>
      </c>
      <c r="Z15" s="29">
        <f>IF(C15&gt;0, 1, 0.3)</f>
        <v>1</v>
      </c>
      <c r="AA15" s="29">
        <f>PERCENTILE($L$2:$L$65, 0.05)</f>
        <v>8.297609145116451E-3</v>
      </c>
      <c r="AB15" s="29">
        <f>PERCENTILE($L$2:$L$65, 0.95)</f>
        <v>1.0118522672767436</v>
      </c>
      <c r="AC15" s="29">
        <f>MIN(MAX(L15,AA15), AB15)</f>
        <v>0.87833960849176995</v>
      </c>
      <c r="AD15" s="29">
        <f>AC15-$AC$66+1</f>
        <v>1.8700419993466535</v>
      </c>
      <c r="AE15" s="75">
        <v>1</v>
      </c>
      <c r="AF15" s="75">
        <v>0</v>
      </c>
      <c r="AG15" s="21">
        <f>(AD15^4) *Y15*Z15*AE15</f>
        <v>12.229408216025131</v>
      </c>
      <c r="AH15" s="21">
        <f>(AD15^5)*Y15*Z15*AF15</f>
        <v>0</v>
      </c>
      <c r="AI15" s="15">
        <f>AG15/$AG$66</f>
        <v>3.0104474180554265E-2</v>
      </c>
      <c r="AJ15" s="15">
        <f>AH15/$AH$66</f>
        <v>0</v>
      </c>
      <c r="AK15" s="2">
        <v>5305</v>
      </c>
      <c r="AL15" s="16">
        <f>$D$72*AI15</f>
        <v>3514.4474934440118</v>
      </c>
      <c r="AM15" s="24">
        <f>AL15-AK15</f>
        <v>-1790.5525065559882</v>
      </c>
      <c r="AN15" s="2">
        <v>510</v>
      </c>
      <c r="AO15" s="2">
        <v>1734</v>
      </c>
      <c r="AP15" s="2">
        <v>0</v>
      </c>
      <c r="AQ15" s="10">
        <f>SUM(AN15:AP15)</f>
        <v>2244</v>
      </c>
      <c r="AR15" s="16">
        <f>AI15*$D$71</f>
        <v>5441.1389587600952</v>
      </c>
      <c r="AS15" s="9">
        <f>AR15-AQ15</f>
        <v>3197.1389587600952</v>
      </c>
      <c r="AT15" s="9">
        <f>AS15+AM15</f>
        <v>1406.586452204107</v>
      </c>
      <c r="AU15" s="18">
        <f>AK15+AQ15</f>
        <v>7549</v>
      </c>
      <c r="AV15" s="27">
        <f>AL15+AR15</f>
        <v>8955.5864522041065</v>
      </c>
      <c r="AW15" s="67">
        <f>AT15*(AT15&lt;0)</f>
        <v>0</v>
      </c>
      <c r="AX15">
        <f>AW15/$AW$66</f>
        <v>0</v>
      </c>
      <c r="AY15" s="57">
        <f>AX15*$AT$66</f>
        <v>0</v>
      </c>
      <c r="AZ15" s="60">
        <f>IF(AY15&gt;0,U15,V15)</f>
        <v>103.08349646849845</v>
      </c>
      <c r="BA15" s="17">
        <f>AY15/AZ15</f>
        <v>0</v>
      </c>
      <c r="BB15" s="35">
        <f>AU15/AV15</f>
        <v>0.84293753851732134</v>
      </c>
      <c r="BC15" s="28">
        <v>0</v>
      </c>
      <c r="BD15" s="16">
        <f>AJ15*$C$74</f>
        <v>0</v>
      </c>
      <c r="BE15" s="54">
        <f>BD15-BC15</f>
        <v>0</v>
      </c>
      <c r="BF15" s="39">
        <f>($AD15^$BF$68)*($BG$68^$M15)*(IF($C15&gt;0,1,$BH$68))</f>
        <v>1.9858621167870714</v>
      </c>
      <c r="BG15" s="39">
        <f>($AD15^$BF$69)*($BG$69^$M15)*(IF($C15&gt;0,1,$BH$69))</f>
        <v>3.8030392116076701</v>
      </c>
      <c r="BH15" s="39">
        <f>($AD15^$BF$70)*($BG$70^$M15)*(IF($C15&gt;0,1,$BH$70))</f>
        <v>20.990035158396189</v>
      </c>
      <c r="BI15" s="39">
        <f>($AD15^$BF$71)*($BG$71^$M15)*(IF($C15&gt;0,1,$BH$71))</f>
        <v>3.8197396499334055</v>
      </c>
      <c r="BJ15" s="39">
        <f>($AD15^$BF$72)*($BG$72^$M15)*(IF($C15&gt;0,1,$BH$72))</f>
        <v>1.0572915738470898</v>
      </c>
      <c r="BK15" s="39">
        <f>($AD15^$BF$73)*($BG$73^$M15)*(IF($C15&gt;0,1,$BH$73))</f>
        <v>9.4375437668027509</v>
      </c>
      <c r="BL15" s="39">
        <f>($AD15^$BF$75)*($BG$75^$M15)*(IF($C15&gt;0,1,$BH$75))</f>
        <v>3.2116701547190432</v>
      </c>
      <c r="BM15" s="37">
        <f>BF15/BF$66</f>
        <v>1.789797491904508E-2</v>
      </c>
      <c r="BN15" s="37">
        <f>BG15/BG$66</f>
        <v>2.1013458902163655E-2</v>
      </c>
      <c r="BO15" s="37">
        <f>BH15/BH$66</f>
        <v>1.7940496761907444E-2</v>
      </c>
      <c r="BP15" s="37">
        <f>BI15/BI$66</f>
        <v>1.1124458906600321E-2</v>
      </c>
      <c r="BQ15" s="37">
        <f>BJ15/BJ$66</f>
        <v>1.7483984881372545E-2</v>
      </c>
      <c r="BR15" s="37">
        <f>BK15/BK$66</f>
        <v>2.8612663516857397E-2</v>
      </c>
      <c r="BS15" s="37">
        <f>BL15/BL$66</f>
        <v>1.4044014247331277E-2</v>
      </c>
      <c r="BT15" s="2">
        <v>1174</v>
      </c>
      <c r="BU15" s="17">
        <f>BT$66*BM15</f>
        <v>1025.2675952625784</v>
      </c>
      <c r="BV15" s="1">
        <f>BU15-BT15</f>
        <v>-148.73240473742158</v>
      </c>
      <c r="BW15" s="2">
        <v>610</v>
      </c>
      <c r="BX15" s="17">
        <f>BW$66*BN15</f>
        <v>1141.2619664354102</v>
      </c>
      <c r="BY15" s="1">
        <f>BX15-BW15</f>
        <v>531.26196643541016</v>
      </c>
      <c r="BZ15" s="74">
        <v>729</v>
      </c>
      <c r="CA15" s="17">
        <f>BZ$66*BO15</f>
        <v>1144.4422289388378</v>
      </c>
      <c r="CB15" s="1">
        <f>CA15-BZ15</f>
        <v>415.44222893883784</v>
      </c>
      <c r="CC15" s="2">
        <v>201</v>
      </c>
      <c r="CD15" s="17">
        <f>CC$66*BP15</f>
        <v>681.08387209769808</v>
      </c>
      <c r="CE15" s="1">
        <f>CD15-CC15</f>
        <v>480.08387209769808</v>
      </c>
      <c r="CF15" s="2">
        <v>1935</v>
      </c>
      <c r="CG15" s="17">
        <f>CF$66*BQ15</f>
        <v>1185.4491429268214</v>
      </c>
      <c r="CH15" s="1">
        <f>CG15-CF15</f>
        <v>-749.55085707317858</v>
      </c>
      <c r="CI15" s="2">
        <v>5267</v>
      </c>
      <c r="CJ15" s="17">
        <f>CI$66*BR15</f>
        <v>2038.5378249220221</v>
      </c>
      <c r="CK15" s="1">
        <f>CJ15-CI15</f>
        <v>-3228.4621750779779</v>
      </c>
      <c r="CL15" s="2">
        <v>1505</v>
      </c>
      <c r="CM15" s="17">
        <f>CL$66*BS15</f>
        <v>951.17299694325277</v>
      </c>
      <c r="CN15" s="1">
        <f>CM15-CL15</f>
        <v>-553.82700305674723</v>
      </c>
      <c r="CO15" s="9"/>
      <c r="CS15" s="37"/>
      <c r="CU15" s="17"/>
      <c r="CV15" s="1"/>
    </row>
    <row r="16" spans="1:102" x14ac:dyDescent="0.2">
      <c r="A16" s="45" t="s">
        <v>193</v>
      </c>
      <c r="B16">
        <v>1</v>
      </c>
      <c r="C16">
        <v>1</v>
      </c>
      <c r="D16">
        <v>0.74904942965779397</v>
      </c>
      <c r="E16">
        <v>0.25095057034220503</v>
      </c>
      <c r="F16">
        <v>0.64620938628158797</v>
      </c>
      <c r="G16">
        <v>0.64620938628158797</v>
      </c>
      <c r="H16">
        <v>0.96078431372549</v>
      </c>
      <c r="I16">
        <v>0.934640522875817</v>
      </c>
      <c r="J16">
        <v>0.94762226300951502</v>
      </c>
      <c r="K16">
        <v>0.78253587841462502</v>
      </c>
      <c r="L16">
        <v>0.15163038209868601</v>
      </c>
      <c r="M16" s="28">
        <v>0</v>
      </c>
      <c r="N16">
        <v>1.0108183734906599</v>
      </c>
      <c r="O16">
        <v>0.98852786467382003</v>
      </c>
      <c r="P16">
        <v>1.01249011900554</v>
      </c>
      <c r="Q16">
        <v>0.98815181702064103</v>
      </c>
      <c r="R16">
        <v>42.319999694824197</v>
      </c>
      <c r="S16" s="40">
        <f>IF(C16,O16,Q16)</f>
        <v>0.98852786467382003</v>
      </c>
      <c r="T16" s="40">
        <f>IF(D16 = 0,N16,P16)</f>
        <v>1.01249011900554</v>
      </c>
      <c r="U16" s="59">
        <f>R16*S16^(1-M16)</f>
        <v>41.834498931321278</v>
      </c>
      <c r="V16" s="58">
        <f>R16*T16^(M16+1)</f>
        <v>42.848581527326971</v>
      </c>
      <c r="W16" s="66">
        <f>0.5 * (D16-MAX($D$3:$D$65))/(MIN($D$3:$D$65)-MAX($D$3:$D$65)) + 0.75</f>
        <v>0.88998566749273922</v>
      </c>
      <c r="X16" s="66">
        <f>AVERAGE(D16, F16, G16, H16, I16, J16, K16)</f>
        <v>0.80957874003520236</v>
      </c>
      <c r="Y16" s="29">
        <f>1.2^M16</f>
        <v>1</v>
      </c>
      <c r="Z16" s="29">
        <f>IF(C16&gt;0, 1, 0.3)</f>
        <v>1</v>
      </c>
      <c r="AA16" s="29">
        <f>PERCENTILE($L$2:$L$65, 0.05)</f>
        <v>8.297609145116451E-3</v>
      </c>
      <c r="AB16" s="29">
        <f>PERCENTILE($L$2:$L$65, 0.95)</f>
        <v>1.0118522672767436</v>
      </c>
      <c r="AC16" s="29">
        <f>MIN(MAX(L16,AA16), AB16)</f>
        <v>0.15163038209868601</v>
      </c>
      <c r="AD16" s="29">
        <f>AC16-$AC$66+1</f>
        <v>1.1433327729535696</v>
      </c>
      <c r="AE16" s="75">
        <v>1</v>
      </c>
      <c r="AF16" s="75">
        <v>0</v>
      </c>
      <c r="AG16" s="21">
        <f>(AD16^4) *Y16*Z16*AE16</f>
        <v>1.7087975388896597</v>
      </c>
      <c r="AH16" s="21">
        <f>(AD16^5)*Y16*Z16*AF16</f>
        <v>0</v>
      </c>
      <c r="AI16" s="15">
        <f>AG16/$AG$66</f>
        <v>4.2064546771682244E-3</v>
      </c>
      <c r="AJ16" s="15">
        <f>AH16/$AH$66</f>
        <v>0</v>
      </c>
      <c r="AK16" s="2">
        <v>550</v>
      </c>
      <c r="AL16" s="16">
        <f>$D$72*AI16</f>
        <v>491.06866998556967</v>
      </c>
      <c r="AM16" s="24">
        <f>AL16-AK16</f>
        <v>-58.93133001443033</v>
      </c>
      <c r="AN16" s="2">
        <v>85</v>
      </c>
      <c r="AO16" s="2">
        <v>804</v>
      </c>
      <c r="AP16" s="2">
        <v>42</v>
      </c>
      <c r="AQ16" s="10">
        <f>SUM(AN16:AP16)</f>
        <v>931</v>
      </c>
      <c r="AR16" s="16">
        <f>AI16*$D$71</f>
        <v>760.28248442163112</v>
      </c>
      <c r="AS16" s="9">
        <f>AR16-AQ16</f>
        <v>-170.71751557836888</v>
      </c>
      <c r="AT16" s="9">
        <f>AS16+AM16</f>
        <v>-229.6488455927992</v>
      </c>
      <c r="AU16" s="18">
        <f>AK16+AQ16</f>
        <v>1481</v>
      </c>
      <c r="AV16" s="27">
        <f>AL16+AR16</f>
        <v>1251.3511544072007</v>
      </c>
      <c r="AW16" s="67">
        <f>AT16*(AT16&lt;0)</f>
        <v>-229.6488455927992</v>
      </c>
      <c r="AX16">
        <f>AW16/$AW$66</f>
        <v>5.6183834473662805E-3</v>
      </c>
      <c r="AY16" s="57">
        <f>AX16*$AT$66</f>
        <v>-111.98803477778695</v>
      </c>
      <c r="AZ16" s="60">
        <f>IF(AY16&gt;0,U16,V16)</f>
        <v>42.848581527326971</v>
      </c>
      <c r="BA16" s="17">
        <f>AY16/AZ16</f>
        <v>-2.6135762442069601</v>
      </c>
      <c r="BB16" s="35">
        <f>AU16/AV16</f>
        <v>1.1835207046271439</v>
      </c>
      <c r="BC16" s="28">
        <v>0</v>
      </c>
      <c r="BD16" s="16">
        <f>AJ16*$C$74</f>
        <v>0</v>
      </c>
      <c r="BE16" s="54">
        <f>BD16-BC16</f>
        <v>0</v>
      </c>
      <c r="BF16" s="39">
        <f>($AD16^$BF$68)*($BG$68^$M16)*(IF($C16&gt;0,1,$BH$68))</f>
        <v>1.1581297745338222</v>
      </c>
      <c r="BG16" s="39">
        <f>($AD16^$BF$69)*($BG$69^$M16)*(IF($C16&gt;0,1,$BH$69))</f>
        <v>1.3308847244058808</v>
      </c>
      <c r="BH16" s="39">
        <f>($AD16^$BF$70)*($BG$70^$M16)*(IF($C16&gt;0,1,$BH$70))</f>
        <v>1.91819877333018</v>
      </c>
      <c r="BI16" s="39">
        <f>($AD16^$BF$71)*($BG$71^$M16)*(IF($C16&gt;0,1,$BH$71))</f>
        <v>1.3321331902226197</v>
      </c>
      <c r="BJ16" s="39">
        <f>($AD16^$BF$72)*($BG$72^$M16)*(IF($C16&gt;0,1,$BH$72))</f>
        <v>1.0119926681540434</v>
      </c>
      <c r="BK16" s="39">
        <f>($AD16^$BF$73)*($BG$73^$M16)*(IF($C16&gt;0,1,$BH$73))</f>
        <v>1.6166169638853329</v>
      </c>
      <c r="BL16" s="39">
        <f>($AD16^$BF$75)*($BG$75^$M16)*(IF($C16&gt;0,1,$BH$75))</f>
        <v>1.283612164613716</v>
      </c>
      <c r="BM16" s="37">
        <f>BF16/BF$66</f>
        <v>1.0437873547405108E-2</v>
      </c>
      <c r="BN16" s="37">
        <f>BG16/BG$66</f>
        <v>7.3537215641797226E-3</v>
      </c>
      <c r="BO16" s="37">
        <f>BH16/BH$66</f>
        <v>1.6395131605036529E-3</v>
      </c>
      <c r="BP16" s="37">
        <f>BI16/BI$66</f>
        <v>3.8796520943536776E-3</v>
      </c>
      <c r="BQ16" s="37">
        <f>BJ16/BJ$66</f>
        <v>1.6734895981138399E-2</v>
      </c>
      <c r="BR16" s="37">
        <f>BK16/BK$66</f>
        <v>4.9012453204193345E-3</v>
      </c>
      <c r="BS16" s="37">
        <f>BL16/BL$66</f>
        <v>5.6129884637732283E-3</v>
      </c>
      <c r="BT16" s="2">
        <v>0</v>
      </c>
      <c r="BU16" s="17">
        <f>BT$66*BM16</f>
        <v>597.92314828955421</v>
      </c>
      <c r="BV16" s="1">
        <f>BU16-BT16</f>
        <v>597.92314828955421</v>
      </c>
      <c r="BW16" s="2">
        <v>0</v>
      </c>
      <c r="BX16" s="17">
        <f>BW$66*BN16</f>
        <v>399.38797187216494</v>
      </c>
      <c r="BY16" s="1">
        <f>BX16-BW16</f>
        <v>399.38797187216494</v>
      </c>
      <c r="BZ16" s="74">
        <v>0</v>
      </c>
      <c r="CA16" s="17">
        <f>BZ$66*BO16</f>
        <v>104.58618402168852</v>
      </c>
      <c r="CB16" s="1">
        <f>CA16-BZ16</f>
        <v>104.58618402168852</v>
      </c>
      <c r="CC16" s="2">
        <v>0</v>
      </c>
      <c r="CD16" s="17">
        <f>CC$66*BP16</f>
        <v>237.52781982470955</v>
      </c>
      <c r="CE16" s="1">
        <f>CD16-CC16</f>
        <v>237.52781982470955</v>
      </c>
      <c r="CF16" s="2">
        <v>915</v>
      </c>
      <c r="CG16" s="17">
        <f>CF$66*BQ16</f>
        <v>1134.6594173131457</v>
      </c>
      <c r="CH16" s="1">
        <f>CG16-CF16</f>
        <v>219.6594173131457</v>
      </c>
      <c r="CI16" s="2">
        <v>0</v>
      </c>
      <c r="CJ16" s="17">
        <f>CI$66*BR16</f>
        <v>349.19412409859592</v>
      </c>
      <c r="CK16" s="1">
        <f>CJ16-CI16</f>
        <v>349.19412409859592</v>
      </c>
      <c r="CL16" s="2">
        <v>0</v>
      </c>
      <c r="CM16" s="17">
        <f>CL$66*BS16</f>
        <v>380.15648267443322</v>
      </c>
      <c r="CN16" s="1">
        <f>CM16-CL16</f>
        <v>380.15648267443322</v>
      </c>
      <c r="CO16" s="9"/>
      <c r="CS16" s="37"/>
      <c r="CU16" s="17"/>
      <c r="CV16" s="1"/>
    </row>
    <row r="17" spans="1:100" x14ac:dyDescent="0.2">
      <c r="A17" s="45" t="s">
        <v>29</v>
      </c>
      <c r="B17">
        <v>1</v>
      </c>
      <c r="C17">
        <v>1</v>
      </c>
      <c r="D17">
        <v>0.39508506616257</v>
      </c>
      <c r="E17">
        <v>0.604914933837429</v>
      </c>
      <c r="F17">
        <v>0.39925373134328301</v>
      </c>
      <c r="G17">
        <v>0.39925373134328301</v>
      </c>
      <c r="H17">
        <v>0.15506329113924</v>
      </c>
      <c r="I17">
        <v>0.221518987341772</v>
      </c>
      <c r="J17">
        <v>0.18533608182716799</v>
      </c>
      <c r="K17">
        <v>0.27202228258368999</v>
      </c>
      <c r="L17">
        <v>0.51551711332694194</v>
      </c>
      <c r="M17" s="28">
        <v>0</v>
      </c>
      <c r="N17">
        <v>1.0069164554603001</v>
      </c>
      <c r="O17">
        <v>0.992671895002608</v>
      </c>
      <c r="P17">
        <v>1.01102712293673</v>
      </c>
      <c r="Q17">
        <v>0.99074213888086404</v>
      </c>
      <c r="R17">
        <v>63.9799995422363</v>
      </c>
      <c r="S17" s="40">
        <f>IF(C17,O17,Q17)</f>
        <v>0.992671895002608</v>
      </c>
      <c r="T17" s="40">
        <f>IF(D17 = 0,N17,P17)</f>
        <v>1.01102712293673</v>
      </c>
      <c r="U17" s="59">
        <f>R17*S17^(1-M17)</f>
        <v>63.511147387857697</v>
      </c>
      <c r="V17" s="58">
        <f>R17*T17^(M17+1)</f>
        <v>64.685514862680463</v>
      </c>
      <c r="W17" s="66">
        <f>0.5 * (D17-MAX($D$3:$D$65))/(MIN($D$3:$D$65)-MAX($D$3:$D$65)) + 0.75</f>
        <v>1.0922910242476354</v>
      </c>
      <c r="X17" s="66">
        <f>AVERAGE(D17, F17, G17, H17, I17, J17, K17)</f>
        <v>0.28964759596300083</v>
      </c>
      <c r="Y17" s="29">
        <f>1.2^M17</f>
        <v>1</v>
      </c>
      <c r="Z17" s="29">
        <f>IF(C17&gt;0, 1, 0.3)</f>
        <v>1</v>
      </c>
      <c r="AA17" s="29">
        <f>PERCENTILE($L$2:$L$65, 0.05)</f>
        <v>8.297609145116451E-3</v>
      </c>
      <c r="AB17" s="29">
        <f>PERCENTILE($L$2:$L$65, 0.95)</f>
        <v>1.0118522672767436</v>
      </c>
      <c r="AC17" s="29">
        <f>MIN(MAX(L17,AA17), AB17)</f>
        <v>0.51551711332694194</v>
      </c>
      <c r="AD17" s="29">
        <f>AC17-$AC$66+1</f>
        <v>1.5072195041818255</v>
      </c>
      <c r="AE17" s="75">
        <v>1</v>
      </c>
      <c r="AF17" s="75">
        <v>0</v>
      </c>
      <c r="AG17" s="21">
        <f>(AD17^4) *Y17*Z17*AE17</f>
        <v>5.1606692036568793</v>
      </c>
      <c r="AH17" s="21">
        <f>(AD17^5)*Y17*Z17*AF17</f>
        <v>0</v>
      </c>
      <c r="AI17" s="15">
        <f>AG17/$AG$66</f>
        <v>1.2703740855775093E-2</v>
      </c>
      <c r="AJ17" s="15">
        <f>AH17/$AH$66</f>
        <v>0</v>
      </c>
      <c r="AK17" s="2">
        <v>1408</v>
      </c>
      <c r="AL17" s="16">
        <f>$D$72*AI17</f>
        <v>1483.0563038626392</v>
      </c>
      <c r="AM17" s="24">
        <f>AL17-AK17</f>
        <v>75.056303862639197</v>
      </c>
      <c r="AN17" s="2">
        <v>384</v>
      </c>
      <c r="AO17" s="2">
        <v>1855</v>
      </c>
      <c r="AP17" s="2">
        <v>0</v>
      </c>
      <c r="AQ17" s="10">
        <f>SUM(AN17:AP17)</f>
        <v>2239</v>
      </c>
      <c r="AR17" s="16">
        <f>AI17*$D$71</f>
        <v>2296.0978782681905</v>
      </c>
      <c r="AS17" s="9">
        <f>AR17-AQ17</f>
        <v>57.09787826819047</v>
      </c>
      <c r="AT17" s="9">
        <f>AS17+AM17</f>
        <v>132.15418213082967</v>
      </c>
      <c r="AU17" s="18">
        <f>AK17+AQ17</f>
        <v>3647</v>
      </c>
      <c r="AV17" s="27">
        <f>AL17+AR17</f>
        <v>3779.1541821308297</v>
      </c>
      <c r="AW17" s="67">
        <f>AT17*(AT17&lt;0)</f>
        <v>0</v>
      </c>
      <c r="AX17">
        <f>AW17/$AW$66</f>
        <v>0</v>
      </c>
      <c r="AY17" s="57">
        <f>AX17*$AT$66</f>
        <v>0</v>
      </c>
      <c r="AZ17" s="60">
        <f>IF(AY17&gt;0,U17,V17)</f>
        <v>64.685514862680463</v>
      </c>
      <c r="BA17" s="17">
        <f>AY17/AZ17</f>
        <v>0</v>
      </c>
      <c r="BB17" s="35">
        <f>AU17/AV17</f>
        <v>0.96503075138990069</v>
      </c>
      <c r="BC17" s="28">
        <v>0</v>
      </c>
      <c r="BD17" s="16">
        <f>AJ17*$C$74</f>
        <v>0</v>
      </c>
      <c r="BE17" s="54">
        <f>BD17-BC17</f>
        <v>0</v>
      </c>
      <c r="BF17" s="39">
        <f>($AD17^$BF$68)*($BG$68^$M17)*(IF($C17&gt;0,1,$BH$68))</f>
        <v>1.5677667519200784</v>
      </c>
      <c r="BG17" s="39">
        <f>($AD17^$BF$69)*($BG$69^$M17)*(IF($C17&gt;0,1,$BH$69))</f>
        <v>2.4000962737821414</v>
      </c>
      <c r="BH17" s="39">
        <f>($AD17^$BF$70)*($BG$70^$M17)*(IF($C17&gt;0,1,$BH$70))</f>
        <v>7.3531317262527409</v>
      </c>
      <c r="BI17" s="39">
        <f>($AD17^$BF$71)*($BG$71^$M17)*(IF($C17&gt;0,1,$BH$71))</f>
        <v>2.406998935582259</v>
      </c>
      <c r="BJ17" s="39">
        <f>($AD17^$BF$72)*($BG$72^$M17)*(IF($C17&gt;0,1,$BH$72))</f>
        <v>1.0371885386307627</v>
      </c>
      <c r="BK17" s="39">
        <f>($AD17^$BF$73)*($BG$73^$M17)*(IF($C17&gt;0,1,$BH$73))</f>
        <v>4.3545266081548286</v>
      </c>
      <c r="BL17" s="39">
        <f>($AD17^$BF$75)*($BG$75^$M17)*(IF($C17&gt;0,1,$BH$75))</f>
        <v>2.1484290012545824</v>
      </c>
      <c r="BM17" s="37">
        <f>BF17/BF$66</f>
        <v>1.4129807788557042E-2</v>
      </c>
      <c r="BN17" s="37">
        <f>BG17/BG$66</f>
        <v>1.3261584118412731E-2</v>
      </c>
      <c r="BO17" s="37">
        <f>BH17/BH$66</f>
        <v>6.2848315845696699E-3</v>
      </c>
      <c r="BP17" s="37">
        <f>BI17/BI$66</f>
        <v>7.0100486423419935E-3</v>
      </c>
      <c r="BQ17" s="37">
        <f>BJ17/BJ$66</f>
        <v>1.7151549465744428E-2</v>
      </c>
      <c r="BR17" s="37">
        <f>BK17/BK$66</f>
        <v>1.3202016085224109E-2</v>
      </c>
      <c r="BS17" s="37">
        <f>BL17/BL$66</f>
        <v>9.3946657189142631E-3</v>
      </c>
      <c r="BT17" s="2">
        <v>715</v>
      </c>
      <c r="BU17" s="17">
        <f>BT$66*BM17</f>
        <v>809.41190935970155</v>
      </c>
      <c r="BV17" s="1">
        <f>BU17-BT17</f>
        <v>94.411909359701554</v>
      </c>
      <c r="BW17" s="2">
        <v>745</v>
      </c>
      <c r="BX17" s="17">
        <f>BW$66*BN17</f>
        <v>720.24989505511383</v>
      </c>
      <c r="BY17" s="1">
        <f>BX17-BW17</f>
        <v>-24.750104944886175</v>
      </c>
      <c r="BZ17" s="74">
        <v>372</v>
      </c>
      <c r="CA17" s="17">
        <f>BZ$66*BO17</f>
        <v>400.91569161128382</v>
      </c>
      <c r="CB17" s="1">
        <f>CA17-BZ17</f>
        <v>28.915691611283819</v>
      </c>
      <c r="CC17" s="2">
        <v>1117</v>
      </c>
      <c r="CD17" s="17">
        <f>CC$66*BP17</f>
        <v>429.18321807874622</v>
      </c>
      <c r="CE17" s="1">
        <f>CD17-CC17</f>
        <v>-687.81678192125378</v>
      </c>
      <c r="CF17" s="2">
        <v>688</v>
      </c>
      <c r="CG17" s="17">
        <f>CF$66*BQ17</f>
        <v>1162.9093568764038</v>
      </c>
      <c r="CH17" s="1">
        <f>CG17-CF17</f>
        <v>474.90935687640376</v>
      </c>
      <c r="CI17" s="2">
        <v>1306</v>
      </c>
      <c r="CJ17" s="17">
        <f>CI$66*BR17</f>
        <v>940.59083800787687</v>
      </c>
      <c r="CK17" s="1">
        <f>CJ17-CI17</f>
        <v>-365.40916199212313</v>
      </c>
      <c r="CL17" s="2">
        <v>962</v>
      </c>
      <c r="CM17" s="17">
        <f>CL$66*BS17</f>
        <v>636.28191981062525</v>
      </c>
      <c r="CN17" s="1">
        <f>CM17-CL17</f>
        <v>-325.71808018937475</v>
      </c>
      <c r="CO17" s="9"/>
      <c r="CS17" s="37"/>
      <c r="CU17" s="17"/>
      <c r="CV17" s="1"/>
    </row>
    <row r="18" spans="1:100" x14ac:dyDescent="0.2">
      <c r="A18" s="45" t="s">
        <v>69</v>
      </c>
      <c r="B18">
        <v>0</v>
      </c>
      <c r="C18">
        <v>0</v>
      </c>
      <c r="D18">
        <v>0.42499999999999999</v>
      </c>
      <c r="E18">
        <v>0.57499999999999996</v>
      </c>
      <c r="F18">
        <v>0.31102362204724399</v>
      </c>
      <c r="G18">
        <v>0.31102362204724399</v>
      </c>
      <c r="H18">
        <v>0.75384615384615306</v>
      </c>
      <c r="I18">
        <v>0.73846153846153795</v>
      </c>
      <c r="J18">
        <v>0.74611419402967005</v>
      </c>
      <c r="K18">
        <v>0.48172516966416401</v>
      </c>
      <c r="L18">
        <v>-3.3705630532273399E-2</v>
      </c>
      <c r="M18" s="28">
        <v>0</v>
      </c>
      <c r="N18">
        <v>1.00285250652471</v>
      </c>
      <c r="O18">
        <v>0.98712563932070296</v>
      </c>
      <c r="P18">
        <v>1.01227594943467</v>
      </c>
      <c r="Q18">
        <v>0.99341506459220996</v>
      </c>
      <c r="R18">
        <v>91.75</v>
      </c>
      <c r="S18" s="40">
        <f>IF(C18,O18,Q18)</f>
        <v>0.99341506459220996</v>
      </c>
      <c r="T18" s="40">
        <f>IF(D18 = 0,N18,P18)</f>
        <v>1.01227594943467</v>
      </c>
      <c r="U18" s="59">
        <f>R18*S18^(1-M18)</f>
        <v>91.145832176335261</v>
      </c>
      <c r="V18" s="58">
        <f>R18*T18^(M18+1)</f>
        <v>92.876318360630975</v>
      </c>
      <c r="W18" s="66">
        <f>0.5 * (D18-MAX($D$3:$D$65))/(MIN($D$3:$D$65)-MAX($D$3:$D$65)) + 0.75</f>
        <v>1.0751933952588855</v>
      </c>
      <c r="X18" s="66">
        <f>AVERAGE(D18, F18, G18, H18, I18, J18, K18)</f>
        <v>0.53817061429943047</v>
      </c>
      <c r="Y18" s="29">
        <f>1.2^M18</f>
        <v>1</v>
      </c>
      <c r="Z18" s="29">
        <f>IF(C18&gt;0, 1, 0.3)</f>
        <v>0.3</v>
      </c>
      <c r="AA18" s="29">
        <f>PERCENTILE($L$2:$L$65, 0.05)</f>
        <v>8.297609145116451E-3</v>
      </c>
      <c r="AB18" s="29">
        <f>PERCENTILE($L$2:$L$65, 0.95)</f>
        <v>1.0118522672767436</v>
      </c>
      <c r="AC18" s="29">
        <f>MIN(MAX(L18,AA18), AB18)</f>
        <v>8.297609145116451E-3</v>
      </c>
      <c r="AD18" s="29">
        <f>AC18-$AC$66+1</f>
        <v>1</v>
      </c>
      <c r="AE18" s="75">
        <v>1</v>
      </c>
      <c r="AF18" s="75">
        <v>0</v>
      </c>
      <c r="AG18" s="21">
        <f>(AD18^4) *Y18*Z18*AE18</f>
        <v>0.3</v>
      </c>
      <c r="AH18" s="21">
        <f>(AD18^5)*Y18*Z18*AF18</f>
        <v>0</v>
      </c>
      <c r="AI18" s="15">
        <f>AG18/$AG$66</f>
        <v>7.3849380890988808E-4</v>
      </c>
      <c r="AJ18" s="15">
        <f>AH18/$AH$66</f>
        <v>0</v>
      </c>
      <c r="AK18" s="2">
        <v>275</v>
      </c>
      <c r="AL18" s="16">
        <f>$D$72*AI18</f>
        <v>86.213022691615478</v>
      </c>
      <c r="AM18" s="24">
        <f>AL18-AK18</f>
        <v>-188.78697730838451</v>
      </c>
      <c r="AN18" s="2">
        <v>275</v>
      </c>
      <c r="AO18" s="2">
        <v>275</v>
      </c>
      <c r="AP18" s="2">
        <v>0</v>
      </c>
      <c r="AQ18" s="10">
        <f>SUM(AN18:AP18)</f>
        <v>550</v>
      </c>
      <c r="AR18" s="16">
        <f>AI18*$D$71</f>
        <v>133.47675200579582</v>
      </c>
      <c r="AS18" s="9">
        <f>AR18-AQ18</f>
        <v>-416.52324799420421</v>
      </c>
      <c r="AT18" s="9">
        <f>AS18+AM18</f>
        <v>-605.31022530258872</v>
      </c>
      <c r="AU18" s="18">
        <f>AK18+AQ18</f>
        <v>825</v>
      </c>
      <c r="AV18" s="27">
        <f>AL18+AR18</f>
        <v>219.68977469741128</v>
      </c>
      <c r="AW18" s="67">
        <f>AT18*(AT18&lt;0)</f>
        <v>-605.31022530258872</v>
      </c>
      <c r="AX18">
        <f>AW18/$AW$66</f>
        <v>1.4808979081008953E-2</v>
      </c>
      <c r="AY18" s="57">
        <f>AX18*$AT$66</f>
        <v>-295.17893890367498</v>
      </c>
      <c r="AZ18" s="60">
        <f>IF(AY18&gt;0,U18,V18)</f>
        <v>92.876318360630975</v>
      </c>
      <c r="BA18" s="17">
        <f>AY18/AZ18</f>
        <v>-3.1781937970185234</v>
      </c>
      <c r="BB18" s="35">
        <f>AU18/AV18</f>
        <v>3.755295398414924</v>
      </c>
      <c r="BC18" s="28">
        <v>0</v>
      </c>
      <c r="BD18" s="16">
        <f>AJ18*$C$74</f>
        <v>0</v>
      </c>
      <c r="BE18" s="54">
        <f>BD18-BC18</f>
        <v>0</v>
      </c>
      <c r="BF18" s="39">
        <f>($AD18^$BF$68)*($BG$68^$M18)*(IF($C18&gt;0,1,$BH$68))</f>
        <v>0.46400000000000002</v>
      </c>
      <c r="BG18" s="39">
        <f>($AD18^$BF$69)*($BG$69^$M18)*(IF($C18&gt;0,1,$BH$69))</f>
        <v>0.39400000000000002</v>
      </c>
      <c r="BH18" s="39">
        <f>($AD18^$BF$70)*($BG$70^$M18)*(IF($C18&gt;0,1,$BH$70))</f>
        <v>2E-3</v>
      </c>
      <c r="BI18" s="39">
        <f>($AD18^$BF$71)*($BG$71^$M18)*(IF($C18&gt;0,1,$BH$71))</f>
        <v>0.72499999999999998</v>
      </c>
      <c r="BJ18" s="39">
        <f>($AD18^$BF$72)*($BG$72^$M18)*(IF($C18&gt;0,1,$BH$72))</f>
        <v>0.65400000000000003</v>
      </c>
      <c r="BK18" s="39">
        <f>($AD18^$BF$73)*($BG$73^$M18)*(IF($C18&gt;0,1,$BH$73))</f>
        <v>0.22500000000000001</v>
      </c>
      <c r="BL18" s="39">
        <f>($AD18^$BF$75)*($BG$75^$M18)*(IF($C18&gt;0,1,$BH$75))</f>
        <v>3.9E-2</v>
      </c>
      <c r="BM18" s="37">
        <f>BF18/BF$66</f>
        <v>4.1818917296599818E-3</v>
      </c>
      <c r="BN18" s="37">
        <f>BG18/BG$66</f>
        <v>2.1770227301844058E-3</v>
      </c>
      <c r="BO18" s="37">
        <f>BH18/BH$66</f>
        <v>1.7094298915198432E-6</v>
      </c>
      <c r="BP18" s="37">
        <f>BI18/BI$66</f>
        <v>2.1114613681657186E-3</v>
      </c>
      <c r="BQ18" s="37">
        <f>BJ18/BJ$66</f>
        <v>1.0814922198624611E-2</v>
      </c>
      <c r="BR18" s="37">
        <f>BK18/BK$66</f>
        <v>6.8215305278249616E-4</v>
      </c>
      <c r="BS18" s="37">
        <f>BL18/BL$66</f>
        <v>1.705394792304984E-4</v>
      </c>
      <c r="BT18" s="2">
        <v>890</v>
      </c>
      <c r="BU18" s="17">
        <f>BT$66*BM18</f>
        <v>239.5554858418424</v>
      </c>
      <c r="BV18" s="1">
        <f>BU18-BT18</f>
        <v>-650.44451415815763</v>
      </c>
      <c r="BW18" s="2">
        <v>349</v>
      </c>
      <c r="BX18" s="17">
        <f>BW$66*BN18</f>
        <v>118.23628149904526</v>
      </c>
      <c r="BY18" s="1">
        <f>BX18-BW18</f>
        <v>-230.76371850095472</v>
      </c>
      <c r="BZ18" s="74">
        <v>97</v>
      </c>
      <c r="CA18" s="17">
        <f>BZ$66*BO18</f>
        <v>0.10904624220994232</v>
      </c>
      <c r="CB18" s="1">
        <f>CA18-BZ18</f>
        <v>-96.890953757790058</v>
      </c>
      <c r="CC18" s="2">
        <v>399</v>
      </c>
      <c r="CD18" s="17">
        <f>CC$66*BP18</f>
        <v>129.27211080457795</v>
      </c>
      <c r="CE18" s="1">
        <f>CD18-CC18</f>
        <v>-269.72788919542205</v>
      </c>
      <c r="CF18" s="2">
        <v>916</v>
      </c>
      <c r="CG18" s="17">
        <f>CF$66*BQ18</f>
        <v>733.27335491114582</v>
      </c>
      <c r="CH18" s="1">
        <f>CG18-CF18</f>
        <v>-182.72664508885418</v>
      </c>
      <c r="CI18" s="2">
        <v>0</v>
      </c>
      <c r="CJ18" s="17">
        <f>CI$66*BR18</f>
        <v>48.600676398541722</v>
      </c>
      <c r="CK18" s="1">
        <f>CJ18-CI18</f>
        <v>48.600676398541722</v>
      </c>
      <c r="CL18" s="2">
        <v>0</v>
      </c>
      <c r="CM18" s="17">
        <f>CL$66*BS18</f>
        <v>11.550297849323195</v>
      </c>
      <c r="CN18" s="1">
        <f>CM18-CL18</f>
        <v>11.550297849323195</v>
      </c>
      <c r="CO18" s="9"/>
      <c r="CS18" s="37"/>
      <c r="CU18" s="17"/>
      <c r="CV18" s="1"/>
    </row>
    <row r="19" spans="1:100" x14ac:dyDescent="0.2">
      <c r="A19" s="45" t="s">
        <v>59</v>
      </c>
      <c r="B19">
        <v>1</v>
      </c>
      <c r="C19">
        <v>1</v>
      </c>
      <c r="D19">
        <v>0.69799196787148599</v>
      </c>
      <c r="E19">
        <v>0.30200803212851401</v>
      </c>
      <c r="F19">
        <v>0.70214455917394702</v>
      </c>
      <c r="G19">
        <v>0.70214455917394702</v>
      </c>
      <c r="H19">
        <v>0.51629955947136497</v>
      </c>
      <c r="I19">
        <v>0.74096916299559401</v>
      </c>
      <c r="J19">
        <v>0.61851600822977204</v>
      </c>
      <c r="K19">
        <v>0.65900504545907901</v>
      </c>
      <c r="L19">
        <v>0.370352574626925</v>
      </c>
      <c r="M19" s="28">
        <v>0</v>
      </c>
      <c r="N19">
        <v>1.0085715013805701</v>
      </c>
      <c r="O19">
        <v>0.99557906299733301</v>
      </c>
      <c r="P19">
        <v>1.00709914216244</v>
      </c>
      <c r="Q19">
        <v>0.99356700059566805</v>
      </c>
      <c r="R19">
        <v>15.9099998474121</v>
      </c>
      <c r="S19" s="40">
        <f>IF(C19,O19,Q19)</f>
        <v>0.99557906299733301</v>
      </c>
      <c r="T19" s="40">
        <f>IF(D19 = 0,N19,P19)</f>
        <v>1.00709914216244</v>
      </c>
      <c r="U19" s="59">
        <f>R19*S19^(1-M19)</f>
        <v>15.83966274037425</v>
      </c>
      <c r="V19" s="58">
        <f>R19*T19^(M19+1)</f>
        <v>16.022947198133277</v>
      </c>
      <c r="W19" s="66">
        <f>0.5 * (D19-MAX($D$3:$D$65))/(MIN($D$3:$D$65)-MAX($D$3:$D$65)) + 0.75</f>
        <v>0.91916713061993871</v>
      </c>
      <c r="X19" s="66">
        <f>AVERAGE(D19, F19, G19, H19, I19, J19, K19)</f>
        <v>0.66243869462502702</v>
      </c>
      <c r="Y19" s="29">
        <f>1.2^M19</f>
        <v>1</v>
      </c>
      <c r="Z19" s="29">
        <f>IF(C19&gt;0, 1, 0.3)</f>
        <v>1</v>
      </c>
      <c r="AA19" s="29">
        <f>PERCENTILE($L$2:$L$65, 0.05)</f>
        <v>8.297609145116451E-3</v>
      </c>
      <c r="AB19" s="29">
        <f>PERCENTILE($L$2:$L$65, 0.95)</f>
        <v>1.0118522672767436</v>
      </c>
      <c r="AC19" s="29">
        <f>MIN(MAX(L19,AA19), AB19)</f>
        <v>0.370352574626925</v>
      </c>
      <c r="AD19" s="29">
        <f>AC19-$AC$66+1</f>
        <v>1.3620549654818086</v>
      </c>
      <c r="AE19" s="75">
        <v>1</v>
      </c>
      <c r="AF19" s="75">
        <v>0</v>
      </c>
      <c r="AG19" s="21">
        <f>(AD19^4) *Y19*Z19*AE19</f>
        <v>3.4417437720973676</v>
      </c>
      <c r="AH19" s="21">
        <f>(AD19^5)*Y19*Z19*AF19</f>
        <v>0</v>
      </c>
      <c r="AI19" s="15">
        <f>AG19/$AG$66</f>
        <v>8.4723548918269036E-3</v>
      </c>
      <c r="AJ19" s="15">
        <f>AH19/$AH$66</f>
        <v>0</v>
      </c>
      <c r="AK19" s="2">
        <v>1257</v>
      </c>
      <c r="AL19" s="16">
        <f>$D$72*AI19</f>
        <v>989.07711307518878</v>
      </c>
      <c r="AM19" s="24">
        <f>AL19-AK19</f>
        <v>-267.92288692481122</v>
      </c>
      <c r="AN19" s="2">
        <v>573</v>
      </c>
      <c r="AO19" s="2">
        <v>923</v>
      </c>
      <c r="AP19" s="2">
        <v>159</v>
      </c>
      <c r="AQ19" s="10">
        <f>SUM(AN19:AP19)</f>
        <v>1655</v>
      </c>
      <c r="AR19" s="16">
        <f>AI19*$D$71</f>
        <v>1531.3092664524422</v>
      </c>
      <c r="AS19" s="9">
        <f>AR19-AQ19</f>
        <v>-123.69073354755778</v>
      </c>
      <c r="AT19" s="9">
        <f>AS19+AM19</f>
        <v>-391.61362047236901</v>
      </c>
      <c r="AU19" s="18">
        <f>AK19+AQ19</f>
        <v>2912</v>
      </c>
      <c r="AV19" s="27">
        <f>AL19+AR19</f>
        <v>2520.3863795276311</v>
      </c>
      <c r="AW19" s="67">
        <f>AT19*(AT19&lt;0)</f>
        <v>-391.61362047236901</v>
      </c>
      <c r="AX19">
        <f>AW19/$AW$66</f>
        <v>9.5808689015858435E-3</v>
      </c>
      <c r="AY19" s="57">
        <f>AX19*$AT$66</f>
        <v>-190.9699987200365</v>
      </c>
      <c r="AZ19" s="60">
        <f>IF(AY19&gt;0,U19,V19)</f>
        <v>16.022947198133277</v>
      </c>
      <c r="BA19" s="17">
        <f>AY19/AZ19</f>
        <v>-11.918531363710985</v>
      </c>
      <c r="BB19" s="35">
        <f>AU19/AV19</f>
        <v>1.1553784069194044</v>
      </c>
      <c r="BC19" s="28">
        <v>0</v>
      </c>
      <c r="BD19" s="16">
        <f>AJ19*$C$74</f>
        <v>0</v>
      </c>
      <c r="BE19" s="54">
        <f>BD19-BC19</f>
        <v>0</v>
      </c>
      <c r="BF19" s="39">
        <f>($AD19^$BF$68)*($BG$68^$M19)*(IF($C19&gt;0,1,$BH$68))</f>
        <v>1.4030634736090251</v>
      </c>
      <c r="BG19" s="39">
        <f>($AD19^$BF$69)*($BG$69^$M19)*(IF($C19&gt;0,1,$BH$69))</f>
        <v>1.9336209754289502</v>
      </c>
      <c r="BH19" s="39">
        <f>($AD19^$BF$70)*($BG$70^$M19)*(IF($C19&gt;0,1,$BH$70))</f>
        <v>4.4935388847021409</v>
      </c>
      <c r="BI19" s="39">
        <f>($AD19^$BF$71)*($BG$71^$M19)*(IF($C19&gt;0,1,$BH$71))</f>
        <v>1.9378078504052989</v>
      </c>
      <c r="BJ19" s="39">
        <f>($AD19^$BF$72)*($BG$72^$M19)*(IF($C19&gt;0,1,$BH$72))</f>
        <v>1.0278821456372884</v>
      </c>
      <c r="BK19" s="39">
        <f>($AD19^$BF$73)*($BG$73^$M19)*(IF($C19&gt;0,1,$BH$73))</f>
        <v>3.0284608016900689</v>
      </c>
      <c r="BL19" s="39">
        <f>($AD19^$BF$75)*($BG$75^$M19)*(IF($C19&gt;0,1,$BH$75))</f>
        <v>1.7788478262602605</v>
      </c>
      <c r="BM19" s="37">
        <f>BF19/BF$66</f>
        <v>1.2645386932055145E-2</v>
      </c>
      <c r="BN19" s="37">
        <f>BG19/BG$66</f>
        <v>1.0684103591548645E-2</v>
      </c>
      <c r="BO19" s="37">
        <f>BH19/BH$66</f>
        <v>3.8406948441082889E-3</v>
      </c>
      <c r="BP19" s="37">
        <f>BI19/BI$66</f>
        <v>5.6435950552538522E-3</v>
      </c>
      <c r="BQ19" s="37">
        <f>BJ19/BJ$66</f>
        <v>1.6997653569453527E-2</v>
      </c>
      <c r="BR19" s="37">
        <f>BK19/BK$66</f>
        <v>9.1816612493555837E-3</v>
      </c>
      <c r="BS19" s="37">
        <f>BL19/BL$66</f>
        <v>7.7785585107879212E-3</v>
      </c>
      <c r="BT19" s="2">
        <v>1021</v>
      </c>
      <c r="BU19" s="17">
        <f>BT$66*BM19</f>
        <v>724.37834501584689</v>
      </c>
      <c r="BV19" s="1">
        <f>BU19-BT19</f>
        <v>-296.62165498415311</v>
      </c>
      <c r="BW19" s="2">
        <v>220</v>
      </c>
      <c r="BX19" s="17">
        <f>BW$66*BN19</f>
        <v>580.2643501605985</v>
      </c>
      <c r="BY19" s="1">
        <f>BX19-BW19</f>
        <v>360.2643501605985</v>
      </c>
      <c r="BZ19" s="74">
        <v>60</v>
      </c>
      <c r="CA19" s="17">
        <f>BZ$66*BO19</f>
        <v>245.00176480051186</v>
      </c>
      <c r="CB19" s="1">
        <f>CA19-BZ19</f>
        <v>185.00176480051186</v>
      </c>
      <c r="CC19" s="2">
        <v>783</v>
      </c>
      <c r="CD19" s="17">
        <f>CC$66*BP19</f>
        <v>345.52346366286184</v>
      </c>
      <c r="CE19" s="1">
        <f>CD19-CC19</f>
        <v>-437.47653633713816</v>
      </c>
      <c r="CF19" s="2">
        <v>768</v>
      </c>
      <c r="CG19" s="17">
        <f>CF$66*BQ19</f>
        <v>1152.4749073160881</v>
      </c>
      <c r="CH19" s="1">
        <f>CG19-CF19</f>
        <v>384.47490731608809</v>
      </c>
      <c r="CI19" s="2">
        <v>0</v>
      </c>
      <c r="CJ19" s="17">
        <f>CI$66*BR19</f>
        <v>654.15663737158786</v>
      </c>
      <c r="CK19" s="1">
        <f>CJ19-CI19</f>
        <v>654.15663737158786</v>
      </c>
      <c r="CL19" s="2">
        <v>0</v>
      </c>
      <c r="CM19" s="17">
        <f>CL$66*BS19</f>
        <v>526.82621081864431</v>
      </c>
      <c r="CN19" s="1">
        <f>CM19-CL19</f>
        <v>526.82621081864431</v>
      </c>
      <c r="CO19" s="9"/>
      <c r="CS19" s="37"/>
      <c r="CU19" s="17"/>
      <c r="CV19" s="1"/>
    </row>
    <row r="20" spans="1:100" x14ac:dyDescent="0.2">
      <c r="A20" s="45" t="s">
        <v>16</v>
      </c>
      <c r="B20">
        <v>1</v>
      </c>
      <c r="C20">
        <v>1</v>
      </c>
      <c r="D20">
        <v>0.83775100401606395</v>
      </c>
      <c r="E20">
        <v>0.162248995983935</v>
      </c>
      <c r="F20">
        <v>0.91739475774424095</v>
      </c>
      <c r="G20">
        <v>0.91739475774424095</v>
      </c>
      <c r="H20">
        <v>0.171806167400881</v>
      </c>
      <c r="I20">
        <v>0.51982378854625499</v>
      </c>
      <c r="J20">
        <v>0.29884600187042498</v>
      </c>
      <c r="K20">
        <v>0.52360266948207301</v>
      </c>
      <c r="L20">
        <v>0.94786153132281903</v>
      </c>
      <c r="M20" s="28">
        <v>0</v>
      </c>
      <c r="N20">
        <v>1.00626804960334</v>
      </c>
      <c r="O20">
        <v>0.99468292109096501</v>
      </c>
      <c r="P20">
        <v>1.0101723237464599</v>
      </c>
      <c r="Q20">
        <v>0.99412601358618902</v>
      </c>
      <c r="R20">
        <v>103.720001220703</v>
      </c>
      <c r="S20" s="40">
        <f>IF(C20,O20,Q20)</f>
        <v>0.99468292109096501</v>
      </c>
      <c r="T20" s="40">
        <f>IF(D20 = 0,N20,P20)</f>
        <v>1.0101723237464599</v>
      </c>
      <c r="U20" s="59">
        <f>R20*S20^(1-M20)</f>
        <v>103.16851378976732</v>
      </c>
      <c r="V20" s="58">
        <f>R20*T20^(M20+1)</f>
        <v>104.77507465210321</v>
      </c>
      <c r="W20" s="66">
        <f>0.5 * (D20-MAX($D$3:$D$65))/(MIN($D$3:$D$65)-MAX($D$3:$D$65)) + 0.75</f>
        <v>0.83928902823766094</v>
      </c>
      <c r="X20" s="66">
        <f>AVERAGE(D20, F20, G20, H20, I20, J20, K20)</f>
        <v>0.5980884495434543</v>
      </c>
      <c r="Y20" s="29">
        <f>1.2^M20</f>
        <v>1</v>
      </c>
      <c r="Z20" s="29">
        <f>IF(C20&gt;0, 1, 0.3)</f>
        <v>1</v>
      </c>
      <c r="AA20" s="29">
        <f>PERCENTILE($L$2:$L$65, 0.05)</f>
        <v>8.297609145116451E-3</v>
      </c>
      <c r="AB20" s="29">
        <f>PERCENTILE($L$2:$L$65, 0.95)</f>
        <v>1.0118522672767436</v>
      </c>
      <c r="AC20" s="29">
        <f>MIN(MAX(L20,AA20), AB20)</f>
        <v>0.94786153132281903</v>
      </c>
      <c r="AD20" s="29">
        <f>AC20-$AC$66+1</f>
        <v>1.9395639221777026</v>
      </c>
      <c r="AE20" s="75">
        <v>1</v>
      </c>
      <c r="AF20" s="75">
        <v>0</v>
      </c>
      <c r="AG20" s="21">
        <f>(AD20^4) *Y20*Z20*AE20</f>
        <v>14.151953367023001</v>
      </c>
      <c r="AH20" s="21">
        <f>(AD20^5)*Y20*Z20*AF20</f>
        <v>0</v>
      </c>
      <c r="AI20" s="15">
        <f>AG20/$AG$66</f>
        <v>3.4837099818426441E-2</v>
      </c>
      <c r="AJ20" s="15">
        <f>AH20/$AH$66</f>
        <v>0</v>
      </c>
      <c r="AK20" s="2">
        <v>3941</v>
      </c>
      <c r="AL20" s="16">
        <f>$D$72*AI20</f>
        <v>4066.9422558727938</v>
      </c>
      <c r="AM20" s="24">
        <f>AL20-AK20</f>
        <v>125.94225587279379</v>
      </c>
      <c r="AN20" s="2">
        <v>311</v>
      </c>
      <c r="AO20" s="2">
        <v>6119</v>
      </c>
      <c r="AP20" s="2">
        <v>0</v>
      </c>
      <c r="AQ20" s="10">
        <f>SUM(AN20:AP20)</f>
        <v>6430</v>
      </c>
      <c r="AR20" s="16">
        <f>AI20*$D$71</f>
        <v>6296.5225665590551</v>
      </c>
      <c r="AS20" s="9">
        <f>AR20-AQ20</f>
        <v>-133.47743344094488</v>
      </c>
      <c r="AT20" s="9">
        <f>AS20+AM20</f>
        <v>-7.5351775681510844</v>
      </c>
      <c r="AU20" s="18">
        <f>AK20+AQ20</f>
        <v>10371</v>
      </c>
      <c r="AV20" s="27">
        <f>AL20+AR20</f>
        <v>10363.464822431848</v>
      </c>
      <c r="AW20" s="67">
        <f>AT20*(AT20&lt;0)</f>
        <v>-7.5351775681510844</v>
      </c>
      <c r="AX20">
        <f>AW20/$AW$66</f>
        <v>1.8434892112165365E-4</v>
      </c>
      <c r="AY20" s="57">
        <f>AX20*$AT$66</f>
        <v>-3.6745219658328789</v>
      </c>
      <c r="AZ20" s="70">
        <f>IF(AY20&gt;0,U20,V20)</f>
        <v>104.77507465210321</v>
      </c>
      <c r="BA20" s="17">
        <f>AY20/AZ20</f>
        <v>-3.5070573588554518E-2</v>
      </c>
      <c r="BB20" s="35">
        <f>AU20/AV20</f>
        <v>1.0007270905722421</v>
      </c>
      <c r="BC20" s="28">
        <v>0</v>
      </c>
      <c r="BD20" s="16">
        <f>AJ20*$C$74</f>
        <v>0</v>
      </c>
      <c r="BE20" s="54">
        <f>BD20-BC20</f>
        <v>0</v>
      </c>
      <c r="BF20" s="39">
        <f>($AD20^$BF$68)*($BG$68^$M20)*(IF($C20&gt;0,1,$BH$68))</f>
        <v>2.0669201091135037</v>
      </c>
      <c r="BG20" s="39">
        <f>($AD20^$BF$69)*($BG$69^$M20)*(IF($C20&gt;0,1,$BH$69))</f>
        <v>4.1111236899361012</v>
      </c>
      <c r="BH20" s="39">
        <f>($AD20^$BF$70)*($BG$70^$M20)*(IF($C20&gt;0,1,$BH$70))</f>
        <v>25.067153746194851</v>
      </c>
      <c r="BI20" s="39">
        <f>($AD20^$BF$71)*($BG$71^$M20)*(IF($C20&gt;0,1,$BH$71))</f>
        <v>4.1302322372658304</v>
      </c>
      <c r="BJ20" s="39">
        <f>($AD20^$BF$72)*($BG$72^$M20)*(IF($C20&gt;0,1,$BH$72))</f>
        <v>1.0607319850353492</v>
      </c>
      <c r="BK20" s="39">
        <f>($AD20^$BF$73)*($BG$73^$M20)*(IF($C20&gt;0,1,$BH$73))</f>
        <v>10.757389472465977</v>
      </c>
      <c r="BL20" s="39">
        <f>($AD20^$BF$75)*($BG$75^$M20)*(IF($C20&gt;0,1,$BH$75))</f>
        <v>3.4377986538979455</v>
      </c>
      <c r="BM20" s="37">
        <f>BF20/BF$66</f>
        <v>1.8628526099503592E-2</v>
      </c>
      <c r="BN20" s="37">
        <f>BG20/BG$66</f>
        <v>2.2715760709620506E-2</v>
      </c>
      <c r="BO20" s="37">
        <f>BH20/BH$66</f>
        <v>2.1425270954534545E-2</v>
      </c>
      <c r="BP20" s="37">
        <f>BI20/BI$66</f>
        <v>1.2028725255916507E-2</v>
      </c>
      <c r="BQ20" s="37">
        <f>BJ20/BJ$66</f>
        <v>1.7540877510321018E-2</v>
      </c>
      <c r="BR20" s="37">
        <f>BK20/BK$66</f>
        <v>3.2614160304946453E-2</v>
      </c>
      <c r="BS20" s="37">
        <f>BL20/BL$66</f>
        <v>1.5032830567565743E-2</v>
      </c>
      <c r="BT20" s="2">
        <v>1939</v>
      </c>
      <c r="BU20" s="17">
        <f>BT$66*BM20</f>
        <v>1067.1164890839639</v>
      </c>
      <c r="BV20" s="1">
        <f>BU20-BT20</f>
        <v>-871.88351091603613</v>
      </c>
      <c r="BW20" s="2">
        <v>1289</v>
      </c>
      <c r="BX20" s="17">
        <f>BW$66*BN20</f>
        <v>1233.7156799001993</v>
      </c>
      <c r="BY20" s="1">
        <f>BX20-BW20</f>
        <v>-55.284320099800652</v>
      </c>
      <c r="BZ20" s="74">
        <v>963</v>
      </c>
      <c r="CA20" s="17">
        <f>BZ$66*BO20</f>
        <v>1366.7394594607131</v>
      </c>
      <c r="CB20" s="1">
        <f>CA20-BZ20</f>
        <v>403.73945946071308</v>
      </c>
      <c r="CC20" s="2">
        <v>79</v>
      </c>
      <c r="CD20" s="17">
        <f>CC$66*BP20</f>
        <v>736.44667506823225</v>
      </c>
      <c r="CE20" s="1">
        <f>CD20-CC20</f>
        <v>657.44667506823225</v>
      </c>
      <c r="CF20" s="2">
        <v>1003</v>
      </c>
      <c r="CG20" s="17">
        <f>CF$66*BQ20</f>
        <v>1189.3065769547857</v>
      </c>
      <c r="CH20" s="1">
        <f>CG20-CF20</f>
        <v>186.30657695478567</v>
      </c>
      <c r="CI20" s="2">
        <v>1756</v>
      </c>
      <c r="CJ20" s="17">
        <f>CI$66*BR20</f>
        <v>2323.6284650862149</v>
      </c>
      <c r="CK20" s="1">
        <f>CJ20-CI20</f>
        <v>567.62846508621487</v>
      </c>
      <c r="CL20" s="2">
        <v>1338</v>
      </c>
      <c r="CM20" s="17">
        <f>CL$66*BS20</f>
        <v>1018.1435486800926</v>
      </c>
      <c r="CN20" s="1">
        <f>CM20-CL20</f>
        <v>-319.85645131990736</v>
      </c>
      <c r="CO20" s="9"/>
      <c r="CS20" s="37"/>
      <c r="CU20" s="17"/>
      <c r="CV20" s="1"/>
    </row>
    <row r="21" spans="1:100" x14ac:dyDescent="0.2">
      <c r="A21" s="41" t="s">
        <v>178</v>
      </c>
      <c r="B21">
        <v>1</v>
      </c>
      <c r="C21">
        <v>1</v>
      </c>
      <c r="D21">
        <v>0.77269076305220796</v>
      </c>
      <c r="E21">
        <v>0.22730923694779101</v>
      </c>
      <c r="F21">
        <v>0.66243050039714002</v>
      </c>
      <c r="G21">
        <v>0.66243050039714002</v>
      </c>
      <c r="H21">
        <v>0.67665198237885404</v>
      </c>
      <c r="I21">
        <v>0.27841409691629898</v>
      </c>
      <c r="J21">
        <v>0.43403853584748903</v>
      </c>
      <c r="K21">
        <v>0.53620925438964095</v>
      </c>
      <c r="L21">
        <v>0.94596997631869295</v>
      </c>
      <c r="M21" s="28">
        <v>0</v>
      </c>
      <c r="N21">
        <v>1.01049350390201</v>
      </c>
      <c r="O21">
        <v>0.98724269290375999</v>
      </c>
      <c r="P21">
        <v>1.0151245931105299</v>
      </c>
      <c r="Q21">
        <v>0.99005444563203704</v>
      </c>
      <c r="R21">
        <v>59.75</v>
      </c>
      <c r="S21" s="40">
        <f>IF(C21,O21,Q21)</f>
        <v>0.98724269290375999</v>
      </c>
      <c r="T21" s="40">
        <f>IF(D21 = 0,N21,P21)</f>
        <v>1.0151245931105299</v>
      </c>
      <c r="U21" s="59">
        <f>R21*S21^(1-M21)</f>
        <v>58.987750900999657</v>
      </c>
      <c r="V21" s="58">
        <f>R21*T21^(M21+1)</f>
        <v>60.653694438354165</v>
      </c>
      <c r="W21" s="66">
        <f>0.5 * (D21-MAX($D$3:$D$65))/(MIN($D$3:$D$65)-MAX($D$3:$D$65)) + 0.75</f>
        <v>0.87647366210527344</v>
      </c>
      <c r="X21" s="66">
        <f>AVERAGE(D21, F21, G21, H21, I21, J21, K21)</f>
        <v>0.57469509048268164</v>
      </c>
      <c r="Y21" s="29">
        <f>1.2^M21</f>
        <v>1</v>
      </c>
      <c r="Z21" s="29">
        <f>IF(C21&gt;0, 1, 0.3)</f>
        <v>1</v>
      </c>
      <c r="AA21" s="29">
        <f>PERCENTILE($L$2:$L$65, 0.05)</f>
        <v>8.297609145116451E-3</v>
      </c>
      <c r="AB21" s="29">
        <f>PERCENTILE($L$2:$L$65, 0.95)</f>
        <v>1.0118522672767436</v>
      </c>
      <c r="AC21" s="29">
        <f>MIN(MAX(L21,AA21), AB21)</f>
        <v>0.94596997631869295</v>
      </c>
      <c r="AD21" s="29">
        <f>AC21-$AC$66+1</f>
        <v>1.9376723671735765</v>
      </c>
      <c r="AE21" s="75">
        <v>1</v>
      </c>
      <c r="AF21" s="75">
        <v>0</v>
      </c>
      <c r="AG21" s="21">
        <f>(AD21^4) *Y21*Z21*AE21</f>
        <v>14.096827442138972</v>
      </c>
      <c r="AH21" s="21">
        <f>(AD21^5)*Y21*Z21*AF21</f>
        <v>0</v>
      </c>
      <c r="AI21" s="15">
        <f>AG21/$AG$66</f>
        <v>3.4701399304302147E-2</v>
      </c>
      <c r="AJ21" s="15">
        <f>AH21/$AH$66</f>
        <v>0</v>
      </c>
      <c r="AK21" s="2">
        <v>3884</v>
      </c>
      <c r="AL21" s="16">
        <f>$D$72*AI21</f>
        <v>4051.1003471630497</v>
      </c>
      <c r="AM21" s="24">
        <f>AL21-AK21</f>
        <v>167.10034716304972</v>
      </c>
      <c r="AN21" s="2">
        <v>1912</v>
      </c>
      <c r="AO21" s="2">
        <v>4720</v>
      </c>
      <c r="AP21" s="2">
        <v>120</v>
      </c>
      <c r="AQ21" s="10">
        <f>SUM(AN21:AP21)</f>
        <v>6752</v>
      </c>
      <c r="AR21" s="16">
        <f>AI21*$D$71</f>
        <v>6271.9958018762691</v>
      </c>
      <c r="AS21" s="9">
        <f>AR21-AQ21</f>
        <v>-480.00419812373093</v>
      </c>
      <c r="AT21" s="9">
        <f>AS21+AM21</f>
        <v>-312.90385096068121</v>
      </c>
      <c r="AU21" s="18">
        <f>AK21+AQ21</f>
        <v>10636</v>
      </c>
      <c r="AV21" s="27">
        <f>AL21+AR21</f>
        <v>10323.096149039318</v>
      </c>
      <c r="AW21" s="67">
        <f>AT21*(AT21&lt;0)</f>
        <v>-312.90385096068121</v>
      </c>
      <c r="AX21">
        <f>AW21/$AW$66</f>
        <v>7.655226013945967E-3</v>
      </c>
      <c r="AY21" s="57">
        <f>AX21*$AT$66</f>
        <v>-152.58725665715684</v>
      </c>
      <c r="AZ21" s="60">
        <f>IF(AY21&gt;0,U21,V21)</f>
        <v>60.653694438354165</v>
      </c>
      <c r="BA21" s="17">
        <f>AY21/AZ21</f>
        <v>-2.5157124899001833</v>
      </c>
      <c r="BB21" s="35">
        <f>AU21/AV21</f>
        <v>1.0303110468451657</v>
      </c>
      <c r="BC21" s="28">
        <v>0</v>
      </c>
      <c r="BD21" s="16">
        <f>AJ21*$C$74</f>
        <v>0</v>
      </c>
      <c r="BE21" s="54">
        <f>BD21-BC21</f>
        <v>0</v>
      </c>
      <c r="BF21" s="39">
        <f>($AD21^$BF$68)*($BG$68^$M21)*(IF($C21&gt;0,1,$BH$68))</f>
        <v>2.0647109409016307</v>
      </c>
      <c r="BG21" s="39">
        <f>($AD21^$BF$69)*($BG$69^$M21)*(IF($C21&gt;0,1,$BH$69))</f>
        <v>4.1025724394104426</v>
      </c>
      <c r="BH21" s="39">
        <f>($AD21^$BF$70)*($BG$70^$M21)*(IF($C21&gt;0,1,$BH$70))</f>
        <v>24.948493270183167</v>
      </c>
      <c r="BI21" s="39">
        <f>($AD21^$BF$71)*($BG$71^$M21)*(IF($C21&gt;0,1,$BH$71))</f>
        <v>4.1216130894578455</v>
      </c>
      <c r="BJ21" s="39">
        <f>($AD21^$BF$72)*($BG$72^$M21)*(IF($C21&gt;0,1,$BH$72))</f>
        <v>1.0606398757208291</v>
      </c>
      <c r="BK21" s="39">
        <f>($AD21^$BF$73)*($BG$73^$M21)*(IF($C21&gt;0,1,$BH$73))</f>
        <v>10.719815739110098</v>
      </c>
      <c r="BL21" s="39">
        <f>($AD21^$BF$75)*($BG$75^$M21)*(IF($C21&gt;0,1,$BH$75))</f>
        <v>3.431551845224285</v>
      </c>
      <c r="BM21" s="37">
        <f>BF21/BF$66</f>
        <v>1.8608615534256481E-2</v>
      </c>
      <c r="BN21" s="37">
        <f>BG21/BG$66</f>
        <v>2.2668511301585325E-2</v>
      </c>
      <c r="BO21" s="37">
        <f>BH21/BH$66</f>
        <v>2.1323850072216374E-2</v>
      </c>
      <c r="BP21" s="37">
        <f>BI21/BI$66</f>
        <v>1.2003623190229514E-2</v>
      </c>
      <c r="BQ21" s="37">
        <f>BJ21/BJ$66</f>
        <v>1.7539354337430646E-2</v>
      </c>
      <c r="BR21" s="37">
        <f>BK21/BK$66</f>
        <v>3.2500244585332461E-2</v>
      </c>
      <c r="BS21" s="37">
        <f>BL21/BL$66</f>
        <v>1.5005514477871934E-2</v>
      </c>
      <c r="BT21" s="2">
        <v>1094</v>
      </c>
      <c r="BU21" s="17">
        <f>BT$66*BM21</f>
        <v>1065.9759322643483</v>
      </c>
      <c r="BV21" s="1">
        <f>BU21-BT21</f>
        <v>-28.02406773565167</v>
      </c>
      <c r="BW21" s="2">
        <v>1631</v>
      </c>
      <c r="BX21" s="17">
        <f>BW$66*BN21</f>
        <v>1231.1495173004005</v>
      </c>
      <c r="BY21" s="1">
        <f>BX21-BW21</f>
        <v>-399.85048269959952</v>
      </c>
      <c r="BZ21" s="74">
        <v>0</v>
      </c>
      <c r="CA21" s="17">
        <f>BZ$66*BO21</f>
        <v>1360.2697199567547</v>
      </c>
      <c r="CB21" s="1">
        <f>CA21-BZ21</f>
        <v>1360.2697199567547</v>
      </c>
      <c r="CC21" s="2">
        <v>1423</v>
      </c>
      <c r="CD21" s="17">
        <f>CC$66*BP21</f>
        <v>734.90982619861177</v>
      </c>
      <c r="CE21" s="1">
        <f>CD21-CC21</f>
        <v>-688.09017380138823</v>
      </c>
      <c r="CF21" s="2">
        <v>965</v>
      </c>
      <c r="CG21" s="17">
        <f>CF$66*BQ21</f>
        <v>1189.2033027864727</v>
      </c>
      <c r="CH21" s="1">
        <f>CG21-CF21</f>
        <v>224.2033027864727</v>
      </c>
      <c r="CI21" s="2">
        <v>2896</v>
      </c>
      <c r="CJ21" s="17">
        <f>CI$66*BR21</f>
        <v>2315.5124257265966</v>
      </c>
      <c r="CK21" s="1">
        <f>CJ21-CI21</f>
        <v>-580.48757427340342</v>
      </c>
      <c r="CL21" s="2">
        <v>1363</v>
      </c>
      <c r="CM21" s="17">
        <f>CL$66*BS21</f>
        <v>1016.2934845573103</v>
      </c>
      <c r="CN21" s="1">
        <f>CM21-CL21</f>
        <v>-346.70651544268969</v>
      </c>
      <c r="CO21" s="9"/>
      <c r="CS21" s="37"/>
      <c r="CU21" s="17"/>
      <c r="CV21" s="1"/>
    </row>
    <row r="22" spans="1:100" x14ac:dyDescent="0.2">
      <c r="A22" s="41" t="s">
        <v>6</v>
      </c>
      <c r="B22">
        <v>1</v>
      </c>
      <c r="C22">
        <v>1</v>
      </c>
      <c r="D22">
        <v>0.66948257655754995</v>
      </c>
      <c r="E22">
        <v>0.330517423442449</v>
      </c>
      <c r="F22">
        <v>0.75754422476586802</v>
      </c>
      <c r="G22">
        <v>0.75754422476586802</v>
      </c>
      <c r="H22">
        <v>0.24850657108721599</v>
      </c>
      <c r="I22">
        <v>0.82915173237753803</v>
      </c>
      <c r="J22">
        <v>0.45392692575365801</v>
      </c>
      <c r="K22">
        <v>0.58640405956167196</v>
      </c>
      <c r="L22">
        <v>0.55096022197309502</v>
      </c>
      <c r="M22" s="28">
        <v>0</v>
      </c>
      <c r="N22">
        <v>1.0064260093284501</v>
      </c>
      <c r="O22">
        <v>0.99206344837608396</v>
      </c>
      <c r="P22">
        <v>1.0097089701120201</v>
      </c>
      <c r="Q22">
        <v>0.99393296927436903</v>
      </c>
      <c r="R22">
        <v>50.169998168945298</v>
      </c>
      <c r="S22" s="40">
        <f>IF(C22,O22,Q22)</f>
        <v>0.99206344837608396</v>
      </c>
      <c r="T22" s="40">
        <f>IF(D22 = 0,N22,P22)</f>
        <v>1.0097089701120201</v>
      </c>
      <c r="U22" s="59">
        <f>R22*S22^(1-M22)</f>
        <v>49.771821388505693</v>
      </c>
      <c r="V22" s="58">
        <f>R22*T22^(M22+1)</f>
        <v>50.657097181687689</v>
      </c>
      <c r="W22" s="66">
        <f>0.5 * (D22-MAX($D$3:$D$65))/(MIN($D$3:$D$65)-MAX($D$3:$D$65)) + 0.75</f>
        <v>0.93546143359348821</v>
      </c>
      <c r="X22" s="66">
        <f>AVERAGE(D22, F22, G22, H22, I22, J22, K22)</f>
        <v>0.61465147355276717</v>
      </c>
      <c r="Y22" s="29">
        <f>1.2^M22</f>
        <v>1</v>
      </c>
      <c r="Z22" s="29">
        <f>IF(C22&gt;0, 1, 0.3)</f>
        <v>1</v>
      </c>
      <c r="AA22" s="29">
        <f>PERCENTILE($L$2:$L$65, 0.05)</f>
        <v>8.297609145116451E-3</v>
      </c>
      <c r="AB22" s="29">
        <f>PERCENTILE($L$2:$L$65, 0.95)</f>
        <v>1.0118522672767436</v>
      </c>
      <c r="AC22" s="29">
        <f>MIN(MAX(L22,AA22), AB22)</f>
        <v>0.55096022197309502</v>
      </c>
      <c r="AD22" s="29">
        <f>AC22-$AC$66+1</f>
        <v>1.5426626128279786</v>
      </c>
      <c r="AE22" s="75">
        <v>1</v>
      </c>
      <c r="AF22" s="75">
        <v>0</v>
      </c>
      <c r="AG22" s="21">
        <f>(AD22^4) *Y22*Z22*AE22</f>
        <v>5.6634858170902787</v>
      </c>
      <c r="AH22" s="21">
        <f>(AD22^5)*Y22*Z22*AF22</f>
        <v>0</v>
      </c>
      <c r="AI22" s="15">
        <f>AG22/$AG$66</f>
        <v>1.3941497375900433E-2</v>
      </c>
      <c r="AJ22" s="15">
        <f>AH22/$AH$66</f>
        <v>0</v>
      </c>
      <c r="AK22" s="2">
        <v>50</v>
      </c>
      <c r="AL22" s="16">
        <f>$D$72*AI22</f>
        <v>1627.5541042081554</v>
      </c>
      <c r="AM22" s="24">
        <f>AL22-AK22</f>
        <v>1577.5541042081554</v>
      </c>
      <c r="AN22" s="2">
        <v>702</v>
      </c>
      <c r="AO22" s="2">
        <v>2007</v>
      </c>
      <c r="AP22" s="2">
        <v>0</v>
      </c>
      <c r="AQ22" s="10">
        <f>SUM(AN22:AP22)</f>
        <v>2709</v>
      </c>
      <c r="AR22" s="16">
        <f>AI22*$D$71</f>
        <v>2519.812306320337</v>
      </c>
      <c r="AS22" s="9">
        <f>AR22-AQ22</f>
        <v>-189.18769367966297</v>
      </c>
      <c r="AT22" s="9">
        <f>AS22+AM22</f>
        <v>1388.3664105284925</v>
      </c>
      <c r="AU22" s="18">
        <f>AK22+AQ22</f>
        <v>2759</v>
      </c>
      <c r="AV22" s="27">
        <f>AL22+AR22</f>
        <v>4147.3664105284925</v>
      </c>
      <c r="AW22" s="67">
        <f>AT22*(AT22&lt;0)</f>
        <v>0</v>
      </c>
      <c r="AX22">
        <f>AW22/$AW$66</f>
        <v>0</v>
      </c>
      <c r="AY22" s="57">
        <f>AX22*$AT$66</f>
        <v>0</v>
      </c>
      <c r="AZ22" s="70">
        <f>IF(AY22&gt;0,U22,V22)</f>
        <v>50.657097181687689</v>
      </c>
      <c r="BA22" s="17">
        <f>AY22/AZ22</f>
        <v>0</v>
      </c>
      <c r="BB22" s="35">
        <f>AU22/AV22</f>
        <v>0.66524143924105927</v>
      </c>
      <c r="BC22" s="28">
        <v>0</v>
      </c>
      <c r="BD22" s="16">
        <f>AJ22*$C$74</f>
        <v>0</v>
      </c>
      <c r="BE22" s="54">
        <f>BD22-BC22</f>
        <v>0</v>
      </c>
      <c r="BF22" s="39">
        <f>($AD22^$BF$68)*($BG$68^$M22)*(IF($C22&gt;0,1,$BH$68))</f>
        <v>1.6082181750605744</v>
      </c>
      <c r="BG22" s="39">
        <f>($AD22^$BF$69)*($BG$69^$M22)*(IF($C22&gt;0,1,$BH$69))</f>
        <v>2.5221459619312059</v>
      </c>
      <c r="BH22" s="39">
        <f>($AD22^$BF$70)*($BG$70^$M22)*(IF($C22&gt;0,1,$BH$70))</f>
        <v>8.2330670218379982</v>
      </c>
      <c r="BI22" s="39">
        <f>($AD22^$BF$71)*($BG$71^$M22)*(IF($C22&gt;0,1,$BH$71))</f>
        <v>2.5298112129965187</v>
      </c>
      <c r="BJ22" s="39">
        <f>($AD22^$BF$72)*($BG$72^$M22)*(IF($C22&gt;0,1,$BH$72))</f>
        <v>1.0393363458411506</v>
      </c>
      <c r="BK22" s="39">
        <f>($AD22^$BF$73)*($BG$73^$M22)*(IF($C22&gt;0,1,$BH$73))</f>
        <v>4.7330341952282682</v>
      </c>
      <c r="BL22" s="39">
        <f>($AD22^$BF$75)*($BG$75^$M22)*(IF($C22&gt;0,1,$BH$75))</f>
        <v>2.2435567474335096</v>
      </c>
      <c r="BM22" s="37">
        <f>BF22/BF$66</f>
        <v>1.449438423658337E-2</v>
      </c>
      <c r="BN22" s="37">
        <f>BG22/BG$66</f>
        <v>1.3935962152200628E-2</v>
      </c>
      <c r="BO22" s="37">
        <f>BH22/BH$66</f>
        <v>7.0369254330080637E-3</v>
      </c>
      <c r="BP22" s="37">
        <f>BI22/BI$66</f>
        <v>7.3677222689580773E-3</v>
      </c>
      <c r="BQ22" s="37">
        <f>BJ22/BJ$66</f>
        <v>1.7187066847820866E-2</v>
      </c>
      <c r="BR22" s="37">
        <f>BK22/BK$66</f>
        <v>1.4349572111995147E-2</v>
      </c>
      <c r="BS22" s="37">
        <f>BL22/BL$66</f>
        <v>9.810641008496962E-3</v>
      </c>
      <c r="BT22" s="2">
        <v>1606</v>
      </c>
      <c r="BU22" s="17">
        <f>BT$66*BM22</f>
        <v>830.2963066084418</v>
      </c>
      <c r="BV22" s="1">
        <f>BU22-BT22</f>
        <v>-775.7036933915582</v>
      </c>
      <c r="BW22" s="2">
        <v>403</v>
      </c>
      <c r="BX22" s="17">
        <f>BW$66*BN22</f>
        <v>756.87604044816828</v>
      </c>
      <c r="BY22" s="1">
        <f>BX22-BW22</f>
        <v>353.87604044816828</v>
      </c>
      <c r="BZ22" s="74">
        <v>654</v>
      </c>
      <c r="CA22" s="17">
        <f>BZ$66*BO22</f>
        <v>448.8925102970174</v>
      </c>
      <c r="CB22" s="1">
        <f>CA22-BZ22</f>
        <v>-205.1074897029826</v>
      </c>
      <c r="CC22" s="2">
        <v>1156</v>
      </c>
      <c r="CD22" s="17">
        <f>CC$66*BP22</f>
        <v>451.08142819468935</v>
      </c>
      <c r="CE22" s="1">
        <f>CD22-CC22</f>
        <v>-704.91857180531065</v>
      </c>
      <c r="CF22" s="2">
        <v>879</v>
      </c>
      <c r="CG22" s="17">
        <f>CF$66*BQ22</f>
        <v>1165.3175064159504</v>
      </c>
      <c r="CH22" s="1">
        <f>CG22-CF22</f>
        <v>286.31750641595045</v>
      </c>
      <c r="CI22" s="2">
        <v>278</v>
      </c>
      <c r="CJ22" s="17">
        <f>CI$66*BR22</f>
        <v>1022.3496146912063</v>
      </c>
      <c r="CK22" s="1">
        <f>CJ22-CI22</f>
        <v>744.34961469120628</v>
      </c>
      <c r="CL22" s="2">
        <v>1896</v>
      </c>
      <c r="CM22" s="17">
        <f>CL$66*BS22</f>
        <v>664.45509422348221</v>
      </c>
      <c r="CN22" s="1">
        <f>CM22-CL22</f>
        <v>-1231.5449057765177</v>
      </c>
      <c r="CO22" s="9"/>
      <c r="CS22" s="37"/>
      <c r="CU22" s="17"/>
      <c r="CV22" s="1"/>
    </row>
    <row r="23" spans="1:100" x14ac:dyDescent="0.2">
      <c r="A23" s="41" t="s">
        <v>48</v>
      </c>
      <c r="B23">
        <v>1</v>
      </c>
      <c r="C23">
        <v>1</v>
      </c>
      <c r="D23">
        <v>0.49718875502007998</v>
      </c>
      <c r="E23">
        <v>0.50281124497991903</v>
      </c>
      <c r="F23">
        <v>0.54964257347100798</v>
      </c>
      <c r="G23">
        <v>0.54964257347100798</v>
      </c>
      <c r="H23">
        <v>5.1101321585902998E-2</v>
      </c>
      <c r="I23">
        <v>0.22731277533039601</v>
      </c>
      <c r="J23">
        <v>0.10777747089602099</v>
      </c>
      <c r="K23">
        <v>0.24339081015002501</v>
      </c>
      <c r="L23">
        <v>0.54868223627381496</v>
      </c>
      <c r="M23" s="28">
        <v>0</v>
      </c>
      <c r="N23">
        <v>1.0039880332872899</v>
      </c>
      <c r="O23">
        <v>0.99754379204463195</v>
      </c>
      <c r="P23">
        <v>1.00403542567217</v>
      </c>
      <c r="Q23">
        <v>0.996350264651097</v>
      </c>
      <c r="R23">
        <v>58.689998626708899</v>
      </c>
      <c r="S23" s="40">
        <f>IF(C23,O23,Q23)</f>
        <v>0.99754379204463195</v>
      </c>
      <c r="T23" s="40">
        <f>IF(D23 = 0,N23,P23)</f>
        <v>1.00403542567217</v>
      </c>
      <c r="U23" s="59">
        <f>R23*S23^(1-M23)</f>
        <v>58.54584378518144</v>
      </c>
      <c r="V23" s="58">
        <f>R23*T23^(M23+1)</f>
        <v>58.926837753866742</v>
      </c>
      <c r="W23" s="66">
        <f>0.5 * (D23-MAX($D$3:$D$65))/(MIN($D$3:$D$65)-MAX($D$3:$D$65)) + 0.75</f>
        <v>1.0339345191002234</v>
      </c>
      <c r="X23" s="66">
        <f>AVERAGE(D23, F23, G23, H23, I23, J23, K23)</f>
        <v>0.3180080399892059</v>
      </c>
      <c r="Y23" s="29">
        <f>1.2^M23</f>
        <v>1</v>
      </c>
      <c r="Z23" s="29">
        <f>IF(C23&gt;0, 1, 0.3)</f>
        <v>1</v>
      </c>
      <c r="AA23" s="29">
        <f>PERCENTILE($L$2:$L$65, 0.05)</f>
        <v>8.297609145116451E-3</v>
      </c>
      <c r="AB23" s="29">
        <f>PERCENTILE($L$2:$L$65, 0.95)</f>
        <v>1.0118522672767436</v>
      </c>
      <c r="AC23" s="29">
        <f>MIN(MAX(L23,AA23), AB23)</f>
        <v>0.54868223627381496</v>
      </c>
      <c r="AD23" s="29">
        <f>AC23-$AC$66+1</f>
        <v>1.5403846271286985</v>
      </c>
      <c r="AE23" s="75">
        <v>1</v>
      </c>
      <c r="AF23" s="75">
        <v>0</v>
      </c>
      <c r="AG23" s="21">
        <f>(AD23^4) *Y23*Z23*AE23</f>
        <v>5.6301077047117714</v>
      </c>
      <c r="AH23" s="21">
        <f>(AD23^5)*Y23*Z23*AF23</f>
        <v>0</v>
      </c>
      <c r="AI23" s="15">
        <f>AG23/$AG$66</f>
        <v>1.3859332278085012E-2</v>
      </c>
      <c r="AJ23" s="15">
        <f>AH23/$AH$66</f>
        <v>0</v>
      </c>
      <c r="AK23" s="2">
        <v>1467</v>
      </c>
      <c r="AL23" s="16">
        <f>$D$72*AI23</f>
        <v>1617.962011008517</v>
      </c>
      <c r="AM23" s="24">
        <f>AL23-AK23</f>
        <v>150.96201100851704</v>
      </c>
      <c r="AN23" s="2">
        <v>0</v>
      </c>
      <c r="AO23" s="2">
        <v>1878</v>
      </c>
      <c r="AP23" s="2">
        <v>0</v>
      </c>
      <c r="AQ23" s="10">
        <f>SUM(AN23:AP23)</f>
        <v>1878</v>
      </c>
      <c r="AR23" s="16">
        <f>AI23*$D$71</f>
        <v>2504.9616328924449</v>
      </c>
      <c r="AS23" s="9">
        <f>AR23-AQ23</f>
        <v>626.96163289244487</v>
      </c>
      <c r="AT23" s="9">
        <f>AS23+AM23</f>
        <v>777.92364390096191</v>
      </c>
      <c r="AU23" s="18">
        <f>AK23+AQ23</f>
        <v>3345</v>
      </c>
      <c r="AV23" s="27">
        <f>AL23+AR23</f>
        <v>4122.9236439009619</v>
      </c>
      <c r="AW23" s="67">
        <f>AT23*(AT23&lt;0)</f>
        <v>0</v>
      </c>
      <c r="AX23">
        <f>AW23/$AW$66</f>
        <v>0</v>
      </c>
      <c r="AY23" s="57">
        <f>AX23*$AT$66</f>
        <v>0</v>
      </c>
      <c r="AZ23" s="60">
        <f>IF(AY23&gt;0,U23,V23)</f>
        <v>58.926837753866742</v>
      </c>
      <c r="BA23" s="17">
        <f>AY23/AZ23</f>
        <v>0</v>
      </c>
      <c r="BB23" s="35">
        <f>AU23/AV23</f>
        <v>0.81131747490600659</v>
      </c>
      <c r="BC23" s="67">
        <v>0</v>
      </c>
      <c r="BD23" s="16">
        <f>AJ23*$C$74</f>
        <v>0</v>
      </c>
      <c r="BE23" s="54">
        <f>BD23-BC23</f>
        <v>0</v>
      </c>
      <c r="BF23" s="39">
        <f>($AD23^$BF$68)*($BG$68^$M23)*(IF($C23&gt;0,1,$BH$68))</f>
        <v>1.6056155910236949</v>
      </c>
      <c r="BG23" s="39">
        <f>($AD23^$BF$69)*($BG$69^$M23)*(IF($C23&gt;0,1,$BH$69))</f>
        <v>2.5142048572206224</v>
      </c>
      <c r="BH23" s="39">
        <f>($AD23^$BF$70)*($BG$70^$M23)*(IF($C23&gt;0,1,$BH$70))</f>
        <v>8.1741138387496317</v>
      </c>
      <c r="BI23" s="39">
        <f>($AD23^$BF$71)*($BG$71^$M23)*(IF($C23&gt;0,1,$BH$71))</f>
        <v>2.5218198873879536</v>
      </c>
      <c r="BJ23" s="39">
        <f>($AD23^$BF$72)*($BG$72^$M23)*(IF($C23&gt;0,1,$BH$72))</f>
        <v>1.0391996615982522</v>
      </c>
      <c r="BK23" s="39">
        <f>($AD23^$BF$73)*($BG$73^$M23)*(IF($C23&gt;0,1,$BH$73))</f>
        <v>4.7080191889976302</v>
      </c>
      <c r="BL23" s="39">
        <f>($AD23^$BF$75)*($BG$75^$M23)*(IF($C23&gt;0,1,$BH$75))</f>
        <v>2.2373853167513849</v>
      </c>
      <c r="BM23" s="37">
        <f>BF23/BF$66</f>
        <v>1.4470927933437742E-2</v>
      </c>
      <c r="BN23" s="37">
        <f>BG23/BG$66</f>
        <v>1.3892084067282571E-2</v>
      </c>
      <c r="BO23" s="37">
        <f>BH23/BH$66</f>
        <v>6.9865372663223159E-3</v>
      </c>
      <c r="BP23" s="37">
        <f>BI23/BI$66</f>
        <v>7.344448647850603E-3</v>
      </c>
      <c r="BQ23" s="37">
        <f>BJ23/BJ$66</f>
        <v>1.71848065581378E-2</v>
      </c>
      <c r="BR23" s="37">
        <f>BK23/BK$66</f>
        <v>1.4273731832592467E-2</v>
      </c>
      <c r="BS23" s="37">
        <f>BL23/BL$66</f>
        <v>9.7836545322242275E-3</v>
      </c>
      <c r="BT23" s="2">
        <v>870</v>
      </c>
      <c r="BU23" s="17">
        <f>BT$66*BM23</f>
        <v>828.95263573904765</v>
      </c>
      <c r="BV23" s="1">
        <f>BU23-BT23</f>
        <v>-41.047364260952349</v>
      </c>
      <c r="BW23" s="2">
        <v>612</v>
      </c>
      <c r="BX23" s="17">
        <f>BW$66*BN23</f>
        <v>754.49297777818367</v>
      </c>
      <c r="BY23" s="1">
        <f>BX23-BW23</f>
        <v>142.49297777818367</v>
      </c>
      <c r="BZ23" s="74">
        <v>803</v>
      </c>
      <c r="CA23" s="17">
        <f>BZ$66*BO23</f>
        <v>445.67819875596683</v>
      </c>
      <c r="CB23" s="1">
        <f>CA23-BZ23</f>
        <v>-357.32180124403317</v>
      </c>
      <c r="CC23" s="2">
        <v>0</v>
      </c>
      <c r="CD23" s="17">
        <f>CC$66*BP23</f>
        <v>449.65652401600533</v>
      </c>
      <c r="CE23" s="1">
        <f>CD23-CC23</f>
        <v>449.65652401600533</v>
      </c>
      <c r="CF23" s="2">
        <v>521</v>
      </c>
      <c r="CG23" s="17">
        <f>CF$66*BQ23</f>
        <v>1165.1642542548591</v>
      </c>
      <c r="CH23" s="1">
        <f>CG23-CF23</f>
        <v>644.16425425485909</v>
      </c>
      <c r="CI23" s="2">
        <v>810</v>
      </c>
      <c r="CJ23" s="17">
        <f>CI$66*BR23</f>
        <v>1016.9462981448829</v>
      </c>
      <c r="CK23" s="1">
        <f>CJ23-CI23</f>
        <v>206.94629814488292</v>
      </c>
      <c r="CL23" s="2">
        <v>983</v>
      </c>
      <c r="CM23" s="17">
        <f>CL$66*BS23</f>
        <v>662.62735415848249</v>
      </c>
      <c r="CN23" s="1">
        <f>CM23-CL23</f>
        <v>-320.37264584151751</v>
      </c>
      <c r="CO23" s="9"/>
      <c r="CS23" s="37"/>
      <c r="CU23" s="17"/>
      <c r="CV23" s="1"/>
    </row>
    <row r="24" spans="1:100" x14ac:dyDescent="0.2">
      <c r="A24" s="41" t="s">
        <v>80</v>
      </c>
      <c r="B24">
        <v>1</v>
      </c>
      <c r="C24">
        <v>1</v>
      </c>
      <c r="D24">
        <v>0.50763052208835302</v>
      </c>
      <c r="E24">
        <v>0.49236947791164598</v>
      </c>
      <c r="F24">
        <v>0.86417791898331997</v>
      </c>
      <c r="G24">
        <v>0.86417791898331997</v>
      </c>
      <c r="H24">
        <v>6.7841409691629898E-2</v>
      </c>
      <c r="I24">
        <v>0.25110132158590298</v>
      </c>
      <c r="J24">
        <v>0.13051845705423801</v>
      </c>
      <c r="K24">
        <v>0.33584396467116201</v>
      </c>
      <c r="L24">
        <v>0.76961986293618001</v>
      </c>
      <c r="M24" s="28">
        <v>0</v>
      </c>
      <c r="N24">
        <v>1.0054359400539401</v>
      </c>
      <c r="O24">
        <v>0.99639346782188198</v>
      </c>
      <c r="P24">
        <v>1.0065514717673201</v>
      </c>
      <c r="Q24">
        <v>0.99433641742517898</v>
      </c>
      <c r="R24">
        <v>116.639999389648</v>
      </c>
      <c r="S24" s="40">
        <f>IF(C24,O24,Q24)</f>
        <v>0.99639346782188198</v>
      </c>
      <c r="T24" s="40">
        <f>IF(D24 = 0,N24,P24)</f>
        <v>1.0065514717673201</v>
      </c>
      <c r="U24" s="59">
        <f>R24*S24^(1-M24)</f>
        <v>116.21933347859357</v>
      </c>
      <c r="V24" s="58">
        <f>R24*T24^(M24+1)</f>
        <v>117.40416305258951</v>
      </c>
      <c r="W24" s="66">
        <f>0.5 * (D24-MAX($D$3:$D$65))/(MIN($D$3:$D$65)-MAX($D$3:$D$65)) + 0.75</f>
        <v>1.0279666148992486</v>
      </c>
      <c r="X24" s="66">
        <f>AVERAGE(D24, F24, G24, H24, I24, J24, K24)</f>
        <v>0.43161307329398946</v>
      </c>
      <c r="Y24" s="29">
        <f>1.2^M24</f>
        <v>1</v>
      </c>
      <c r="Z24" s="29">
        <f>IF(C24&gt;0, 1, 0.3)</f>
        <v>1</v>
      </c>
      <c r="AA24" s="29">
        <f>PERCENTILE($L$2:$L$65, 0.05)</f>
        <v>8.297609145116451E-3</v>
      </c>
      <c r="AB24" s="29">
        <f>PERCENTILE($L$2:$L$65, 0.95)</f>
        <v>1.0118522672767436</v>
      </c>
      <c r="AC24" s="29">
        <f>MIN(MAX(L24,AA24), AB24)</f>
        <v>0.76961986293618001</v>
      </c>
      <c r="AD24" s="29">
        <f>AC24-$AC$66+1</f>
        <v>1.7613222537910636</v>
      </c>
      <c r="AE24" s="75">
        <v>1</v>
      </c>
      <c r="AF24" s="75">
        <v>0</v>
      </c>
      <c r="AG24" s="21">
        <f>(AD24^4) *Y24*Z24*AE24</f>
        <v>9.6239927964423515</v>
      </c>
      <c r="AH24" s="21">
        <f>(AD24^5)*Y24*Z24*AF24</f>
        <v>0</v>
      </c>
      <c r="AI24" s="15">
        <f>AG24/$AG$66</f>
        <v>2.3690863657220125E-2</v>
      </c>
      <c r="AJ24" s="15">
        <f>AH24/$AH$66</f>
        <v>0</v>
      </c>
      <c r="AK24" s="2">
        <v>2333</v>
      </c>
      <c r="AL24" s="16">
        <f>$D$72*AI24</f>
        <v>2765.7116978120948</v>
      </c>
      <c r="AM24" s="24">
        <f>AL24-AK24</f>
        <v>432.71169781209483</v>
      </c>
      <c r="AN24" s="2">
        <v>0</v>
      </c>
      <c r="AO24" s="2">
        <v>2566</v>
      </c>
      <c r="AP24" s="2">
        <v>0</v>
      </c>
      <c r="AQ24" s="10">
        <f>SUM(AN24:AP24)</f>
        <v>2566</v>
      </c>
      <c r="AR24" s="16">
        <f>AI24*$D$71</f>
        <v>4281.9309993210045</v>
      </c>
      <c r="AS24" s="9">
        <f>AR24-AQ24</f>
        <v>1715.9309993210045</v>
      </c>
      <c r="AT24" s="9">
        <f>AS24+AM24</f>
        <v>2148.6426971330993</v>
      </c>
      <c r="AU24" s="18">
        <f>AK24+AQ24</f>
        <v>4899</v>
      </c>
      <c r="AV24" s="27">
        <f>AL24+AR24</f>
        <v>7047.6426971330993</v>
      </c>
      <c r="AW24" s="67">
        <f>AT24*(AT24&lt;0)</f>
        <v>0</v>
      </c>
      <c r="AX24">
        <f>AW24/$AW$66</f>
        <v>0</v>
      </c>
      <c r="AY24" s="57">
        <f>AX24*$AT$66</f>
        <v>0</v>
      </c>
      <c r="AZ24" s="70">
        <f>IF(AY24&gt;0,U24,V24)</f>
        <v>117.40416305258951</v>
      </c>
      <c r="BA24" s="17">
        <f>AY24/AZ24</f>
        <v>0</v>
      </c>
      <c r="BB24" s="35">
        <f>AU24/AV24</f>
        <v>0.6951260457617775</v>
      </c>
      <c r="BC24" s="67">
        <v>0</v>
      </c>
      <c r="BD24" s="16">
        <f>AJ24*$C$74</f>
        <v>0</v>
      </c>
      <c r="BE24" s="54">
        <f>BD24-BC24</f>
        <v>0</v>
      </c>
      <c r="BF24" s="39">
        <f>($AD24^$BF$68)*($BG$68^$M24)*(IF($C24&gt;0,1,$BH$68))</f>
        <v>1.8596848336011316</v>
      </c>
      <c r="BG24" s="39">
        <f>($AD24^$BF$69)*($BG$69^$M24)*(IF($C24&gt;0,1,$BH$69))</f>
        <v>3.3467251458325875</v>
      </c>
      <c r="BH24" s="39">
        <f>($AD24^$BF$70)*($BG$70^$M24)*(IF($C24&gt;0,1,$BH$70))</f>
        <v>15.686071595648579</v>
      </c>
      <c r="BI24" s="39">
        <f>($AD24^$BF$71)*($BG$71^$M24)*(IF($C24&gt;0,1,$BH$71))</f>
        <v>3.3600126973795064</v>
      </c>
      <c r="BJ24" s="39">
        <f>($AD24^$BF$72)*($BG$72^$M24)*(IF($C24&gt;0,1,$BH$72))</f>
        <v>1.0516704111811677</v>
      </c>
      <c r="BK24" s="39">
        <f>($AD24^$BF$73)*($BG$73^$M24)*(IF($C24&gt;0,1,$BH$73))</f>
        <v>7.6133889392688143</v>
      </c>
      <c r="BL24" s="39">
        <f>($AD24^$BF$75)*($BG$75^$M24)*(IF($C24&gt;0,1,$BH$75))</f>
        <v>2.8723910496341571</v>
      </c>
      <c r="BM24" s="37">
        <f>BF24/BF$66</f>
        <v>1.6760777209936791E-2</v>
      </c>
      <c r="BN24" s="37">
        <f>BG24/BG$66</f>
        <v>1.8492123639993051E-2</v>
      </c>
      <c r="BO24" s="37">
        <f>BH24/BH$66</f>
        <v>1.3407119833061022E-2</v>
      </c>
      <c r="BP24" s="37">
        <f>BI24/BI$66</f>
        <v>9.7855682856043038E-3</v>
      </c>
      <c r="BQ24" s="37">
        <f>BJ24/BJ$66</f>
        <v>1.7391030084892786E-2</v>
      </c>
      <c r="BR24" s="37">
        <f>BK24/BK$66</f>
        <v>2.3082206697523165E-2</v>
      </c>
      <c r="BS24" s="37">
        <f>BL24/BL$66</f>
        <v>1.2560412147460355E-2</v>
      </c>
      <c r="BT24" s="2">
        <v>0</v>
      </c>
      <c r="BU24" s="17">
        <f>BT$66*BM24</f>
        <v>960.12436169401917</v>
      </c>
      <c r="BV24" s="1">
        <f>BU24-BT24</f>
        <v>960.12436169401917</v>
      </c>
      <c r="BW24" s="2">
        <v>0</v>
      </c>
      <c r="BX24" s="17">
        <f>BW$66*BN24</f>
        <v>1004.3257270116626</v>
      </c>
      <c r="BY24" s="1">
        <f>BX24-BW24</f>
        <v>1004.3257270116626</v>
      </c>
      <c r="BZ24" s="74">
        <v>0</v>
      </c>
      <c r="CA24" s="17">
        <f>BZ$66*BO24</f>
        <v>855.25358127079562</v>
      </c>
      <c r="CB24" s="1">
        <f>CA24-BZ24</f>
        <v>855.25358127079562</v>
      </c>
      <c r="CC24" s="2">
        <v>0</v>
      </c>
      <c r="CD24" s="17">
        <f>CC$66*BP24</f>
        <v>599.11163271783789</v>
      </c>
      <c r="CE24" s="1">
        <f>CD24-CC24</f>
        <v>599.11163271783789</v>
      </c>
      <c r="CF24" s="2">
        <v>0</v>
      </c>
      <c r="CG24" s="17">
        <f>CF$66*BQ24</f>
        <v>1179.1466218159007</v>
      </c>
      <c r="CH24" s="1">
        <f>CG24-CF24</f>
        <v>1179.1466218159007</v>
      </c>
      <c r="CI24" s="2">
        <v>0</v>
      </c>
      <c r="CJ24" s="17">
        <f>CI$66*BR24</f>
        <v>1644.5148983717354</v>
      </c>
      <c r="CK24" s="1">
        <f>CJ24-CI24</f>
        <v>1644.5148983717354</v>
      </c>
      <c r="CL24" s="2">
        <v>2371</v>
      </c>
      <c r="CM24" s="17">
        <f>CL$66*BS24</f>
        <v>850.69159392319489</v>
      </c>
      <c r="CN24" s="1">
        <f>CM24-CL24</f>
        <v>-1520.3084060768051</v>
      </c>
      <c r="CO24" s="9"/>
      <c r="CS24" s="37"/>
      <c r="CU24" s="17"/>
      <c r="CV24" s="1"/>
    </row>
    <row r="25" spans="1:100" x14ac:dyDescent="0.2">
      <c r="A25" s="41" t="s">
        <v>67</v>
      </c>
      <c r="B25">
        <v>1</v>
      </c>
      <c r="C25">
        <v>1</v>
      </c>
      <c r="D25">
        <v>0.72570281124497904</v>
      </c>
      <c r="E25">
        <v>0.27429718875502002</v>
      </c>
      <c r="F25">
        <v>0.80897537728355795</v>
      </c>
      <c r="G25">
        <v>0.80857823669578999</v>
      </c>
      <c r="H25">
        <v>0.185462555066079</v>
      </c>
      <c r="I25">
        <v>0.48766519823788501</v>
      </c>
      <c r="J25">
        <v>0.30073848054747498</v>
      </c>
      <c r="K25">
        <v>0.493183840677274</v>
      </c>
      <c r="L25">
        <v>0.48236665477872698</v>
      </c>
      <c r="M25" s="28">
        <v>0</v>
      </c>
      <c r="N25">
        <v>1.01582296046714</v>
      </c>
      <c r="O25">
        <v>0.97292007086431698</v>
      </c>
      <c r="P25">
        <v>1.02307876744489</v>
      </c>
      <c r="Q25">
        <v>0.98261619138762202</v>
      </c>
      <c r="R25">
        <v>46.740001678466797</v>
      </c>
      <c r="S25" s="40">
        <f>IF(C25,O25,Q25)</f>
        <v>0.97292007086431698</v>
      </c>
      <c r="T25" s="40">
        <f>IF(D25 = 0,N25,P25)</f>
        <v>1.02307876744489</v>
      </c>
      <c r="U25" s="59">
        <f>R25*S25^(1-M25)</f>
        <v>45.474285745212214</v>
      </c>
      <c r="V25" s="58">
        <f>R25*T25^(M25+1)</f>
        <v>47.818703307577898</v>
      </c>
      <c r="W25" s="66">
        <f>0.5 * (D25-MAX($D$3:$D$65))/(MIN($D$3:$D$65)-MAX($D$3:$D$65)) + 0.75</f>
        <v>0.90332923100966001</v>
      </c>
      <c r="X25" s="66">
        <f>AVERAGE(D25, F25, G25, H25, I25, J25, K25)</f>
        <v>0.54432949996472002</v>
      </c>
      <c r="Y25" s="29">
        <f>1.2^M25</f>
        <v>1</v>
      </c>
      <c r="Z25" s="29">
        <f>IF(C25&gt;0, 1, 0.3)</f>
        <v>1</v>
      </c>
      <c r="AA25" s="29">
        <f>PERCENTILE($L$2:$L$65, 0.05)</f>
        <v>8.297609145116451E-3</v>
      </c>
      <c r="AB25" s="29">
        <f>PERCENTILE($L$2:$L$65, 0.95)</f>
        <v>1.0118522672767436</v>
      </c>
      <c r="AC25" s="29">
        <f>MIN(MAX(L25,AA25), AB25)</f>
        <v>0.48236665477872698</v>
      </c>
      <c r="AD25" s="29">
        <f>AC25-$AC$66+1</f>
        <v>1.4740690456336105</v>
      </c>
      <c r="AE25" s="75">
        <v>1</v>
      </c>
      <c r="AF25" s="75">
        <v>0</v>
      </c>
      <c r="AG25" s="21">
        <f>(AD25^4) *Y25*Z25*AE25</f>
        <v>4.7214055444367569</v>
      </c>
      <c r="AH25" s="21">
        <f>(AD25^5)*Y25*Z25*AF25</f>
        <v>0</v>
      </c>
      <c r="AI25" s="15">
        <f>AG25/$AG$66</f>
        <v>1.1622429213064549E-2</v>
      </c>
      <c r="AJ25" s="15">
        <f>AH25/$AH$66</f>
        <v>0</v>
      </c>
      <c r="AK25" s="2">
        <v>1729</v>
      </c>
      <c r="AL25" s="16">
        <f>$D$72*AI25</f>
        <v>1356.8221444628175</v>
      </c>
      <c r="AM25" s="24">
        <f>AL25-AK25</f>
        <v>-372.1778555371825</v>
      </c>
      <c r="AN25" s="2">
        <v>0</v>
      </c>
      <c r="AO25" s="2">
        <v>1776</v>
      </c>
      <c r="AP25" s="2">
        <v>0</v>
      </c>
      <c r="AQ25" s="10">
        <f>SUM(AN25:AP25)</f>
        <v>1776</v>
      </c>
      <c r="AR25" s="16">
        <f>AI25*$D$71</f>
        <v>2100.6595899119147</v>
      </c>
      <c r="AS25" s="9">
        <f>AR25-AQ25</f>
        <v>324.65958991191474</v>
      </c>
      <c r="AT25" s="9">
        <f>AS25+AM25</f>
        <v>-47.518265625267759</v>
      </c>
      <c r="AU25" s="18">
        <f>AK25+AQ25</f>
        <v>3505</v>
      </c>
      <c r="AV25" s="27">
        <f>AL25+AR25</f>
        <v>3457.4817343747322</v>
      </c>
      <c r="AW25" s="67">
        <f>AT25*(AT25&lt;0)</f>
        <v>-47.518265625267759</v>
      </c>
      <c r="AX25">
        <f>AW25/$AW$66</f>
        <v>1.162539425562563E-3</v>
      </c>
      <c r="AY25" s="57">
        <f>AX25*$AT$66</f>
        <v>-23.172235722265974</v>
      </c>
      <c r="AZ25" s="60">
        <f>IF(AY25&gt;0,U25,V25)</f>
        <v>47.818703307577898</v>
      </c>
      <c r="BA25" s="17">
        <f>AY25/AZ25</f>
        <v>-0.48458519615678991</v>
      </c>
      <c r="BB25" s="35">
        <f>AU25/AV25</f>
        <v>1.0137436056864264</v>
      </c>
      <c r="BC25" s="28">
        <v>0</v>
      </c>
      <c r="BD25" s="16">
        <f>AJ25*$C$74</f>
        <v>0</v>
      </c>
      <c r="BE25" s="54">
        <f>BD25-BC25</f>
        <v>0</v>
      </c>
      <c r="BF25" s="39">
        <f>($AD25^$BF$68)*($BG$68^$M25)*(IF($C25&gt;0,1,$BH$68))</f>
        <v>1.5300144686432775</v>
      </c>
      <c r="BG25" s="39">
        <f>($AD25^$BF$69)*($BG$69^$M25)*(IF($C25&gt;0,1,$BH$69))</f>
        <v>2.2888484690418101</v>
      </c>
      <c r="BH25" s="39">
        <f>($AD25^$BF$70)*($BG$70^$M25)*(IF($C25&gt;0,1,$BH$70))</f>
        <v>6.5993656193648311</v>
      </c>
      <c r="BI25" s="39">
        <f>($AD25^$BF$71)*($BG$71^$M25)*(IF($C25&gt;0,1,$BH$71))</f>
        <v>2.295073859061096</v>
      </c>
      <c r="BJ25" s="39">
        <f>($AD25^$BF$72)*($BG$72^$M25)*(IF($C25&gt;0,1,$BH$72))</f>
        <v>1.0351376059797703</v>
      </c>
      <c r="BK25" s="39">
        <f>($AD25^$BF$73)*($BG$73^$M25)*(IF($C25&gt;0,1,$BH$73))</f>
        <v>4.0207301408088796</v>
      </c>
      <c r="BL25" s="39">
        <f>($AD25^$BF$75)*($BG$75^$M25)*(IF($C25&gt;0,1,$BH$75))</f>
        <v>2.0611862110669885</v>
      </c>
      <c r="BM25" s="37">
        <f>BF25/BF$66</f>
        <v>1.3789557872153951E-2</v>
      </c>
      <c r="BN25" s="37">
        <f>BG25/BG$66</f>
        <v>1.2646891226019792E-2</v>
      </c>
      <c r="BO25" s="37">
        <f>BH25/BH$66</f>
        <v>5.6405764274053026E-3</v>
      </c>
      <c r="BP25" s="37">
        <f>BI25/BI$66</f>
        <v>6.6840824696476108E-3</v>
      </c>
      <c r="BQ25" s="37">
        <f>BJ25/BJ$66</f>
        <v>1.7117634057403294E-2</v>
      </c>
      <c r="BR25" s="37">
        <f>BK25/BK$66</f>
        <v>1.2190014844299435E-2</v>
      </c>
      <c r="BS25" s="37">
        <f>BL25/BL$66</f>
        <v>9.0131698213448304E-3</v>
      </c>
      <c r="BT25" s="2">
        <v>1277</v>
      </c>
      <c r="BU25" s="17">
        <f>BT$66*BM25</f>
        <v>789.9210331484669</v>
      </c>
      <c r="BV25" s="1">
        <f>BU25-BT25</f>
        <v>-487.0789668515331</v>
      </c>
      <c r="BW25" s="2">
        <v>632</v>
      </c>
      <c r="BX25" s="17">
        <f>BW$66*BN25</f>
        <v>686.86530937636087</v>
      </c>
      <c r="BY25" s="1">
        <f>BX25-BW25</f>
        <v>54.865309376360869</v>
      </c>
      <c r="BZ25" s="74">
        <v>598</v>
      </c>
      <c r="CA25" s="17">
        <f>BZ$66*BO25</f>
        <v>359.81801088061167</v>
      </c>
      <c r="CB25" s="1">
        <f>CA25-BZ25</f>
        <v>-238.18198911938833</v>
      </c>
      <c r="CC25" s="2">
        <v>814</v>
      </c>
      <c r="CD25" s="17">
        <f>CC$66*BP25</f>
        <v>409.2262651217053</v>
      </c>
      <c r="CE25" s="1">
        <f>CD25-CC25</f>
        <v>-404.7737348782947</v>
      </c>
      <c r="CF25" s="2">
        <v>961</v>
      </c>
      <c r="CG25" s="17">
        <f>CF$66*BQ25</f>
        <v>1160.6098243600582</v>
      </c>
      <c r="CH25" s="1">
        <f>CG25-CF25</f>
        <v>199.60982436005816</v>
      </c>
      <c r="CI25" s="2">
        <v>835</v>
      </c>
      <c r="CJ25" s="17">
        <f>CI$66*BR25</f>
        <v>868.48979759695749</v>
      </c>
      <c r="CK25" s="1">
        <f>CJ25-CI25</f>
        <v>33.489797596957487</v>
      </c>
      <c r="CL25" s="2">
        <v>334</v>
      </c>
      <c r="CM25" s="17">
        <f>CL$66*BS25</f>
        <v>610.44396566004264</v>
      </c>
      <c r="CN25" s="1">
        <f>CM25-CL25</f>
        <v>276.44396566004264</v>
      </c>
      <c r="CO25" s="9"/>
      <c r="CS25" s="37"/>
      <c r="CU25" s="17"/>
      <c r="CV25" s="1"/>
    </row>
    <row r="26" spans="1:100" x14ac:dyDescent="0.2">
      <c r="A26" s="41" t="s">
        <v>60</v>
      </c>
      <c r="B26">
        <v>1</v>
      </c>
      <c r="C26">
        <v>1</v>
      </c>
      <c r="D26">
        <v>0.737349397590361</v>
      </c>
      <c r="E26">
        <v>0.262650602409638</v>
      </c>
      <c r="F26">
        <v>0.97220015885623501</v>
      </c>
      <c r="G26">
        <v>0.97220015885623501</v>
      </c>
      <c r="H26">
        <v>7.8414096916299497E-2</v>
      </c>
      <c r="I26">
        <v>0.43348017621145302</v>
      </c>
      <c r="J26">
        <v>0.18436636501471601</v>
      </c>
      <c r="K26">
        <v>0.42336864474716701</v>
      </c>
      <c r="L26">
        <v>0.62680371185627504</v>
      </c>
      <c r="M26" s="28">
        <v>0</v>
      </c>
      <c r="N26">
        <v>1.0034916483671299</v>
      </c>
      <c r="O26">
        <v>0.99532006785861005</v>
      </c>
      <c r="P26">
        <v>1.00678474660021</v>
      </c>
      <c r="Q26">
        <v>0.99457157423309595</v>
      </c>
      <c r="R26">
        <v>230.169998168945</v>
      </c>
      <c r="S26" s="40">
        <f>IF(C26,O26,Q26)</f>
        <v>0.99532006785861005</v>
      </c>
      <c r="T26" s="40">
        <f>IF(D26 = 0,N26,P26)</f>
        <v>1.00678474660021</v>
      </c>
      <c r="U26" s="59">
        <f>R26*S26^(1-M26)</f>
        <v>229.09281819653049</v>
      </c>
      <c r="V26" s="58">
        <f>R26*T26^(M26+1)</f>
        <v>231.7316432814921</v>
      </c>
      <c r="W26" s="66">
        <f>0.5 * (D26-MAX($D$3:$D$65))/(MIN($D$3:$D$65)-MAX($D$3:$D$65)) + 0.75</f>
        <v>0.89667272247780327</v>
      </c>
      <c r="X26" s="66">
        <f>AVERAGE(D26, F26, G26, H26, I26, J26, K26)</f>
        <v>0.54305414259892382</v>
      </c>
      <c r="Y26" s="29">
        <f>1.2^M26</f>
        <v>1</v>
      </c>
      <c r="Z26" s="29">
        <f>IF(C26&gt;0, 1, 0.3)</f>
        <v>1</v>
      </c>
      <c r="AA26" s="29">
        <f>PERCENTILE($L$2:$L$65, 0.05)</f>
        <v>8.297609145116451E-3</v>
      </c>
      <c r="AB26" s="29">
        <f>PERCENTILE($L$2:$L$65, 0.95)</f>
        <v>1.0118522672767436</v>
      </c>
      <c r="AC26" s="29">
        <f>MIN(MAX(L26,AA26), AB26)</f>
        <v>0.62680371185627504</v>
      </c>
      <c r="AD26" s="29">
        <f>AC26-$AC$66+1</f>
        <v>1.6185061027111587</v>
      </c>
      <c r="AE26" s="75">
        <v>1</v>
      </c>
      <c r="AF26" s="75">
        <v>0</v>
      </c>
      <c r="AG26" s="21">
        <f>(AD26^4) *Y26*Z26*AE26</f>
        <v>6.8621050954895484</v>
      </c>
      <c r="AH26" s="21">
        <f>(AD26^5)*Y26*Z26*AF26</f>
        <v>0</v>
      </c>
      <c r="AI26" s="15">
        <f>AG26/$AG$66</f>
        <v>1.6892073763693428E-2</v>
      </c>
      <c r="AJ26" s="15">
        <f>AH26/$AH$66</f>
        <v>0</v>
      </c>
      <c r="AK26" s="2">
        <v>2762</v>
      </c>
      <c r="AL26" s="16">
        <f>$D$72*AI26</f>
        <v>1972.009407698969</v>
      </c>
      <c r="AM26" s="24">
        <f>AL26-AK26</f>
        <v>-789.99059230103103</v>
      </c>
      <c r="AN26" s="2">
        <v>691</v>
      </c>
      <c r="AO26" s="2">
        <v>2532</v>
      </c>
      <c r="AP26" s="2">
        <v>230</v>
      </c>
      <c r="AQ26" s="10">
        <f>SUM(AN26:AP26)</f>
        <v>3453</v>
      </c>
      <c r="AR26" s="16">
        <f>AI26*$D$71</f>
        <v>3053.1050002278885</v>
      </c>
      <c r="AS26" s="9">
        <f>AR26-AQ26</f>
        <v>-399.89499977211153</v>
      </c>
      <c r="AT26" s="9">
        <f>AS26+AM26</f>
        <v>-1189.8855920731426</v>
      </c>
      <c r="AU26" s="18">
        <f>AK26+AQ26</f>
        <v>6215</v>
      </c>
      <c r="AV26" s="27">
        <f>AL26+AR26</f>
        <v>5025.1144079268579</v>
      </c>
      <c r="AW26" s="67">
        <f>AT26*(AT26&lt;0)</f>
        <v>-1189.8855920731426</v>
      </c>
      <c r="AX26">
        <f>AW26/$AW$66</f>
        <v>2.9110677641364078E-2</v>
      </c>
      <c r="AY26" s="57">
        <f>AX26*$AT$66</f>
        <v>-580.24654433905391</v>
      </c>
      <c r="AZ26" s="60">
        <f>IF(AY26&gt;0,U26,V26)</f>
        <v>231.7316432814921</v>
      </c>
      <c r="BA26" s="17">
        <f>AY26/AZ26</f>
        <v>-2.5039590455681067</v>
      </c>
      <c r="BB26" s="35">
        <f>AU26/AV26</f>
        <v>1.2367877615276099</v>
      </c>
      <c r="BC26" s="28">
        <v>0</v>
      </c>
      <c r="BD26" s="16">
        <f>AJ26*$C$74</f>
        <v>0</v>
      </c>
      <c r="BE26" s="54">
        <f>BD26-BC26</f>
        <v>0</v>
      </c>
      <c r="BF26" s="39">
        <f>($AD26^$BF$68)*($BG$68^$M26)*(IF($C26&gt;0,1,$BH$68))</f>
        <v>1.6950765587414864</v>
      </c>
      <c r="BG26" s="39">
        <f>($AD26^$BF$69)*($BG$69^$M26)*(IF($C26&gt;0,1,$BH$69))</f>
        <v>2.7941518491405932</v>
      </c>
      <c r="BH26" s="39">
        <f>($AD26^$BF$70)*($BG$70^$M26)*(IF($C26&gt;0,1,$BH$70))</f>
        <v>10.397359050715577</v>
      </c>
      <c r="BI26" s="39">
        <f>($AD26^$BF$71)*($BG$71^$M26)*(IF($C26&gt;0,1,$BH$71))</f>
        <v>2.803585496917433</v>
      </c>
      <c r="BJ26" s="39">
        <f>($AD26^$BF$72)*($BG$72^$M26)*(IF($C26&gt;0,1,$BH$72))</f>
        <v>1.0437853003260491</v>
      </c>
      <c r="BK26" s="39">
        <f>($AD26^$BF$73)*($BG$73^$M26)*(IF($C26&gt;0,1,$BH$73))</f>
        <v>5.6219118000147157</v>
      </c>
      <c r="BL26" s="39">
        <f>($AD26^$BF$75)*($BG$75^$M26)*(IF($C26&gt;0,1,$BH$75))</f>
        <v>2.4535173427823702</v>
      </c>
      <c r="BM26" s="37">
        <f>BF26/BF$66</f>
        <v>1.5277212590822249E-2</v>
      </c>
      <c r="BN26" s="37">
        <f>BG26/BG$66</f>
        <v>1.5438913926816903E-2</v>
      </c>
      <c r="BO26" s="37">
        <f>BH26/BH$66</f>
        <v>8.886778177078794E-3</v>
      </c>
      <c r="BP26" s="37">
        <f>BI26/BI$66</f>
        <v>8.1650516815046197E-3</v>
      </c>
      <c r="BQ26" s="37">
        <f>BJ26/BJ$66</f>
        <v>1.7260637331948388E-2</v>
      </c>
      <c r="BR26" s="37">
        <f>BK26/BK$66</f>
        <v>1.7044463541573227E-2</v>
      </c>
      <c r="BS26" s="37">
        <f>BL26/BL$66</f>
        <v>1.072875820310517E-2</v>
      </c>
      <c r="BT26" s="2">
        <v>972</v>
      </c>
      <c r="BU26" s="17">
        <f>BT$66*BM26</f>
        <v>875.13984605266171</v>
      </c>
      <c r="BV26" s="1">
        <f>BU26-BT26</f>
        <v>-96.86015394733829</v>
      </c>
      <c r="BW26" s="2">
        <v>191</v>
      </c>
      <c r="BX26" s="17">
        <f>BW$66*BN26</f>
        <v>838.50285427935285</v>
      </c>
      <c r="BY26" s="1">
        <f>BX26-BW26</f>
        <v>647.50285427935285</v>
      </c>
      <c r="BZ26" s="74">
        <v>0</v>
      </c>
      <c r="CA26" s="17">
        <f>BZ$66*BO26</f>
        <v>566.89646669403339</v>
      </c>
      <c r="CB26" s="1">
        <f>CA26-BZ26</f>
        <v>566.89646669403339</v>
      </c>
      <c r="CC26" s="2">
        <v>409</v>
      </c>
      <c r="CD26" s="17">
        <f>CC$66*BP26</f>
        <v>499.89712414843882</v>
      </c>
      <c r="CE26" s="1">
        <f>CD26-CC26</f>
        <v>90.89712414843882</v>
      </c>
      <c r="CF26" s="2">
        <v>1048</v>
      </c>
      <c r="CG26" s="17">
        <f>CF$66*BQ26</f>
        <v>1170.3057323807645</v>
      </c>
      <c r="CH26" s="1">
        <f>CG26-CF26</f>
        <v>122.30573238076454</v>
      </c>
      <c r="CI26" s="2">
        <v>419</v>
      </c>
      <c r="CJ26" s="17">
        <f>CI$66*BR26</f>
        <v>1214.3498494829262</v>
      </c>
      <c r="CK26" s="1">
        <f>CJ26-CI26</f>
        <v>795.34984948292617</v>
      </c>
      <c r="CL26" s="2">
        <v>839</v>
      </c>
      <c r="CM26" s="17">
        <f>CL$66*BS26</f>
        <v>726.6373355799069</v>
      </c>
      <c r="CN26" s="1">
        <f>CM26-CL26</f>
        <v>-112.3626644200931</v>
      </c>
      <c r="CO26" s="9"/>
      <c r="CS26" s="37"/>
      <c r="CU26" s="17"/>
      <c r="CV26" s="1"/>
    </row>
    <row r="27" spans="1:100" x14ac:dyDescent="0.2">
      <c r="A27" s="41" t="s">
        <v>39</v>
      </c>
      <c r="B27">
        <v>0</v>
      </c>
      <c r="C27">
        <v>0</v>
      </c>
      <c r="D27">
        <v>0.27550200803212799</v>
      </c>
      <c r="E27">
        <v>0.72449799196787101</v>
      </c>
      <c r="F27">
        <v>0.361397934868943</v>
      </c>
      <c r="G27">
        <v>0.361397934868943</v>
      </c>
      <c r="H27">
        <v>0.34537444933920702</v>
      </c>
      <c r="I27">
        <v>0.66519823788546195</v>
      </c>
      <c r="J27">
        <v>0.47931458887780798</v>
      </c>
      <c r="K27">
        <v>0.41620103624690302</v>
      </c>
      <c r="L27">
        <v>0.36275011520087003</v>
      </c>
      <c r="M27" s="28">
        <v>0</v>
      </c>
      <c r="N27">
        <v>1.0123580988379</v>
      </c>
      <c r="O27">
        <v>0.987282845213449</v>
      </c>
      <c r="P27">
        <v>1.0169490199434099</v>
      </c>
      <c r="Q27">
        <v>0.986484733460256</v>
      </c>
      <c r="R27">
        <v>59.5</v>
      </c>
      <c r="S27" s="40">
        <f>IF(C27,O27,Q27)</f>
        <v>0.986484733460256</v>
      </c>
      <c r="T27" s="40">
        <f>IF(D27 = 0,N27,P27)</f>
        <v>1.0169490199434099</v>
      </c>
      <c r="U27" s="59">
        <f>R27*S27^(1-M27)</f>
        <v>58.695841640885234</v>
      </c>
      <c r="V27" s="58">
        <f>R27*T27^(M27+1)</f>
        <v>60.508466686632893</v>
      </c>
      <c r="W27" s="66">
        <f>0.5 * (D27-MAX($D$3:$D$65))/(MIN($D$3:$D$65)-MAX($D$3:$D$65)) + 0.75</f>
        <v>1.1606377159824575</v>
      </c>
      <c r="X27" s="66">
        <f>AVERAGE(D27, F27, G27, H27, I27, J27, K27)</f>
        <v>0.41491231287419911</v>
      </c>
      <c r="Y27" s="29">
        <f>1.2^M27</f>
        <v>1</v>
      </c>
      <c r="Z27" s="29">
        <f>IF(C27&gt;0, 1, 0.3)</f>
        <v>0.3</v>
      </c>
      <c r="AA27" s="29">
        <f>PERCENTILE($L$2:$L$65, 0.05)</f>
        <v>8.297609145116451E-3</v>
      </c>
      <c r="AB27" s="29">
        <f>PERCENTILE($L$2:$L$65, 0.95)</f>
        <v>1.0118522672767436</v>
      </c>
      <c r="AC27" s="29">
        <f>MIN(MAX(L27,AA27), AB27)</f>
        <v>0.36275011520087003</v>
      </c>
      <c r="AD27" s="29">
        <f>AC27-$AC$66+1</f>
        <v>1.3544525060557535</v>
      </c>
      <c r="AE27" s="75">
        <v>1</v>
      </c>
      <c r="AF27" s="75">
        <v>0</v>
      </c>
      <c r="AG27" s="21">
        <f>(AD27^4) *Y27*Z27*AE27</f>
        <v>1.0096628549095419</v>
      </c>
      <c r="AH27" s="21">
        <f>(AD27^5)*Y27*Z27*AF27</f>
        <v>0</v>
      </c>
      <c r="AI27" s="15">
        <f>AG27/$AG$66</f>
        <v>2.4854325581232643E-3</v>
      </c>
      <c r="AJ27" s="15">
        <f>AH27/$AH$66</f>
        <v>0</v>
      </c>
      <c r="AK27" s="2">
        <v>0</v>
      </c>
      <c r="AL27" s="16">
        <f>$D$72*AI27</f>
        <v>290.15362207065868</v>
      </c>
      <c r="AM27" s="24">
        <f>AL27-AK27</f>
        <v>290.15362207065868</v>
      </c>
      <c r="AN27" s="2">
        <v>0</v>
      </c>
      <c r="AO27" s="2">
        <v>2380</v>
      </c>
      <c r="AP27" s="2">
        <v>178</v>
      </c>
      <c r="AQ27" s="10">
        <f>SUM(AN27:AP27)</f>
        <v>2558</v>
      </c>
      <c r="AR27" s="16">
        <f>AI27*$D$71</f>
        <v>449.22172831408244</v>
      </c>
      <c r="AS27" s="9">
        <f>AR27-AQ27</f>
        <v>-2108.7782716859174</v>
      </c>
      <c r="AT27" s="9">
        <f>AS27+AM27</f>
        <v>-1818.6246496152587</v>
      </c>
      <c r="AU27" s="18">
        <f>AK27+AQ27</f>
        <v>2558</v>
      </c>
      <c r="AV27" s="27">
        <f>AL27+AR27</f>
        <v>739.37535038474107</v>
      </c>
      <c r="AW27" s="67">
        <f>AT27*(AT27&lt;0)</f>
        <v>-1818.6246496152587</v>
      </c>
      <c r="AX27">
        <f>AW27/$AW$66</f>
        <v>4.4492845596481659E-2</v>
      </c>
      <c r="AY27" s="57">
        <f>AX27*$AT$66</f>
        <v>-886.85053035267799</v>
      </c>
      <c r="AZ27" s="60">
        <f>IF(AY27&gt;0,U27,V27)</f>
        <v>60.508466686632893</v>
      </c>
      <c r="BA27" s="17">
        <f>AY27/AZ27</f>
        <v>-14.656635325855891</v>
      </c>
      <c r="BB27" s="35">
        <f>AU27/AV27</f>
        <v>3.4596771432384377</v>
      </c>
      <c r="BC27" s="28">
        <v>0</v>
      </c>
      <c r="BD27" s="16">
        <f>AJ27*$C$74</f>
        <v>0</v>
      </c>
      <c r="BE27" s="54">
        <f>BD27-BC27</f>
        <v>0</v>
      </c>
      <c r="BF27" s="39">
        <f>($AD27^$BF$68)*($BG$68^$M27)*(IF($C27&gt;0,1,$BH$68))</f>
        <v>0.64703993301894913</v>
      </c>
      <c r="BG27" s="39">
        <f>($AD27^$BF$69)*($BG$69^$M27)*(IF($C27&gt;0,1,$BH$69))</f>
        <v>0.75280090175685599</v>
      </c>
      <c r="BH27" s="39">
        <f>($AD27^$BF$70)*($BG$70^$M27)*(IF($C27&gt;0,1,$BH$70))</f>
        <v>8.7457541142974549E-3</v>
      </c>
      <c r="BI27" s="39">
        <f>($AD27^$BF$71)*($BG$71^$M27)*(IF($C27&gt;0,1,$BH$71))</f>
        <v>1.3881751375868698</v>
      </c>
      <c r="BJ27" s="39">
        <f>($AD27^$BF$72)*($BG$72^$M27)*(IF($C27&gt;0,1,$BH$72))</f>
        <v>0.67190012957104017</v>
      </c>
      <c r="BK27" s="39">
        <f>($AD27^$BF$73)*($BG$73^$M27)*(IF($C27&gt;0,1,$BH$73))</f>
        <v>0.66786308165160446</v>
      </c>
      <c r="BL27" s="39">
        <f>($AD27^$BF$75)*($BG$75^$M27)*(IF($C27&gt;0,1,$BH$75))</f>
        <v>6.8655019519282157E-2</v>
      </c>
      <c r="BM27" s="37">
        <f>BF27/BF$66</f>
        <v>5.831575311749335E-3</v>
      </c>
      <c r="BN27" s="37">
        <f>BG27/BG$66</f>
        <v>4.159555011238561E-3</v>
      </c>
      <c r="BO27" s="37">
        <f>BH27/BH$66</f>
        <v>7.4751267534313598E-6</v>
      </c>
      <c r="BP27" s="37">
        <f>BI27/BI$66</f>
        <v>4.0428664486383548E-3</v>
      </c>
      <c r="BQ27" s="37">
        <f>BJ27/BJ$66</f>
        <v>1.1110929092594183E-2</v>
      </c>
      <c r="BR27" s="37">
        <f>BK27/BK$66</f>
        <v>2.0248215110638553E-3</v>
      </c>
      <c r="BS27" s="37">
        <f>BL27/BL$66</f>
        <v>3.0021516090713028E-4</v>
      </c>
      <c r="BT27" s="2">
        <v>1655</v>
      </c>
      <c r="BU27" s="17">
        <f>BT$66*BM27</f>
        <v>334.05596015824892</v>
      </c>
      <c r="BV27" s="1">
        <f>BU27-BT27</f>
        <v>-1320.944039841751</v>
      </c>
      <c r="BW27" s="2">
        <v>938</v>
      </c>
      <c r="BX27" s="17">
        <f>BW$66*BN27</f>
        <v>225.90959221537747</v>
      </c>
      <c r="BY27" s="1">
        <f>BX27-BW27</f>
        <v>-712.09040778462258</v>
      </c>
      <c r="BZ27" s="74">
        <v>430</v>
      </c>
      <c r="CA27" s="17">
        <f>BZ$66*BO27</f>
        <v>0.47684581072813986</v>
      </c>
      <c r="CB27" s="1">
        <f>CA27-BZ27</f>
        <v>-429.52315418927185</v>
      </c>
      <c r="CC27" s="2">
        <v>805</v>
      </c>
      <c r="CD27" s="17">
        <f>CC$66*BP27</f>
        <v>247.52045545143463</v>
      </c>
      <c r="CE27" s="1">
        <f>CD27-CC27</f>
        <v>-557.4795445485654</v>
      </c>
      <c r="CF27" s="2">
        <v>832</v>
      </c>
      <c r="CG27" s="17">
        <f>CF$66*BQ27</f>
        <v>753.34321433607079</v>
      </c>
      <c r="CH27" s="1">
        <f>CG27-CF27</f>
        <v>-78.656785663929213</v>
      </c>
      <c r="CI27" s="2">
        <v>1024</v>
      </c>
      <c r="CJ27" s="17">
        <f>CI$66*BR27</f>
        <v>144.26043337725542</v>
      </c>
      <c r="CK27" s="1">
        <f>CJ27-CI27</f>
        <v>-879.73956662274463</v>
      </c>
      <c r="CL27" s="2">
        <v>1344</v>
      </c>
      <c r="CM27" s="17">
        <f>CL$66*BS27</f>
        <v>20.332972417918121</v>
      </c>
      <c r="CN27" s="1">
        <f>CM27-CL27</f>
        <v>-1323.6670275820818</v>
      </c>
      <c r="CO27" s="9"/>
      <c r="CS27" s="37"/>
      <c r="CU27" s="17"/>
      <c r="CV27" s="1"/>
    </row>
    <row r="28" spans="1:100" x14ac:dyDescent="0.2">
      <c r="A28" s="41" t="s">
        <v>97</v>
      </c>
      <c r="B28">
        <v>1</v>
      </c>
      <c r="C28">
        <v>1</v>
      </c>
      <c r="D28">
        <v>0.52608695652173898</v>
      </c>
      <c r="E28">
        <v>0.47391304347826002</v>
      </c>
      <c r="F28">
        <v>0.74261603375527396</v>
      </c>
      <c r="G28">
        <v>0.74261603375527396</v>
      </c>
      <c r="H28">
        <v>0.52571428571428502</v>
      </c>
      <c r="I28">
        <v>0.42571428571428499</v>
      </c>
      <c r="J28">
        <v>0.47307936081872398</v>
      </c>
      <c r="K28">
        <v>0.59271942652715603</v>
      </c>
      <c r="L28">
        <v>0.114370580736782</v>
      </c>
      <c r="M28" s="28">
        <v>0</v>
      </c>
      <c r="N28">
        <v>1.0120637213830499</v>
      </c>
      <c r="O28">
        <v>0.98782398992342901</v>
      </c>
      <c r="P28">
        <v>1.0159751323567601</v>
      </c>
      <c r="Q28">
        <v>0.98366036295885895</v>
      </c>
      <c r="R28">
        <v>21.4500007629394</v>
      </c>
      <c r="S28" s="40">
        <f>IF(C28,O28,Q28)</f>
        <v>0.98782398992342901</v>
      </c>
      <c r="T28" s="40">
        <f>IF(D28 = 0,N28,P28)</f>
        <v>1.0159751323567601</v>
      </c>
      <c r="U28" s="59">
        <f>R28*S28^(1-M28)</f>
        <v>21.188825337507396</v>
      </c>
      <c r="V28" s="58">
        <f>R28*T28^(M28+1)</f>
        <v>21.792667364179962</v>
      </c>
      <c r="W28" s="66">
        <f>0.5 * (D28-MAX($D$3:$D$65))/(MIN($D$3:$D$65)-MAX($D$3:$D$65)) + 0.75</f>
        <v>1.0174179949319737</v>
      </c>
      <c r="X28" s="66">
        <f>AVERAGE(D28, F28, G28, H28, I28, J28, K28)</f>
        <v>0.57550662611524817</v>
      </c>
      <c r="Y28" s="29">
        <f>1.2^M28</f>
        <v>1</v>
      </c>
      <c r="Z28" s="29">
        <f>IF(C28&gt;0, 1, 0.3)</f>
        <v>1</v>
      </c>
      <c r="AA28" s="29">
        <f>PERCENTILE($L$2:$L$65, 0.05)</f>
        <v>8.297609145116451E-3</v>
      </c>
      <c r="AB28" s="29">
        <f>PERCENTILE($L$2:$L$65, 0.95)</f>
        <v>1.0118522672767436</v>
      </c>
      <c r="AC28" s="29">
        <f>MIN(MAX(L28,AA28), AB28)</f>
        <v>0.114370580736782</v>
      </c>
      <c r="AD28" s="29">
        <f>AC28-$AC$66+1</f>
        <v>1.1060729715916655</v>
      </c>
      <c r="AE28" s="75">
        <v>1</v>
      </c>
      <c r="AF28" s="75">
        <v>0</v>
      </c>
      <c r="AG28" s="21">
        <f>(AD28^4) *Y28*Z28*AE28</f>
        <v>1.4967012435572726</v>
      </c>
      <c r="AH28" s="21">
        <f>(AD28^5)*Y28*Z28*AF28</f>
        <v>0</v>
      </c>
      <c r="AI28" s="15">
        <f>AG28/$AG$66</f>
        <v>3.6843486738492547E-3</v>
      </c>
      <c r="AJ28" s="15">
        <f>AH28/$AH$66</f>
        <v>0</v>
      </c>
      <c r="AK28" s="2">
        <v>0</v>
      </c>
      <c r="AL28" s="16">
        <f>$D$72*AI28</f>
        <v>430.11712757790752</v>
      </c>
      <c r="AM28" s="24">
        <f>AL28-AK28</f>
        <v>430.11712757790752</v>
      </c>
      <c r="AN28" s="2">
        <v>386</v>
      </c>
      <c r="AO28" s="2">
        <v>644</v>
      </c>
      <c r="AP28" s="2">
        <v>0</v>
      </c>
      <c r="AQ28" s="10">
        <f>SUM(AN28:AP28)</f>
        <v>1030</v>
      </c>
      <c r="AR28" s="16">
        <f>AI28*$D$71</f>
        <v>665.91606904353432</v>
      </c>
      <c r="AS28" s="9">
        <f>AR28-AQ28</f>
        <v>-364.08393095646568</v>
      </c>
      <c r="AT28" s="9">
        <f>AS28+AM28</f>
        <v>66.033196621441846</v>
      </c>
      <c r="AU28" s="18">
        <f>AK28+AQ28</f>
        <v>1030</v>
      </c>
      <c r="AV28" s="27">
        <f>AL28+AR28</f>
        <v>1096.0331966214419</v>
      </c>
      <c r="AW28" s="67">
        <f>AT28*(AT28&lt;0)</f>
        <v>0</v>
      </c>
      <c r="AX28">
        <f>AW28/$AW$66</f>
        <v>0</v>
      </c>
      <c r="AY28" s="57">
        <f>AX28*$AT$66</f>
        <v>0</v>
      </c>
      <c r="AZ28" s="60">
        <f>IF(AY28&gt;0,U28,V28)</f>
        <v>21.792667364179962</v>
      </c>
      <c r="BA28" s="17">
        <f>AY28/AZ28</f>
        <v>0</v>
      </c>
      <c r="BB28" s="35">
        <f>AU28/AV28</f>
        <v>0.93975255783767186</v>
      </c>
      <c r="BC28" s="28">
        <v>0</v>
      </c>
      <c r="BD28" s="16">
        <f>AJ28*$C$74</f>
        <v>0</v>
      </c>
      <c r="BE28" s="54">
        <f>BD28-BC28</f>
        <v>0</v>
      </c>
      <c r="BF28" s="39">
        <f>($AD28^$BF$68)*($BG$68^$M28)*(IF($C28&gt;0,1,$BH$68))</f>
        <v>1.1168298750215486</v>
      </c>
      <c r="BG28" s="39">
        <f>($AD28^$BF$69)*($BG$69^$M28)*(IF($C28&gt;0,1,$BH$69))</f>
        <v>1.2400368358121956</v>
      </c>
      <c r="BH28" s="39">
        <f>($AD28^$BF$70)*($BG$70^$M28)*(IF($C28&gt;0,1,$BH$70))</f>
        <v>1.6327531170364673</v>
      </c>
      <c r="BI28" s="39">
        <f>($AD28^$BF$71)*($BG$71^$M28)*(IF($C28&gt;0,1,$BH$71))</f>
        <v>1.2409122524954237</v>
      </c>
      <c r="BJ28" s="39">
        <f>($AD28^$BF$72)*($BG$72^$M28)*(IF($C28&gt;0,1,$BH$72))</f>
        <v>1.0090129877768017</v>
      </c>
      <c r="BK28" s="39">
        <f>($AD28^$BF$73)*($BG$73^$M28)*(IF($C28&gt;0,1,$BH$73))</f>
        <v>1.435517973999253</v>
      </c>
      <c r="BL28" s="39">
        <f>($AD28^$BF$75)*($BG$75^$M28)*(IF($C28&gt;0,1,$BH$75))</f>
        <v>1.2067379357300179</v>
      </c>
      <c r="BM28" s="37">
        <f>BF28/BF$66</f>
        <v>1.0065650038340096E-2</v>
      </c>
      <c r="BN28" s="37">
        <f>BG28/BG$66</f>
        <v>6.8517471518505018E-3</v>
      </c>
      <c r="BO28" s="37">
        <f>BH28/BH$66</f>
        <v>1.395538491867167E-3</v>
      </c>
      <c r="BP28" s="37">
        <f>BI28/BI$66</f>
        <v>3.6139838378311602E-3</v>
      </c>
      <c r="BQ28" s="37">
        <f>BJ28/BJ$66</f>
        <v>1.6685622263314794E-2</v>
      </c>
      <c r="BR28" s="37">
        <f>BK28/BK$66</f>
        <v>4.352190970167708E-3</v>
      </c>
      <c r="BS28" s="37">
        <f>BL28/BL$66</f>
        <v>5.276832285309843E-3</v>
      </c>
      <c r="BT28" s="2">
        <v>847</v>
      </c>
      <c r="BU28" s="17">
        <f>BT$66*BM28</f>
        <v>576.60069679627406</v>
      </c>
      <c r="BV28" s="1">
        <f>BU28-BT28</f>
        <v>-270.39930320372594</v>
      </c>
      <c r="BW28" s="2">
        <v>650</v>
      </c>
      <c r="BX28" s="17">
        <f>BW$66*BN28</f>
        <v>372.12523956415259</v>
      </c>
      <c r="BY28" s="1">
        <f>BX28-BW28</f>
        <v>-277.87476043584741</v>
      </c>
      <c r="BZ28" s="74">
        <v>560</v>
      </c>
      <c r="CA28" s="17">
        <f>BZ$66*BO28</f>
        <v>89.022795934698451</v>
      </c>
      <c r="CB28" s="1">
        <f>CA28-BZ28</f>
        <v>-470.97720406530152</v>
      </c>
      <c r="CC28" s="2">
        <v>649</v>
      </c>
      <c r="CD28" s="17">
        <f>CC$66*BP28</f>
        <v>221.26254648737495</v>
      </c>
      <c r="CE28" s="1">
        <f>CD28-CC28</f>
        <v>-427.73745351262505</v>
      </c>
      <c r="CF28" s="2">
        <v>891</v>
      </c>
      <c r="CG28" s="17">
        <f>CF$66*BQ28</f>
        <v>1131.3185606972697</v>
      </c>
      <c r="CH28" s="1">
        <f>CG28-CF28</f>
        <v>240.31856069726973</v>
      </c>
      <c r="CI28" s="2">
        <v>0</v>
      </c>
      <c r="CJ28" s="17">
        <f>CI$66*BR28</f>
        <v>310.07619786056853</v>
      </c>
      <c r="CK28" s="1">
        <f>CJ28-CI28</f>
        <v>310.07619786056853</v>
      </c>
      <c r="CL28" s="2">
        <v>0</v>
      </c>
      <c r="CM28" s="17">
        <f>CL$66*BS28</f>
        <v>357.38929701946506</v>
      </c>
      <c r="CN28" s="1">
        <f>CM28-CL28</f>
        <v>357.38929701946506</v>
      </c>
      <c r="CO28" s="9"/>
      <c r="CS28" s="37"/>
      <c r="CU28" s="17"/>
      <c r="CV28" s="1"/>
    </row>
    <row r="29" spans="1:100" x14ac:dyDescent="0.2">
      <c r="A29" s="42" t="s">
        <v>62</v>
      </c>
      <c r="B29">
        <v>1</v>
      </c>
      <c r="C29">
        <v>1</v>
      </c>
      <c r="D29">
        <v>0.59598393574297104</v>
      </c>
      <c r="E29">
        <v>0.40401606425702802</v>
      </c>
      <c r="F29">
        <v>0.888006354249404</v>
      </c>
      <c r="G29">
        <v>0.888006354249404</v>
      </c>
      <c r="H29">
        <v>0.15682819383259899</v>
      </c>
      <c r="I29">
        <v>0.27136563876651898</v>
      </c>
      <c r="J29">
        <v>0.206295378028648</v>
      </c>
      <c r="K29">
        <v>0.428008886054626</v>
      </c>
      <c r="L29">
        <v>1.0144185020363701</v>
      </c>
      <c r="M29" s="28">
        <v>0</v>
      </c>
      <c r="N29">
        <v>1.0049203599085099</v>
      </c>
      <c r="O29">
        <v>0.99632608063614703</v>
      </c>
      <c r="P29">
        <v>1.00617538994487</v>
      </c>
      <c r="Q29">
        <v>0.99501479894386302</v>
      </c>
      <c r="R29">
        <v>310.510009765625</v>
      </c>
      <c r="S29" s="40">
        <f>IF(C29,O29,Q29)</f>
        <v>0.99632608063614703</v>
      </c>
      <c r="T29" s="40">
        <f>IF(D29 = 0,N29,P29)</f>
        <v>1.00617538994487</v>
      </c>
      <c r="U29" s="59">
        <f>R29*S29^(1-M29)</f>
        <v>309.36922102807688</v>
      </c>
      <c r="V29" s="58">
        <f>R29*T29^(M29+1)</f>
        <v>312.42753015771314</v>
      </c>
      <c r="W29" s="66">
        <f>0.5 * (D29-MAX($D$3:$D$65))/(MIN($D$3:$D$65)-MAX($D$3:$D$65)) + 0.75</f>
        <v>0.97746896396792371</v>
      </c>
      <c r="X29" s="66">
        <f>AVERAGE(D29, F29, G29, H29, I29, J29, K29)</f>
        <v>0.49064210584631007</v>
      </c>
      <c r="Y29" s="29">
        <f>1.2^M29</f>
        <v>1</v>
      </c>
      <c r="Z29" s="29">
        <f>IF(C29&gt;0, 1, 0.3)</f>
        <v>1</v>
      </c>
      <c r="AA29" s="29">
        <f>PERCENTILE($L$2:$L$65, 0.05)</f>
        <v>8.297609145116451E-3</v>
      </c>
      <c r="AB29" s="29">
        <f>PERCENTILE($L$2:$L$65, 0.95)</f>
        <v>1.0118522672767436</v>
      </c>
      <c r="AC29" s="29">
        <f>MIN(MAX(L29,AA29), AB29)</f>
        <v>1.0118522672767436</v>
      </c>
      <c r="AD29" s="29">
        <f>AC29-$AC$66+1</f>
        <v>2.0035546581316273</v>
      </c>
      <c r="AE29" s="75">
        <v>1</v>
      </c>
      <c r="AF29" s="75">
        <v>0</v>
      </c>
      <c r="AG29" s="21">
        <f>(AD29^4) *Y29*Z29*AE29</f>
        <v>16.114052673959865</v>
      </c>
      <c r="AH29" s="21">
        <f>(AD29^5)*Y29*Z29*AF29</f>
        <v>0</v>
      </c>
      <c r="AI29" s="15">
        <f>AG29/$AG$66</f>
        <v>3.966709378722396E-2</v>
      </c>
      <c r="AJ29" s="15">
        <f>AH29/$AH$66</f>
        <v>0</v>
      </c>
      <c r="AK29" s="2">
        <v>4968</v>
      </c>
      <c r="AL29" s="16">
        <f>$D$72*AI29</f>
        <v>4630.8039627799635</v>
      </c>
      <c r="AM29" s="24">
        <f>AL29-AK29</f>
        <v>-337.19603722003649</v>
      </c>
      <c r="AN29" s="2">
        <v>932</v>
      </c>
      <c r="AO29" s="2">
        <v>4968</v>
      </c>
      <c r="AP29" s="2">
        <v>0</v>
      </c>
      <c r="AQ29" s="10">
        <f>SUM(AN29:AP29)</f>
        <v>5900</v>
      </c>
      <c r="AR29" s="16">
        <f>AI29*$D$71</f>
        <v>7169.5047085682409</v>
      </c>
      <c r="AS29" s="9">
        <f>AR29-AQ29</f>
        <v>1269.5047085682409</v>
      </c>
      <c r="AT29" s="9">
        <f>AS29+AM29</f>
        <v>932.30867134820437</v>
      </c>
      <c r="AU29" s="18">
        <f>AK29+AQ29</f>
        <v>10868</v>
      </c>
      <c r="AV29" s="27">
        <f>AL29+AR29</f>
        <v>11800.308671348204</v>
      </c>
      <c r="AW29" s="67">
        <f>AT29*(AT29&lt;0)</f>
        <v>0</v>
      </c>
      <c r="AX29">
        <f>AW29/$AW$66</f>
        <v>0</v>
      </c>
      <c r="AY29" s="57">
        <f>AX29*$AT$66</f>
        <v>0</v>
      </c>
      <c r="AZ29" s="60">
        <f>IF(AY29&gt;0,U29,V29)</f>
        <v>312.42753015771314</v>
      </c>
      <c r="BA29" s="17">
        <f>AY29/AZ29</f>
        <v>0</v>
      </c>
      <c r="BB29" s="35">
        <f>AU29/AV29</f>
        <v>0.92099285727907265</v>
      </c>
      <c r="BC29" s="28">
        <v>0</v>
      </c>
      <c r="BD29" s="16">
        <f>AJ29*$C$74</f>
        <v>0</v>
      </c>
      <c r="BE29" s="54">
        <f>BD29-BC29</f>
        <v>0</v>
      </c>
      <c r="BF29" s="39">
        <f>($AD29^$BF$68)*($BG$68^$M29)*(IF($C29&gt;0,1,$BH$68))</f>
        <v>2.1417763044063567</v>
      </c>
      <c r="BG29" s="39">
        <f>($AD29^$BF$69)*($BG$69^$M29)*(IF($C29&gt;0,1,$BH$69))</f>
        <v>4.4059924595991955</v>
      </c>
      <c r="BH29" s="39">
        <f>($AD29^$BF$70)*($BG$70^$M29)*(IF($C29&gt;0,1,$BH$70))</f>
        <v>29.353453884123159</v>
      </c>
      <c r="BI29" s="39">
        <f>($AD29^$BF$71)*($BG$71^$M29)*(IF($C29&gt;0,1,$BH$71))</f>
        <v>4.4274774500668048</v>
      </c>
      <c r="BJ29" s="39">
        <f>($AD29^$BF$72)*($BG$72^$M29)*(IF($C29&gt;0,1,$BH$72))</f>
        <v>1.0638007846867892</v>
      </c>
      <c r="BK29" s="39">
        <f>($AD29^$BF$73)*($BG$73^$M29)*(IF($C29&gt;0,1,$BH$73))</f>
        <v>12.085345879576732</v>
      </c>
      <c r="BL29" s="39">
        <f>($AD29^$BF$75)*($BG$75^$M29)*(IF($C29&gt;0,1,$BH$75))</f>
        <v>3.6522241761352472</v>
      </c>
      <c r="BM29" s="37">
        <f>BF29/BF$66</f>
        <v>1.9303182358143666E-2</v>
      </c>
      <c r="BN29" s="37">
        <f>BG29/BG$66</f>
        <v>2.4345039932915088E-2</v>
      </c>
      <c r="BO29" s="37">
        <f>BH29/BH$66</f>
        <v>2.5088835744434684E-2</v>
      </c>
      <c r="BP29" s="37">
        <f>BI29/BI$66</f>
        <v>1.2894410474815068E-2</v>
      </c>
      <c r="BQ29" s="37">
        <f>BJ29/BJ$66</f>
        <v>1.7591624955999138E-2</v>
      </c>
      <c r="BR29" s="37">
        <f>BK29/BK$66</f>
        <v>3.6640247047491685E-2</v>
      </c>
      <c r="BS29" s="37">
        <f>BL29/BL$66</f>
        <v>1.5970472026439517E-2</v>
      </c>
      <c r="BT29" s="2">
        <v>276</v>
      </c>
      <c r="BU29" s="17">
        <f>BT$66*BM29</f>
        <v>1105.7634982039017</v>
      </c>
      <c r="BV29" s="1">
        <f>BU29-BT29</f>
        <v>829.76349820390169</v>
      </c>
      <c r="BW29" s="2">
        <v>561</v>
      </c>
      <c r="BX29" s="17">
        <f>BW$66*BN29</f>
        <v>1322.2034637965514</v>
      </c>
      <c r="BY29" s="1">
        <f>BX29-BW29</f>
        <v>761.20346379655143</v>
      </c>
      <c r="BZ29" s="74">
        <v>0</v>
      </c>
      <c r="CA29" s="17">
        <f>BZ$66*BO29</f>
        <v>1600.441920973233</v>
      </c>
      <c r="CB29" s="1">
        <f>CA29-BZ29</f>
        <v>1600.441920973233</v>
      </c>
      <c r="CC29" s="2">
        <v>1432</v>
      </c>
      <c r="CD29" s="17">
        <f>CC$66*BP29</f>
        <v>789.44738691007774</v>
      </c>
      <c r="CE29" s="1">
        <f>CD29-CC29</f>
        <v>-642.55261308992226</v>
      </c>
      <c r="CF29" s="2">
        <v>293</v>
      </c>
      <c r="CG29" s="17">
        <f>CF$66*BQ29</f>
        <v>1192.7473552666536</v>
      </c>
      <c r="CH29" s="1">
        <f>CG29-CF29</f>
        <v>899.74735526665359</v>
      </c>
      <c r="CI29" s="2">
        <v>293</v>
      </c>
      <c r="CJ29" s="17">
        <f>CI$66*BR29</f>
        <v>2610.4710411455926</v>
      </c>
      <c r="CK29" s="1">
        <f>CJ29-CI29</f>
        <v>2317.4710411455926</v>
      </c>
      <c r="CL29" s="2">
        <v>1467</v>
      </c>
      <c r="CM29" s="17">
        <f>CL$66*BS29</f>
        <v>1081.6481294066955</v>
      </c>
      <c r="CN29" s="1">
        <f>CM29-CL29</f>
        <v>-385.35187059330451</v>
      </c>
      <c r="CO29" s="9"/>
      <c r="CS29" s="37"/>
      <c r="CU29" s="17"/>
      <c r="CV29" s="1"/>
    </row>
    <row r="30" spans="1:100" x14ac:dyDescent="0.2">
      <c r="A30" s="42" t="s">
        <v>12</v>
      </c>
      <c r="B30">
        <v>1</v>
      </c>
      <c r="C30">
        <v>1</v>
      </c>
      <c r="D30">
        <v>0.58417508417508401</v>
      </c>
      <c r="E30">
        <v>0.41582491582491499</v>
      </c>
      <c r="F30">
        <v>0.773710482529118</v>
      </c>
      <c r="G30">
        <v>0.773710482529118</v>
      </c>
      <c r="H30">
        <v>0.12894248608534301</v>
      </c>
      <c r="I30">
        <v>0.31076066790352502</v>
      </c>
      <c r="J30">
        <v>0.20017555569305201</v>
      </c>
      <c r="K30">
        <v>0.39354532875617398</v>
      </c>
      <c r="L30">
        <v>1.0716837175263301</v>
      </c>
      <c r="M30" s="28">
        <v>0</v>
      </c>
      <c r="N30">
        <v>1.00924074596429</v>
      </c>
      <c r="O30">
        <v>0.99364361751147201</v>
      </c>
      <c r="P30">
        <v>1.0100103148339099</v>
      </c>
      <c r="Q30">
        <v>0.99235541315690601</v>
      </c>
      <c r="R30">
        <v>312.47000122070301</v>
      </c>
      <c r="S30" s="40">
        <f>IF(C30,O30,Q30)</f>
        <v>0.99364361751147201</v>
      </c>
      <c r="T30" s="40">
        <f>IF(D30 = 0,N30,P30)</f>
        <v>1.0100103148339099</v>
      </c>
      <c r="U30" s="59">
        <f>R30*S30^(1-M30)</f>
        <v>310.48382237675344</v>
      </c>
      <c r="V30" s="58">
        <f>R30*T30^(M30+1)</f>
        <v>315.59792430907447</v>
      </c>
      <c r="W30" s="66">
        <f>0.5 * (D30-MAX($D$3:$D$65))/(MIN($D$3:$D$65)-MAX($D$3:$D$65)) + 0.75</f>
        <v>0.98421821382380426</v>
      </c>
      <c r="X30" s="66">
        <f>AVERAGE(D30, F30, G30, H30, I30, J30, K30)</f>
        <v>0.45214572681020204</v>
      </c>
      <c r="Y30" s="29">
        <f>1.2^M30</f>
        <v>1</v>
      </c>
      <c r="Z30" s="29">
        <f>IF(C30&gt;0, 1, 0.3)</f>
        <v>1</v>
      </c>
      <c r="AA30" s="29">
        <f>PERCENTILE($L$2:$L$65, 0.05)</f>
        <v>8.297609145116451E-3</v>
      </c>
      <c r="AB30" s="29">
        <f>PERCENTILE($L$2:$L$65, 0.95)</f>
        <v>1.0118522672767436</v>
      </c>
      <c r="AC30" s="29">
        <f>MIN(MAX(L30,AA30), AB30)</f>
        <v>1.0118522672767436</v>
      </c>
      <c r="AD30" s="29">
        <f>AC30-$AC$66+1</f>
        <v>2.0035546581316273</v>
      </c>
      <c r="AE30" s="75">
        <v>1</v>
      </c>
      <c r="AF30" s="75">
        <v>0</v>
      </c>
      <c r="AG30" s="21">
        <f>(AD30^4) *Y30*Z30*AE30</f>
        <v>16.114052673959865</v>
      </c>
      <c r="AH30" s="21">
        <f>(AD30^5)*Y30*Z30*AF30</f>
        <v>0</v>
      </c>
      <c r="AI30" s="15">
        <f>AG30/$AG$66</f>
        <v>3.966709378722396E-2</v>
      </c>
      <c r="AJ30" s="15">
        <f>AH30/$AH$66</f>
        <v>0</v>
      </c>
      <c r="AK30" s="2">
        <v>7499</v>
      </c>
      <c r="AL30" s="16">
        <f>$D$72*AI30</f>
        <v>4630.8039627799635</v>
      </c>
      <c r="AM30" s="24">
        <f>AL30-AK30</f>
        <v>-2868.1960372200365</v>
      </c>
      <c r="AN30" s="2">
        <v>0</v>
      </c>
      <c r="AO30" s="2">
        <v>4375</v>
      </c>
      <c r="AP30" s="2">
        <v>0</v>
      </c>
      <c r="AQ30" s="10">
        <f>SUM(AN30:AP30)</f>
        <v>4375</v>
      </c>
      <c r="AR30" s="16">
        <f>AI30*$D$71</f>
        <v>7169.5047085682409</v>
      </c>
      <c r="AS30" s="9">
        <f>AR30-AQ30</f>
        <v>2794.5047085682409</v>
      </c>
      <c r="AT30" s="9">
        <f>AS30+AM30</f>
        <v>-73.691328651795629</v>
      </c>
      <c r="AU30" s="18">
        <f>AK30+AQ30</f>
        <v>11874</v>
      </c>
      <c r="AV30" s="27">
        <f>AL30+AR30</f>
        <v>11800.308671348204</v>
      </c>
      <c r="AW30" s="67">
        <f>AT30*(AT30&lt;0)</f>
        <v>-73.691328651795629</v>
      </c>
      <c r="AX30">
        <f>AW30/$AW$66</f>
        <v>1.8028661979246595E-3</v>
      </c>
      <c r="AY30" s="57">
        <f>AX30*$AT$66</f>
        <v>-35.935504289499384</v>
      </c>
      <c r="AZ30" s="60">
        <f>IF(AY30&gt;0,U30,V30)</f>
        <v>315.59792430907447</v>
      </c>
      <c r="BA30" s="17">
        <f>AY30/AZ30</f>
        <v>-0.11386483091792034</v>
      </c>
      <c r="BB30" s="35">
        <f>AU30/AV30</f>
        <v>1.0062448644950044</v>
      </c>
      <c r="BC30" s="28">
        <v>0</v>
      </c>
      <c r="BD30" s="16">
        <f>AJ30*$C$74</f>
        <v>0</v>
      </c>
      <c r="BE30" s="54">
        <f>BD30-BC30</f>
        <v>0</v>
      </c>
      <c r="BF30" s="39">
        <f>($AD30^$BF$68)*($BG$68^$M30)*(IF($C30&gt;0,1,$BH$68))</f>
        <v>2.1417763044063567</v>
      </c>
      <c r="BG30" s="39">
        <f>($AD30^$BF$69)*($BG$69^$M30)*(IF($C30&gt;0,1,$BH$69))</f>
        <v>4.4059924595991955</v>
      </c>
      <c r="BH30" s="39">
        <f>($AD30^$BF$70)*($BG$70^$M30)*(IF($C30&gt;0,1,$BH$70))</f>
        <v>29.353453884123159</v>
      </c>
      <c r="BI30" s="39">
        <f>($AD30^$BF$71)*($BG$71^$M30)*(IF($C30&gt;0,1,$BH$71))</f>
        <v>4.4274774500668048</v>
      </c>
      <c r="BJ30" s="39">
        <f>($AD30^$BF$72)*($BG$72^$M30)*(IF($C30&gt;0,1,$BH$72))</f>
        <v>1.0638007846867892</v>
      </c>
      <c r="BK30" s="39">
        <f>($AD30^$BF$73)*($BG$73^$M30)*(IF($C30&gt;0,1,$BH$73))</f>
        <v>12.085345879576732</v>
      </c>
      <c r="BL30" s="39">
        <f>($AD30^$BF$75)*($BG$75^$M30)*(IF($C30&gt;0,1,$BH$75))</f>
        <v>3.6522241761352472</v>
      </c>
      <c r="BM30" s="37">
        <f>BF30/BF$66</f>
        <v>1.9303182358143666E-2</v>
      </c>
      <c r="BN30" s="37">
        <f>BG30/BG$66</f>
        <v>2.4345039932915088E-2</v>
      </c>
      <c r="BO30" s="37">
        <f>BH30/BH$66</f>
        <v>2.5088835744434684E-2</v>
      </c>
      <c r="BP30" s="37">
        <f>BI30/BI$66</f>
        <v>1.2894410474815068E-2</v>
      </c>
      <c r="BQ30" s="37">
        <f>BJ30/BJ$66</f>
        <v>1.7591624955999138E-2</v>
      </c>
      <c r="BR30" s="37">
        <f>BK30/BK$66</f>
        <v>3.6640247047491685E-2</v>
      </c>
      <c r="BS30" s="37">
        <f>BL30/BL$66</f>
        <v>1.5970472026439517E-2</v>
      </c>
      <c r="BT30" s="2">
        <v>539</v>
      </c>
      <c r="BU30" s="17">
        <f>BT$66*BM30</f>
        <v>1105.7634982039017</v>
      </c>
      <c r="BV30" s="1">
        <f>BU30-BT30</f>
        <v>566.76349820390169</v>
      </c>
      <c r="BW30" s="2">
        <v>241</v>
      </c>
      <c r="BX30" s="17">
        <f>BW$66*BN30</f>
        <v>1322.2034637965514</v>
      </c>
      <c r="BY30" s="1">
        <f>BX30-BW30</f>
        <v>1081.2034637965514</v>
      </c>
      <c r="BZ30" s="74">
        <v>4276</v>
      </c>
      <c r="CA30" s="17">
        <f>BZ$66*BO30</f>
        <v>1600.441920973233</v>
      </c>
      <c r="CB30" s="1">
        <f>CA30-BZ30</f>
        <v>-2675.5580790267668</v>
      </c>
      <c r="CC30" s="2">
        <v>1162</v>
      </c>
      <c r="CD30" s="17">
        <f>CC$66*BP30</f>
        <v>789.44738691007774</v>
      </c>
      <c r="CE30" s="1">
        <f>CD30-CC30</f>
        <v>-372.55261308992226</v>
      </c>
      <c r="CF30" s="2">
        <v>909</v>
      </c>
      <c r="CG30" s="17">
        <f>CF$66*BQ30</f>
        <v>1192.7473552666536</v>
      </c>
      <c r="CH30" s="1">
        <f>CG30-CF30</f>
        <v>283.74735526665359</v>
      </c>
      <c r="CI30" s="2">
        <v>2425</v>
      </c>
      <c r="CJ30" s="17">
        <f>CI$66*BR30</f>
        <v>2610.4710411455926</v>
      </c>
      <c r="CK30" s="1">
        <f>CJ30-CI30</f>
        <v>185.47104114559261</v>
      </c>
      <c r="CL30" s="2">
        <v>1819</v>
      </c>
      <c r="CM30" s="17">
        <f>CL$66*BS30</f>
        <v>1081.6481294066955</v>
      </c>
      <c r="CN30" s="1">
        <f>CM30-CL30</f>
        <v>-737.35187059330451</v>
      </c>
      <c r="CO30" s="9"/>
      <c r="CS30" s="37"/>
      <c r="CU30" s="17"/>
      <c r="CV30" s="1"/>
    </row>
    <row r="31" spans="1:100" x14ac:dyDescent="0.2">
      <c r="A31" s="42" t="s">
        <v>21</v>
      </c>
      <c r="B31">
        <v>1</v>
      </c>
      <c r="C31">
        <v>1</v>
      </c>
      <c r="D31">
        <v>0.72449799196787101</v>
      </c>
      <c r="E31">
        <v>0.27550200803212799</v>
      </c>
      <c r="F31">
        <v>0.94042891183478905</v>
      </c>
      <c r="G31">
        <v>0.94042891183478905</v>
      </c>
      <c r="H31">
        <v>0.13480176211453701</v>
      </c>
      <c r="I31">
        <v>0.520704845814978</v>
      </c>
      <c r="J31">
        <v>0.26493759785548998</v>
      </c>
      <c r="K31">
        <v>0.49915426158189002</v>
      </c>
      <c r="L31">
        <v>0.65070145998619999</v>
      </c>
      <c r="M31" s="28">
        <v>0</v>
      </c>
      <c r="N31">
        <v>1.00595674035117</v>
      </c>
      <c r="O31">
        <v>0.99612062742663499</v>
      </c>
      <c r="P31">
        <v>1.0074910687407499</v>
      </c>
      <c r="Q31">
        <v>0.99252796272606403</v>
      </c>
      <c r="R31">
        <v>813.71002197265602</v>
      </c>
      <c r="S31" s="40">
        <f>IF(C31,O31,Q31)</f>
        <v>0.99612062742663499</v>
      </c>
      <c r="T31" s="40">
        <f>IF(D31 = 0,N31,P31)</f>
        <v>1.0074910687407499</v>
      </c>
      <c r="U31" s="59">
        <f>R31*S31^(1-M31)</f>
        <v>810.55333763074304</v>
      </c>
      <c r="V31" s="58">
        <f>R31*T31^(M31+1)</f>
        <v>819.80557968229027</v>
      </c>
      <c r="W31" s="66">
        <f>0.5 * (D31-MAX($D$3:$D$65))/(MIN($D$3:$D$65)-MAX($D$3:$D$65)) + 0.75</f>
        <v>0.90401783534054148</v>
      </c>
      <c r="X31" s="66">
        <f>AVERAGE(D31, F31, G31, H31, I31, J31, K31)</f>
        <v>0.57499346900062065</v>
      </c>
      <c r="Y31" s="29">
        <f>1.2^M31</f>
        <v>1</v>
      </c>
      <c r="Z31" s="29">
        <f>IF(C31&gt;0, 1, 0.3)</f>
        <v>1</v>
      </c>
      <c r="AA31" s="29">
        <f>PERCENTILE($L$2:$L$65, 0.05)</f>
        <v>8.297609145116451E-3</v>
      </c>
      <c r="AB31" s="29">
        <f>PERCENTILE($L$2:$L$65, 0.95)</f>
        <v>1.0118522672767436</v>
      </c>
      <c r="AC31" s="29">
        <f>MIN(MAX(L31,AA31), AB31)</f>
        <v>0.65070145998619999</v>
      </c>
      <c r="AD31" s="29">
        <f>AC31-$AC$66+1</f>
        <v>1.6424038508410836</v>
      </c>
      <c r="AE31" s="75">
        <v>1</v>
      </c>
      <c r="AF31" s="75">
        <v>0</v>
      </c>
      <c r="AG31" s="21">
        <f>(AD31^4) *Y31*Z31*AE31</f>
        <v>7.2764545080368448</v>
      </c>
      <c r="AH31" s="21">
        <f>(AD31^5)*Y31*Z31*AF31</f>
        <v>0</v>
      </c>
      <c r="AI31" s="15">
        <f>AG31/$AG$66</f>
        <v>1.7912055349998852E-2</v>
      </c>
      <c r="AJ31" s="15">
        <f>AH31/$AH$66</f>
        <v>0</v>
      </c>
      <c r="AK31" s="2">
        <v>3255</v>
      </c>
      <c r="AL31" s="16">
        <f>$D$72*AI31</f>
        <v>2091.0837920529611</v>
      </c>
      <c r="AM31" s="24">
        <f>AL31-AK31</f>
        <v>-1163.9162079470389</v>
      </c>
      <c r="AN31" s="2">
        <v>0</v>
      </c>
      <c r="AO31" s="2">
        <v>2441</v>
      </c>
      <c r="AP31" s="2">
        <v>0</v>
      </c>
      <c r="AQ31" s="10">
        <f>SUM(AN31:AP31)</f>
        <v>2441</v>
      </c>
      <c r="AR31" s="16">
        <f>AI31*$D$71</f>
        <v>3237.4583795022968</v>
      </c>
      <c r="AS31" s="9">
        <f>AR31-AQ31</f>
        <v>796.45837950229679</v>
      </c>
      <c r="AT31" s="9">
        <f>AS31+AM31</f>
        <v>-367.45782844474206</v>
      </c>
      <c r="AU31" s="18">
        <f>AK31+AQ31</f>
        <v>5696</v>
      </c>
      <c r="AV31" s="27">
        <f>AL31+AR31</f>
        <v>5328.5421715552584</v>
      </c>
      <c r="AW31" s="67">
        <f>AT31*(AT31&lt;0)</f>
        <v>-367.45782844474206</v>
      </c>
      <c r="AX31">
        <f>AW31/$AW$66</f>
        <v>8.9898948788960584E-3</v>
      </c>
      <c r="AY31" s="57">
        <f>AX31*$AT$66</f>
        <v>-179.19045038095396</v>
      </c>
      <c r="AZ31" s="70">
        <f>IF(AY31&gt;0,U31,V31)</f>
        <v>819.80557968229027</v>
      </c>
      <c r="BA31" s="17">
        <f>AY31/AZ31</f>
        <v>-0.21857676359118941</v>
      </c>
      <c r="BB31" s="35">
        <f>AU31/AV31</f>
        <v>1.0689602928182307</v>
      </c>
      <c r="BC31" s="28">
        <v>0</v>
      </c>
      <c r="BD31" s="16">
        <f>AJ31*$C$74</f>
        <v>0</v>
      </c>
      <c r="BE31" s="54">
        <f>BD31-BC31</f>
        <v>0</v>
      </c>
      <c r="BF31" s="39">
        <f>($AD31^$BF$68)*($BG$68^$M31)*(IF($C31&gt;0,1,$BH$68))</f>
        <v>1.7225269691655793</v>
      </c>
      <c r="BG31" s="39">
        <f>($AD31^$BF$69)*($BG$69^$M31)*(IF($C31&gt;0,1,$BH$69))</f>
        <v>2.8829308344055788</v>
      </c>
      <c r="BH31" s="39">
        <f>($AD31^$BF$70)*($BG$70^$M31)*(IF($C31&gt;0,1,$BH$70))</f>
        <v>11.165521684794978</v>
      </c>
      <c r="BI31" s="39">
        <f>($AD31^$BF$71)*($BG$71^$M31)*(IF($C31&gt;0,1,$BH$71))</f>
        <v>2.8929610259200977</v>
      </c>
      <c r="BJ31" s="39">
        <f>($AD31^$BF$72)*($BG$72^$M31)*(IF($C31&gt;0,1,$BH$72))</f>
        <v>1.0451478126137137</v>
      </c>
      <c r="BK31" s="39">
        <f>($AD31^$BF$73)*($BG$73^$M31)*(IF($C31&gt;0,1,$BH$73))</f>
        <v>5.9253105542431568</v>
      </c>
      <c r="BL31" s="39">
        <f>($AD31^$BF$75)*($BG$75^$M31)*(IF($C31&gt;0,1,$BH$75))</f>
        <v>2.5214748192290957</v>
      </c>
      <c r="BM31" s="37">
        <f>BF31/BF$66</f>
        <v>1.5524614841529763E-2</v>
      </c>
      <c r="BN31" s="37">
        <f>BG31/BG$66</f>
        <v>1.5929456741244772E-2</v>
      </c>
      <c r="BO31" s="37">
        <f>BH31/BH$66</f>
        <v>9.5433382612007678E-3</v>
      </c>
      <c r="BP31" s="37">
        <f>BI31/BI$66</f>
        <v>8.4253454425370355E-3</v>
      </c>
      <c r="BQ31" s="37">
        <f>BJ31/BJ$66</f>
        <v>1.7283168623058117E-2</v>
      </c>
      <c r="BR31" s="37">
        <f>BK31/BK$66</f>
        <v>1.7964305258939172E-2</v>
      </c>
      <c r="BS31" s="37">
        <f>BL31/BL$66</f>
        <v>1.1025923142670386E-2</v>
      </c>
      <c r="BT31" s="2">
        <v>657</v>
      </c>
      <c r="BU31" s="17">
        <f>BT$66*BM31</f>
        <v>889.31203658219101</v>
      </c>
      <c r="BV31" s="1">
        <f>BU31-BT31</f>
        <v>232.31203658219101</v>
      </c>
      <c r="BW31" s="2">
        <v>616</v>
      </c>
      <c r="BX31" s="17">
        <f>BW$66*BN31</f>
        <v>865.14472507374478</v>
      </c>
      <c r="BY31" s="1">
        <f>BX31-BW31</f>
        <v>249.14472507374478</v>
      </c>
      <c r="BZ31" s="74">
        <v>677</v>
      </c>
      <c r="CA31" s="17">
        <f>BZ$66*BO31</f>
        <v>608.77909102025819</v>
      </c>
      <c r="CB31" s="1">
        <f>CA31-BZ31</f>
        <v>-68.220908979741807</v>
      </c>
      <c r="CC31" s="2">
        <v>699</v>
      </c>
      <c r="CD31" s="17">
        <f>CC$66*BP31</f>
        <v>515.83334937388747</v>
      </c>
      <c r="CE31" s="1">
        <f>CD31-CC31</f>
        <v>-183.16665062611253</v>
      </c>
      <c r="CF31" s="2">
        <v>739</v>
      </c>
      <c r="CG31" s="17">
        <f>CF$66*BQ31</f>
        <v>1171.8333989805865</v>
      </c>
      <c r="CH31" s="1">
        <f>CG31-CF31</f>
        <v>432.83339898058648</v>
      </c>
      <c r="CI31" s="2">
        <v>0</v>
      </c>
      <c r="CJ31" s="17">
        <f>CI$66*BR31</f>
        <v>1279.8848924783802</v>
      </c>
      <c r="CK31" s="1">
        <f>CJ31-CI31</f>
        <v>1279.8848924783802</v>
      </c>
      <c r="CL31" s="2">
        <v>739</v>
      </c>
      <c r="CM31" s="17">
        <f>CL$66*BS31</f>
        <v>746.76372260677988</v>
      </c>
      <c r="CN31" s="1">
        <f>CM31-CL31</f>
        <v>7.7637226067798792</v>
      </c>
      <c r="CO31" s="9"/>
      <c r="CS31" s="37"/>
      <c r="CU31" s="17"/>
      <c r="CV31" s="1"/>
    </row>
    <row r="32" spans="1:100" x14ac:dyDescent="0.2">
      <c r="A32" s="42" t="s">
        <v>49</v>
      </c>
      <c r="B32">
        <v>1</v>
      </c>
      <c r="C32">
        <v>1</v>
      </c>
      <c r="D32">
        <v>0.83453815261044095</v>
      </c>
      <c r="E32">
        <v>0.16546184738955799</v>
      </c>
      <c r="F32">
        <v>0.84988085782366896</v>
      </c>
      <c r="G32">
        <v>0.84988085782366896</v>
      </c>
      <c r="H32">
        <v>0.97180616740088099</v>
      </c>
      <c r="I32">
        <v>0.92775330396475697</v>
      </c>
      <c r="J32">
        <v>0.94952429280113504</v>
      </c>
      <c r="K32">
        <v>0.898322058334449</v>
      </c>
      <c r="L32">
        <v>0.58646791289159494</v>
      </c>
      <c r="M32" s="28">
        <v>0</v>
      </c>
      <c r="N32">
        <v>1.00348776752807</v>
      </c>
      <c r="O32">
        <v>0.99770368307689306</v>
      </c>
      <c r="P32">
        <v>1.00450360710138</v>
      </c>
      <c r="Q32">
        <v>0.995975516008618</v>
      </c>
      <c r="R32">
        <v>99.620002746582003</v>
      </c>
      <c r="S32" s="40">
        <f>IF(C32,O32,Q32)</f>
        <v>0.99770368307689306</v>
      </c>
      <c r="T32" s="40">
        <f>IF(D32 = 0,N32,P32)</f>
        <v>1.00450360710138</v>
      </c>
      <c r="U32" s="59">
        <f>R32*S32^(1-M32)</f>
        <v>99.391243648395061</v>
      </c>
      <c r="V32" s="58">
        <f>R32*T32^(M32+1)</f>
        <v>100.068652098391</v>
      </c>
      <c r="W32" s="66">
        <f>0.5 * (D32-MAX($D$3:$D$65))/(MIN($D$3:$D$65)-MAX($D$3:$D$65)) + 0.75</f>
        <v>0.84112530645334582</v>
      </c>
      <c r="X32" s="66">
        <f>AVERAGE(D32, F32, G32, H32, I32, J32, K32)</f>
        <v>0.89738652725128587</v>
      </c>
      <c r="Y32" s="29">
        <f>1.2^M32</f>
        <v>1</v>
      </c>
      <c r="Z32" s="29">
        <f>IF(C32&gt;0, 1, 0.3)</f>
        <v>1</v>
      </c>
      <c r="AA32" s="29">
        <f>PERCENTILE($L$2:$L$65, 0.05)</f>
        <v>8.297609145116451E-3</v>
      </c>
      <c r="AB32" s="29">
        <f>PERCENTILE($L$2:$L$65, 0.95)</f>
        <v>1.0118522672767436</v>
      </c>
      <c r="AC32" s="29">
        <f>MIN(MAX(L32,AA32), AB32)</f>
        <v>0.58646791289159494</v>
      </c>
      <c r="AD32" s="29">
        <f>AC32-$AC$66+1</f>
        <v>1.5781703037464785</v>
      </c>
      <c r="AE32" s="75">
        <v>1</v>
      </c>
      <c r="AF32" s="75">
        <v>0</v>
      </c>
      <c r="AG32" s="21">
        <f>(AD32^4) *Y32*Z32*AE32</f>
        <v>6.2031954942554464</v>
      </c>
      <c r="AH32" s="21">
        <f>(AD32^5)*Y32*Z32*AF32</f>
        <v>0</v>
      </c>
      <c r="AI32" s="15">
        <f>AG32/$AG$66</f>
        <v>1.5270071559884536E-2</v>
      </c>
      <c r="AJ32" s="15">
        <f>AH32/$AH$66</f>
        <v>0</v>
      </c>
      <c r="AK32" s="2">
        <v>2092</v>
      </c>
      <c r="AL32" s="16">
        <f>$D$72*AI32</f>
        <v>1782.6541130225726</v>
      </c>
      <c r="AM32" s="24">
        <f>AL32-AK32</f>
        <v>-309.34588697742743</v>
      </c>
      <c r="AN32" s="2">
        <v>398</v>
      </c>
      <c r="AO32" s="2">
        <v>0</v>
      </c>
      <c r="AP32" s="2">
        <v>0</v>
      </c>
      <c r="AQ32" s="10">
        <f>SUM(AN32:AP32)</f>
        <v>398</v>
      </c>
      <c r="AR32" s="16">
        <f>AI32*$D$71</f>
        <v>2759.9412887673479</v>
      </c>
      <c r="AS32" s="9">
        <f>AR32-AQ32</f>
        <v>2361.9412887673479</v>
      </c>
      <c r="AT32" s="9">
        <f>AS32+AM32</f>
        <v>2052.5954017899203</v>
      </c>
      <c r="AU32" s="18">
        <f>AK32+AQ32</f>
        <v>2490</v>
      </c>
      <c r="AV32" s="27">
        <f>AL32+AR32</f>
        <v>4542.5954017899203</v>
      </c>
      <c r="AW32" s="67">
        <f>AT32*(AT32&lt;0)</f>
        <v>0</v>
      </c>
      <c r="AX32">
        <f>AW32/$AW$66</f>
        <v>0</v>
      </c>
      <c r="AY32" s="57">
        <f>AX32*$AT$66</f>
        <v>0</v>
      </c>
      <c r="AZ32" s="60">
        <f>IF(AY32&gt;0,U32,V32)</f>
        <v>100.068652098391</v>
      </c>
      <c r="BA32" s="17">
        <f>AY32/AZ32</f>
        <v>0</v>
      </c>
      <c r="BB32" s="35">
        <f>AU32/AV32</f>
        <v>0.54814478943444189</v>
      </c>
      <c r="BC32" s="28">
        <v>0</v>
      </c>
      <c r="BD32" s="16">
        <f>AJ32*$C$74</f>
        <v>0</v>
      </c>
      <c r="BE32" s="54">
        <f>BD32-BC32</f>
        <v>0</v>
      </c>
      <c r="BF32" s="39">
        <f>($AD32^$BF$68)*($BG$68^$M32)*(IF($C32&gt;0,1,$BH$68))</f>
        <v>1.648832876208929</v>
      </c>
      <c r="BG32" s="39">
        <f>($AD32^$BF$69)*($BG$69^$M32)*(IF($C32&gt;0,1,$BH$69))</f>
        <v>2.6476486483448998</v>
      </c>
      <c r="BH32" s="39">
        <f>($AD32^$BF$70)*($BG$70^$M32)*(IF($C32&gt;0,1,$BH$70))</f>
        <v>9.1964932299761024</v>
      </c>
      <c r="BI32" s="39">
        <f>($AD32^$BF$71)*($BG$71^$M32)*(IF($C32&gt;0,1,$BH$71))</f>
        <v>2.656118393757553</v>
      </c>
      <c r="BJ32" s="39">
        <f>($AD32^$BF$72)*($BG$72^$M32)*(IF($C32&gt;0,1,$BH$72))</f>
        <v>1.0414434530595198</v>
      </c>
      <c r="BK32" s="39">
        <f>($AD32^$BF$73)*($BG$73^$M32)*(IF($C32&gt;0,1,$BH$73))</f>
        <v>5.1354649237782137</v>
      </c>
      <c r="BL32" s="39">
        <f>($AD32^$BF$75)*($BG$75^$M32)*(IF($C32&gt;0,1,$BH$75))</f>
        <v>2.3407703525764831</v>
      </c>
      <c r="BM32" s="37">
        <f>BF32/BF$66</f>
        <v>1.4860432259934483E-2</v>
      </c>
      <c r="BN32" s="37">
        <f>BG32/BG$66</f>
        <v>1.4629419515200165E-2</v>
      </c>
      <c r="BO32" s="37">
        <f>BH32/BH$66</f>
        <v>7.86038021224051E-3</v>
      </c>
      <c r="BP32" s="37">
        <f>BI32/BI$66</f>
        <v>7.7355743140599372E-3</v>
      </c>
      <c r="BQ32" s="37">
        <f>BJ32/BJ$66</f>
        <v>1.7221911191293071E-2</v>
      </c>
      <c r="BR32" s="37">
        <f>BK32/BK$66</f>
        <v>1.5569658112056611E-2</v>
      </c>
      <c r="BS32" s="37">
        <f>BL32/BL$66</f>
        <v>1.0235737357091886E-2</v>
      </c>
      <c r="BT32" s="2">
        <v>1544</v>
      </c>
      <c r="BU32" s="17">
        <f>BT$66*BM32</f>
        <v>851.26500157808698</v>
      </c>
      <c r="BV32" s="1">
        <f>BU32-BT32</f>
        <v>-692.73499842191302</v>
      </c>
      <c r="BW32" s="2">
        <v>1673</v>
      </c>
      <c r="BX32" s="17">
        <f>BW$66*BN32</f>
        <v>794.53840329003617</v>
      </c>
      <c r="BY32" s="1">
        <f>BX32-BW32</f>
        <v>-878.46159670996383</v>
      </c>
      <c r="BZ32" s="74">
        <v>0</v>
      </c>
      <c r="CA32" s="17">
        <f>BZ$66*BO32</f>
        <v>501.42151411903438</v>
      </c>
      <c r="CB32" s="1">
        <f>CA32-BZ32</f>
        <v>501.42151411903438</v>
      </c>
      <c r="CC32" s="2">
        <v>1383</v>
      </c>
      <c r="CD32" s="17">
        <f>CC$66*BP32</f>
        <v>473.60280180400559</v>
      </c>
      <c r="CE32" s="1">
        <f>CD32-CC32</f>
        <v>-909.39719819599441</v>
      </c>
      <c r="CF32" s="2">
        <v>946</v>
      </c>
      <c r="CG32" s="17">
        <f>CF$66*BQ32</f>
        <v>1167.6800225920529</v>
      </c>
      <c r="CH32" s="1">
        <f>CG32-CF32</f>
        <v>221.68002259205286</v>
      </c>
      <c r="CI32" s="2">
        <v>946</v>
      </c>
      <c r="CJ32" s="17">
        <f>CI$66*BR32</f>
        <v>1109.2758618515852</v>
      </c>
      <c r="CK32" s="1">
        <f>CJ32-CI32</f>
        <v>163.2758618515852</v>
      </c>
      <c r="CL32" s="2">
        <v>0</v>
      </c>
      <c r="CM32" s="17">
        <f>CL$66*BS32</f>
        <v>693.24601972111918</v>
      </c>
      <c r="CN32" s="1">
        <f>CM32-CL32</f>
        <v>693.24601972111918</v>
      </c>
      <c r="CO32" s="9"/>
      <c r="CS32" s="37"/>
      <c r="CU32" s="17"/>
      <c r="CV32" s="1"/>
    </row>
    <row r="33" spans="1:100" x14ac:dyDescent="0.2">
      <c r="A33" s="42" t="s">
        <v>81</v>
      </c>
      <c r="B33">
        <v>1</v>
      </c>
      <c r="C33">
        <v>1</v>
      </c>
      <c r="D33">
        <v>0.72610441767068201</v>
      </c>
      <c r="E33">
        <v>0.27389558232931699</v>
      </c>
      <c r="F33">
        <v>0.997617156473391</v>
      </c>
      <c r="G33">
        <v>0.997617156473391</v>
      </c>
      <c r="H33">
        <v>0.16299559471365599</v>
      </c>
      <c r="I33">
        <v>0.26607929515418499</v>
      </c>
      <c r="J33">
        <v>0.20825405867508701</v>
      </c>
      <c r="K33">
        <v>0.45580458733922702</v>
      </c>
      <c r="L33">
        <v>1.10760011522066</v>
      </c>
      <c r="M33" s="28">
        <v>-2</v>
      </c>
      <c r="N33">
        <v>1.0041002636876299</v>
      </c>
      <c r="O33">
        <v>0.99612004601424997</v>
      </c>
      <c r="P33">
        <v>1.0077561033206099</v>
      </c>
      <c r="Q33">
        <v>0.99390908259090005</v>
      </c>
      <c r="R33">
        <v>280.739990234375</v>
      </c>
      <c r="S33" s="40">
        <f>IF(C33,O33,Q33)</f>
        <v>0.99612004601424997</v>
      </c>
      <c r="T33" s="40">
        <f>IF(D33 = 0,N33,P33)</f>
        <v>1.0077561033206099</v>
      </c>
      <c r="U33" s="59">
        <f>R33*S33^(1-M33)</f>
        <v>277.48487792002351</v>
      </c>
      <c r="V33" s="58">
        <f>R33*T33^(M33+1)</f>
        <v>278.57930039750869</v>
      </c>
      <c r="W33" s="66">
        <f>0.5 * (D33-MAX($D$3:$D$65))/(MIN($D$3:$D$65)-MAX($D$3:$D$65)) + 0.75</f>
        <v>0.90309969623269937</v>
      </c>
      <c r="X33" s="66">
        <f>AVERAGE(D33, F33, G33, H33, I33, J33, K33)</f>
        <v>0.5449246094999457</v>
      </c>
      <c r="Y33" s="29">
        <f>1.2^M33</f>
        <v>0.69444444444444442</v>
      </c>
      <c r="Z33" s="29">
        <f>IF(C33&gt;0, 1, 0.3)</f>
        <v>1</v>
      </c>
      <c r="AA33" s="29">
        <f>PERCENTILE($L$2:$L$65, 0.05)</f>
        <v>8.297609145116451E-3</v>
      </c>
      <c r="AB33" s="29">
        <f>PERCENTILE($L$2:$L$65, 0.95)</f>
        <v>1.0118522672767436</v>
      </c>
      <c r="AC33" s="29">
        <f>MIN(MAX(L33,AA33), AB33)</f>
        <v>1.0118522672767436</v>
      </c>
      <c r="AD33" s="29">
        <f>AC33-$AC$66+1</f>
        <v>2.0035546581316273</v>
      </c>
      <c r="AE33" s="75">
        <v>1</v>
      </c>
      <c r="AF33" s="75">
        <v>0</v>
      </c>
      <c r="AG33" s="21">
        <f>(AD33^4) *Y33*Z33*AE33</f>
        <v>11.190314356916572</v>
      </c>
      <c r="AH33" s="21">
        <f>(AD33^5)*Y33*Z33*AF33</f>
        <v>0</v>
      </c>
      <c r="AI33" s="15">
        <f>AG33/$AG$66</f>
        <v>2.7546592907794414E-2</v>
      </c>
      <c r="AJ33" s="15">
        <f>AH33/$AH$66</f>
        <v>0</v>
      </c>
      <c r="AK33" s="2">
        <v>5053</v>
      </c>
      <c r="AL33" s="16">
        <f>$D$72*AI33</f>
        <v>3215.836085263863</v>
      </c>
      <c r="AM33" s="24">
        <f>AL33-AK33</f>
        <v>-1837.163914736137</v>
      </c>
      <c r="AN33" s="2">
        <v>0</v>
      </c>
      <c r="AO33" s="2">
        <v>4211</v>
      </c>
      <c r="AP33" s="2">
        <v>0</v>
      </c>
      <c r="AQ33" s="10">
        <f>SUM(AN33:AP33)</f>
        <v>4211</v>
      </c>
      <c r="AR33" s="16">
        <f>AI33*$D$71</f>
        <v>4978.8227142835003</v>
      </c>
      <c r="AS33" s="9">
        <f>AR33-AQ33</f>
        <v>767.82271428350032</v>
      </c>
      <c r="AT33" s="9">
        <f>AS33+AM33</f>
        <v>-1069.3412004526367</v>
      </c>
      <c r="AU33" s="18">
        <f>AK33+AQ33</f>
        <v>9264</v>
      </c>
      <c r="AV33" s="27">
        <f>AL33+AR33</f>
        <v>8194.6587995473637</v>
      </c>
      <c r="AW33" s="67">
        <f>AT33*(AT33&lt;0)</f>
        <v>-1069.3412004526367</v>
      </c>
      <c r="AX33">
        <f>AW33/$AW$66</f>
        <v>2.6161546271662454E-2</v>
      </c>
      <c r="AY33" s="57">
        <f>AX33*$AT$66</f>
        <v>-521.4631897516723</v>
      </c>
      <c r="AZ33" s="70">
        <f>IF(AY33&gt;0,U33,V33)</f>
        <v>278.57930039750869</v>
      </c>
      <c r="BA33" s="17">
        <f>AY33/AZ33</f>
        <v>-1.8718662478066002</v>
      </c>
      <c r="BB33" s="35">
        <f>AU33/AV33</f>
        <v>1.1304924618108203</v>
      </c>
      <c r="BC33" s="28">
        <v>0</v>
      </c>
      <c r="BD33" s="16">
        <f>AJ33*$C$74</f>
        <v>0</v>
      </c>
      <c r="BE33" s="54">
        <f>BD33-BC33</f>
        <v>0</v>
      </c>
      <c r="BF33" s="39">
        <f>($AD33^$BF$68)*($BG$68^$M33)*(IF($C33&gt;0,1,$BH$68))</f>
        <v>4.0081074487216632</v>
      </c>
      <c r="BG33" s="39">
        <f>($AD33^$BF$69)*($BG$69^$M33)*(IF($C33&gt;0,1,$BH$69))</f>
        <v>7.0776607690330042</v>
      </c>
      <c r="BH33" s="39">
        <f>($AD33^$BF$70)*($BG$70^$M33)*(IF($C33&gt;0,1,$BH$70))</f>
        <v>126.87295561535073</v>
      </c>
      <c r="BI33" s="39">
        <f>($AD33^$BF$71)*($BG$71^$M33)*(IF($C33&gt;0,1,$BH$71))</f>
        <v>35.733127663891445</v>
      </c>
      <c r="BJ33" s="39">
        <f>($AD33^$BF$72)*($BG$72^$M33)*(IF($C33&gt;0,1,$BH$72))</f>
        <v>0.58026045956441175</v>
      </c>
      <c r="BK33" s="39">
        <f>($AD33^$BF$73)*($BG$73^$M33)*(IF($C33&gt;0,1,$BH$73))</f>
        <v>5.0109050424709141</v>
      </c>
      <c r="BL33" s="39">
        <f>($AD33^$BF$75)*($BG$75^$M33)*(IF($C33&gt;0,1,$BH$75))</f>
        <v>19.569959791534036</v>
      </c>
      <c r="BM33" s="37">
        <f>BF33/BF$66</f>
        <v>3.6123860757322608E-2</v>
      </c>
      <c r="BN33" s="37">
        <f>BG33/BG$66</f>
        <v>3.9107178605886528E-2</v>
      </c>
      <c r="BO33" s="37">
        <f>BH33/BH$66</f>
        <v>0.10844021137717544</v>
      </c>
      <c r="BP33" s="37">
        <f>BI33/BI$66</f>
        <v>0.10406774982902141</v>
      </c>
      <c r="BQ33" s="37">
        <f>BJ33/BJ$66</f>
        <v>9.5955225154851307E-3</v>
      </c>
      <c r="BR33" s="37">
        <f>BK33/BK$66</f>
        <v>1.5192018541887722E-2</v>
      </c>
      <c r="BS33" s="37">
        <f>BL33/BL$66</f>
        <v>8.557566029256429E-2</v>
      </c>
      <c r="BT33" s="2">
        <v>761</v>
      </c>
      <c r="BU33" s="17">
        <f>BT$66*BM33</f>
        <v>2069.3192396224681</v>
      </c>
      <c r="BV33" s="1">
        <f>BU33-BT33</f>
        <v>1308.3192396224681</v>
      </c>
      <c r="BW33" s="2">
        <v>733</v>
      </c>
      <c r="BX33" s="17">
        <f>BW$66*BN33</f>
        <v>2123.949977264303</v>
      </c>
      <c r="BY33" s="1">
        <f>BX33-BW33</f>
        <v>1390.949977264303</v>
      </c>
      <c r="BZ33" s="74">
        <v>0</v>
      </c>
      <c r="CA33" s="17">
        <f>BZ$66*BO33</f>
        <v>6917.5095239613984</v>
      </c>
      <c r="CB33" s="1">
        <f>CA33-BZ33</f>
        <v>6917.5095239613984</v>
      </c>
      <c r="CC33" s="2">
        <v>0</v>
      </c>
      <c r="CD33" s="17">
        <f>CC$66*BP33</f>
        <v>6371.4439155320069</v>
      </c>
      <c r="CE33" s="1">
        <f>CD33-CC33</f>
        <v>6371.4439155320069</v>
      </c>
      <c r="CF33" s="2">
        <v>803</v>
      </c>
      <c r="CG33" s="17">
        <f>CF$66*BQ33</f>
        <v>650.59561759492283</v>
      </c>
      <c r="CH33" s="1">
        <f>CG33-CF33</f>
        <v>-152.40438240507717</v>
      </c>
      <c r="CI33" s="2">
        <v>1874</v>
      </c>
      <c r="CJ33" s="17">
        <f>CI$66*BR33</f>
        <v>1082.3705530353327</v>
      </c>
      <c r="CK33" s="1">
        <f>CJ33-CI33</f>
        <v>-791.6294469646673</v>
      </c>
      <c r="CL33" s="2">
        <v>0</v>
      </c>
      <c r="CM33" s="17">
        <f>CL$66*BS33</f>
        <v>5795.8683202947941</v>
      </c>
      <c r="CN33" s="1">
        <f>CM33-CL33</f>
        <v>5795.8683202947941</v>
      </c>
      <c r="CO33" s="9"/>
      <c r="CS33" s="37"/>
      <c r="CU33" s="17"/>
      <c r="CV33" s="1"/>
    </row>
    <row r="34" spans="1:100" x14ac:dyDescent="0.2">
      <c r="A34" s="42" t="s">
        <v>2</v>
      </c>
      <c r="B34">
        <v>1</v>
      </c>
      <c r="C34">
        <v>1</v>
      </c>
      <c r="D34">
        <v>0.46666666666666601</v>
      </c>
      <c r="E34">
        <v>0.53333333333333299</v>
      </c>
      <c r="F34">
        <v>0.73629864972200099</v>
      </c>
      <c r="G34">
        <v>0.73629864972200099</v>
      </c>
      <c r="H34">
        <v>9.3392070484581494E-2</v>
      </c>
      <c r="I34">
        <v>0.25726872246695998</v>
      </c>
      <c r="J34">
        <v>0.15500599556827599</v>
      </c>
      <c r="K34">
        <v>0.33783236262344102</v>
      </c>
      <c r="L34">
        <v>0.82123202298555498</v>
      </c>
      <c r="M34" s="28">
        <v>0</v>
      </c>
      <c r="N34">
        <v>1.0043498474981101</v>
      </c>
      <c r="O34">
        <v>0.99787377377614195</v>
      </c>
      <c r="P34">
        <v>1.0060683659309599</v>
      </c>
      <c r="Q34">
        <v>0.99687498807907104</v>
      </c>
      <c r="R34">
        <v>73.309997558593693</v>
      </c>
      <c r="S34" s="40">
        <f>IF(C34,O34,Q34)</f>
        <v>0.99787377377614195</v>
      </c>
      <c r="T34" s="40">
        <f>IF(D34 = 0,N34,P34)</f>
        <v>1.0060683659309599</v>
      </c>
      <c r="U34" s="59">
        <f>R34*S34^(1-M34)</f>
        <v>73.154123919313648</v>
      </c>
      <c r="V34" s="58">
        <f>R34*T34^(M34+1)</f>
        <v>73.754869450177026</v>
      </c>
      <c r="W34" s="66">
        <f>0.5 * (D34-MAX($D$3:$D$65))/(MIN($D$3:$D$65)-MAX($D$3:$D$65)) + 0.75</f>
        <v>1.0513791621492268</v>
      </c>
      <c r="X34" s="66">
        <f>AVERAGE(D34, F34, G34, H34, I34, J34, K34)</f>
        <v>0.39753758817913237</v>
      </c>
      <c r="Y34" s="29">
        <f>1.2^M34</f>
        <v>1</v>
      </c>
      <c r="Z34" s="29">
        <f>IF(C34&gt;0, 1, 0.3)</f>
        <v>1</v>
      </c>
      <c r="AA34" s="29">
        <f>PERCENTILE($L$2:$L$65, 0.05)</f>
        <v>8.297609145116451E-3</v>
      </c>
      <c r="AB34" s="29">
        <f>PERCENTILE($L$2:$L$65, 0.95)</f>
        <v>1.0118522672767436</v>
      </c>
      <c r="AC34" s="29">
        <f>MIN(MAX(L34,AA34), AB34)</f>
        <v>0.82123202298555498</v>
      </c>
      <c r="AD34" s="29">
        <f>AC34-$AC$66+1</f>
        <v>1.8129344138404386</v>
      </c>
      <c r="AE34" s="75">
        <v>1</v>
      </c>
      <c r="AF34" s="75">
        <v>0</v>
      </c>
      <c r="AG34" s="21">
        <f>(AD34^4) *Y34*Z34*AE34</f>
        <v>10.802601908002389</v>
      </c>
      <c r="AH34" s="21">
        <f>(AD34^5)*Y34*Z34*AF34</f>
        <v>0</v>
      </c>
      <c r="AI34" s="15">
        <f>AG34/$AG$66</f>
        <v>2.6592182097259696E-2</v>
      </c>
      <c r="AJ34" s="15">
        <f>AH34/$AH$66</f>
        <v>0</v>
      </c>
      <c r="AK34" s="2">
        <v>3372</v>
      </c>
      <c r="AL34" s="16">
        <f>$D$72*AI34</f>
        <v>3104.4165447436621</v>
      </c>
      <c r="AM34" s="24">
        <f>AL34-AK34</f>
        <v>-267.58345525633786</v>
      </c>
      <c r="AN34" s="2">
        <v>806</v>
      </c>
      <c r="AO34" s="2">
        <v>4032</v>
      </c>
      <c r="AP34" s="2">
        <v>0</v>
      </c>
      <c r="AQ34" s="10">
        <f>SUM(AN34:AP34)</f>
        <v>4838</v>
      </c>
      <c r="AR34" s="16">
        <f>AI34*$D$71</f>
        <v>4806.3207196392395</v>
      </c>
      <c r="AS34" s="9">
        <f>AR34-AQ34</f>
        <v>-31.679280360760458</v>
      </c>
      <c r="AT34" s="9">
        <f>AS34+AM34</f>
        <v>-299.26273561709831</v>
      </c>
      <c r="AU34" s="18">
        <f>AK34+AQ34</f>
        <v>8210</v>
      </c>
      <c r="AV34" s="27">
        <f>AL34+AR34</f>
        <v>7910.7372643829021</v>
      </c>
      <c r="AW34" s="67">
        <f>AT34*(AT34&lt;0)</f>
        <v>-299.26273561709831</v>
      </c>
      <c r="AX34">
        <f>AW34/$AW$66</f>
        <v>7.3214946753356437E-3</v>
      </c>
      <c r="AY34" s="57">
        <f>AX34*$AT$66</f>
        <v>-145.9351801115003</v>
      </c>
      <c r="AZ34" s="60">
        <f>IF(AY34&gt;0,U34,V34)</f>
        <v>73.754869450177026</v>
      </c>
      <c r="BA34" s="17">
        <f>AY34/AZ34</f>
        <v>-1.9786514598887956</v>
      </c>
      <c r="BB34" s="35">
        <f>AU34/AV34</f>
        <v>1.0378299424712902</v>
      </c>
      <c r="BC34" s="28">
        <v>0</v>
      </c>
      <c r="BD34" s="16">
        <f>AJ34*$C$74</f>
        <v>0</v>
      </c>
      <c r="BE34" s="54">
        <f>BD34-BC34</f>
        <v>0</v>
      </c>
      <c r="BF34" s="39">
        <f>($AD34^$BF$68)*($BG$68^$M34)*(IF($C34&gt;0,1,$BH$68))</f>
        <v>1.9194940662823841</v>
      </c>
      <c r="BG34" s="39">
        <f>($AD34^$BF$69)*($BG$69^$M34)*(IF($C34&gt;0,1,$BH$69))</f>
        <v>3.5594867976739062</v>
      </c>
      <c r="BH34" s="39">
        <f>($AD34^$BF$70)*($BG$70^$M34)*(IF($C34&gt;0,1,$BH$70))</f>
        <v>18.051451059052777</v>
      </c>
      <c r="BI34" s="39">
        <f>($AD34^$BF$71)*($BG$71^$M34)*(IF($C34&gt;0,1,$BH$71))</f>
        <v>3.5743416445077094</v>
      </c>
      <c r="BJ34" s="39">
        <f>($AD34^$BF$72)*($BG$72^$M34)*(IF($C34&gt;0,1,$BH$72))</f>
        <v>1.0543772004122947</v>
      </c>
      <c r="BK34" s="39">
        <f>($AD34^$BF$73)*($BG$73^$M34)*(IF($C34&gt;0,1,$BH$73))</f>
        <v>8.4441936713121208</v>
      </c>
      <c r="BL34" s="39">
        <f>($AD34^$BF$75)*($BG$75^$M34)*(IF($C34&gt;0,1,$BH$75))</f>
        <v>3.0312672078231753</v>
      </c>
      <c r="BM34" s="37">
        <f>BF34/BF$66</f>
        <v>1.7299819743357134E-2</v>
      </c>
      <c r="BN34" s="37">
        <f>BG34/BG$66</f>
        <v>1.9667725041440088E-2</v>
      </c>
      <c r="BO34" s="37">
        <f>BH34/BH$66</f>
        <v>1.5428845012826172E-2</v>
      </c>
      <c r="BP34" s="37">
        <f>BI34/BI$66</f>
        <v>1.0409771446902005E-2</v>
      </c>
      <c r="BQ34" s="37">
        <f>BJ34/BJ$66</f>
        <v>1.7435791116915286E-2</v>
      </c>
      <c r="BR34" s="37">
        <f>BK34/BK$66</f>
        <v>2.5601033294098654E-2</v>
      </c>
      <c r="BS34" s="37">
        <f>BL34/BL$66</f>
        <v>1.3255146949503879E-2</v>
      </c>
      <c r="BT34" s="2">
        <v>1891</v>
      </c>
      <c r="BU34" s="17">
        <f>BT$66*BM34</f>
        <v>991.00287417847005</v>
      </c>
      <c r="BV34" s="1">
        <f>BU34-BT34</f>
        <v>-899.99712582152995</v>
      </c>
      <c r="BW34" s="2">
        <v>1169</v>
      </c>
      <c r="BX34" s="17">
        <f>BW$66*BN34</f>
        <v>1068.1738147256526</v>
      </c>
      <c r="BY34" s="1">
        <f>BX34-BW34</f>
        <v>-100.82618527434738</v>
      </c>
      <c r="BZ34" s="74">
        <v>2924</v>
      </c>
      <c r="CA34" s="17">
        <f>BZ$66*BO34</f>
        <v>984.22145221319442</v>
      </c>
      <c r="CB34" s="1">
        <f>CA34-BZ34</f>
        <v>-1939.7785477868056</v>
      </c>
      <c r="CC34" s="2">
        <v>2277</v>
      </c>
      <c r="CD34" s="17">
        <f>CC$66*BP34</f>
        <v>637.32784706512837</v>
      </c>
      <c r="CE34" s="1">
        <f>CD34-CC34</f>
        <v>-1639.6721529348715</v>
      </c>
      <c r="CF34" s="2">
        <v>1020</v>
      </c>
      <c r="CG34" s="17">
        <f>CF$66*BQ34</f>
        <v>1182.1815093090902</v>
      </c>
      <c r="CH34" s="1">
        <f>CG34-CF34</f>
        <v>162.18150930909019</v>
      </c>
      <c r="CI34" s="2">
        <v>1491</v>
      </c>
      <c r="CJ34" s="17">
        <f>CI$66*BR34</f>
        <v>1823.9712180713527</v>
      </c>
      <c r="CK34" s="1">
        <f>CJ34-CI34</f>
        <v>332.97121807135272</v>
      </c>
      <c r="CL34" s="2">
        <v>1491</v>
      </c>
      <c r="CM34" s="17">
        <f>CL$66*BS34</f>
        <v>897.74459259599871</v>
      </c>
      <c r="CN34" s="1">
        <f>CM34-CL34</f>
        <v>-593.25540740400129</v>
      </c>
      <c r="CO34" s="9"/>
      <c r="CS34" s="37"/>
      <c r="CU34" s="17"/>
      <c r="CV34" s="1"/>
    </row>
    <row r="35" spans="1:100" x14ac:dyDescent="0.2">
      <c r="A35" s="42" t="s">
        <v>14</v>
      </c>
      <c r="B35">
        <v>0</v>
      </c>
      <c r="C35">
        <v>0</v>
      </c>
      <c r="D35">
        <v>0.24417670682730899</v>
      </c>
      <c r="E35">
        <v>0.75582329317269004</v>
      </c>
      <c r="F35">
        <v>0.269261318506751</v>
      </c>
      <c r="G35">
        <v>0.269261318506751</v>
      </c>
      <c r="H35">
        <v>0.35066079295154101</v>
      </c>
      <c r="I35">
        <v>0.26255506607929502</v>
      </c>
      <c r="J35">
        <v>0.30342670888504503</v>
      </c>
      <c r="K35">
        <v>0.285834000259856</v>
      </c>
      <c r="L35">
        <v>0.70533717953221797</v>
      </c>
      <c r="M35" s="28">
        <v>0</v>
      </c>
      <c r="N35">
        <v>1.0059762873215901</v>
      </c>
      <c r="O35">
        <v>0.996484318005741</v>
      </c>
      <c r="P35">
        <v>1.0079048935631101</v>
      </c>
      <c r="Q35">
        <v>0.993859166653426</v>
      </c>
      <c r="R35">
        <v>67.989997863769503</v>
      </c>
      <c r="S35" s="40">
        <f>IF(C35,O35,Q35)</f>
        <v>0.993859166653426</v>
      </c>
      <c r="T35" s="40">
        <f>IF(D35 = 0,N35,P35)</f>
        <v>1.0079048935631101</v>
      </c>
      <c r="U35" s="59">
        <f>R35*S35^(1-M35)</f>
        <v>67.572482617654174</v>
      </c>
      <c r="V35" s="58">
        <f>R35*T35^(M35+1)</f>
        <v>68.527451560238688</v>
      </c>
      <c r="W35" s="66">
        <f>0.5 * (D35-MAX($D$3:$D$65))/(MIN($D$3:$D$65)-MAX($D$3:$D$65)) + 0.75</f>
        <v>1.1785414285853817</v>
      </c>
      <c r="X35" s="66">
        <f>AVERAGE(D35, F35, G35, H35, I35, J35, K35)</f>
        <v>0.28359655885950691</v>
      </c>
      <c r="Y35" s="29">
        <f>1.2^M35</f>
        <v>1</v>
      </c>
      <c r="Z35" s="29">
        <f>IF(C35&gt;0, 1, 0.3)</f>
        <v>0.3</v>
      </c>
      <c r="AA35" s="29">
        <f>PERCENTILE($L$2:$L$65, 0.05)</f>
        <v>8.297609145116451E-3</v>
      </c>
      <c r="AB35" s="29">
        <f>PERCENTILE($L$2:$L$65, 0.95)</f>
        <v>1.0118522672767436</v>
      </c>
      <c r="AC35" s="29">
        <f>MIN(MAX(L35,AA35), AB35)</f>
        <v>0.70533717953221797</v>
      </c>
      <c r="AD35" s="29">
        <f>AC35-$AC$66+1</f>
        <v>1.6970395703871015</v>
      </c>
      <c r="AE35" s="75">
        <v>1</v>
      </c>
      <c r="AF35" s="75">
        <v>0</v>
      </c>
      <c r="AG35" s="21">
        <f>(AD35^4) *Y35*Z35*AE35</f>
        <v>2.4882220293426038</v>
      </c>
      <c r="AH35" s="21">
        <f>(AD35^5)*Y35*Z35*AF35</f>
        <v>0</v>
      </c>
      <c r="AI35" s="15">
        <f>AG35/$AG$66</f>
        <v>6.1251218795423694E-3</v>
      </c>
      <c r="AJ35" s="15">
        <f>AH35/$AH$66</f>
        <v>0</v>
      </c>
      <c r="AK35" s="2">
        <v>0</v>
      </c>
      <c r="AL35" s="16">
        <f>$D$72*AI35</f>
        <v>715.05714092497135</v>
      </c>
      <c r="AM35" s="24">
        <f>AL35-AK35</f>
        <v>715.05714092497135</v>
      </c>
      <c r="AN35" s="2">
        <v>1700</v>
      </c>
      <c r="AO35" s="2">
        <v>3196</v>
      </c>
      <c r="AP35" s="2">
        <v>0</v>
      </c>
      <c r="AQ35" s="10">
        <f>SUM(AN35:AP35)</f>
        <v>4896</v>
      </c>
      <c r="AR35" s="16">
        <f>AI35*$D$71</f>
        <v>1107.0659824864026</v>
      </c>
      <c r="AS35" s="9">
        <f>AR35-AQ35</f>
        <v>-3788.9340175135976</v>
      </c>
      <c r="AT35" s="9">
        <f>AS35+AM35</f>
        <v>-3073.8768765886261</v>
      </c>
      <c r="AU35" s="18">
        <f>AK35+AQ35</f>
        <v>4896</v>
      </c>
      <c r="AV35" s="27">
        <f>AL35+AR35</f>
        <v>1822.1231234113739</v>
      </c>
      <c r="AW35" s="67">
        <f>AT35*(AT35&lt;0)</f>
        <v>-3073.8768765886261</v>
      </c>
      <c r="AX35">
        <f>AW35/$AW$66</f>
        <v>7.5202724917198635E-2</v>
      </c>
      <c r="AY35" s="57">
        <f>AX35*$AT$66</f>
        <v>-1498.973050221316</v>
      </c>
      <c r="AZ35" s="70">
        <f>IF(AY35&gt;0,U35,V35)</f>
        <v>68.527451560238688</v>
      </c>
      <c r="BA35" s="17">
        <f>AY35/AZ35</f>
        <v>-21.874052165848482</v>
      </c>
      <c r="BB35" s="35">
        <f>AU35/AV35</f>
        <v>2.6869753954023272</v>
      </c>
      <c r="BC35" s="28">
        <v>0</v>
      </c>
      <c r="BD35" s="16">
        <f>AJ35*$C$74</f>
        <v>0</v>
      </c>
      <c r="BE35" s="54">
        <f>BD35-BC35</f>
        <v>0</v>
      </c>
      <c r="BF35" s="39">
        <f>($AD35^$BF$68)*($BG$68^$M35)*(IF($C35&gt;0,1,$BH$68))</f>
        <v>0.82843870018978694</v>
      </c>
      <c r="BG35" s="39">
        <f>($AD35^$BF$69)*($BG$69^$M35)*(IF($C35&gt;0,1,$BH$69))</f>
        <v>1.2180325202988755</v>
      </c>
      <c r="BH35" s="39">
        <f>($AD35^$BF$70)*($BG$70^$M35)*(IF($C35&gt;0,1,$BH$70))</f>
        <v>2.6183158875421941E-2</v>
      </c>
      <c r="BI35" s="39">
        <f>($AD35^$BF$71)*($BG$71^$M35)*(IF($C35&gt;0,1,$BH$71))</f>
        <v>2.2496166217559974</v>
      </c>
      <c r="BJ35" s="39">
        <f>($AD35^$BF$72)*($BG$72^$M35)*(IF($C35&gt;0,1,$BH$72))</f>
        <v>0.68552032160287035</v>
      </c>
      <c r="BK35" s="39">
        <f>($AD35^$BF$73)*($BG$73^$M35)*(IF($C35&gt;0,1,$BH$73))</f>
        <v>1.4991942884281138</v>
      </c>
      <c r="BL35" s="39">
        <f>($AD35^$BF$75)*($BG$75^$M35)*(IF($C35&gt;0,1,$BH$75))</f>
        <v>0.10452265607633919</v>
      </c>
      <c r="BM35" s="37">
        <f>BF35/BF$66</f>
        <v>7.4664675621852038E-3</v>
      </c>
      <c r="BN35" s="37">
        <f>BG35/BG$66</f>
        <v>6.7301636619148493E-3</v>
      </c>
      <c r="BO35" s="37">
        <f>BH35/BH$66</f>
        <v>2.2379137218029674E-5</v>
      </c>
      <c r="BP35" s="37">
        <f>BI35/BI$66</f>
        <v>6.551694606925877E-3</v>
      </c>
      <c r="BQ35" s="37">
        <f>BJ35/BJ$66</f>
        <v>1.1336160464390161E-2</v>
      </c>
      <c r="BR35" s="37">
        <f>BK35/BK$66</f>
        <v>4.5452442691791993E-3</v>
      </c>
      <c r="BS35" s="37">
        <f>BL35/BL$66</f>
        <v>4.570574188473686E-4</v>
      </c>
      <c r="BT35" s="2">
        <v>588</v>
      </c>
      <c r="BU35" s="17">
        <f>BT$66*BM35</f>
        <v>427.70912783221723</v>
      </c>
      <c r="BV35" s="1">
        <f>BU35-BT35</f>
        <v>-160.29087216778277</v>
      </c>
      <c r="BW35" s="2">
        <v>958</v>
      </c>
      <c r="BX35" s="17">
        <f>BW$66*BN35</f>
        <v>365.52191864225739</v>
      </c>
      <c r="BY35" s="1">
        <f>BX35-BW35</f>
        <v>-592.47808135774267</v>
      </c>
      <c r="BZ35" s="74">
        <v>0</v>
      </c>
      <c r="CA35" s="17">
        <f>BZ$66*BO35</f>
        <v>1.427587542275331</v>
      </c>
      <c r="CB35" s="1">
        <f>CA35-BZ35</f>
        <v>1.427587542275331</v>
      </c>
      <c r="CC35" s="2">
        <v>1271</v>
      </c>
      <c r="CD35" s="17">
        <f>CC$66*BP35</f>
        <v>401.12095061442989</v>
      </c>
      <c r="CE35" s="1">
        <f>CD35-CC35</f>
        <v>-869.87904938557017</v>
      </c>
      <c r="CF35" s="2">
        <v>605</v>
      </c>
      <c r="CG35" s="17">
        <f>CF$66*BQ35</f>
        <v>768.61435180658168</v>
      </c>
      <c r="CH35" s="1">
        <f>CG35-CF35</f>
        <v>163.61435180658168</v>
      </c>
      <c r="CI35" s="2">
        <v>1663</v>
      </c>
      <c r="CJ35" s="17">
        <f>CI$66*BR35</f>
        <v>323.83047320194123</v>
      </c>
      <c r="CK35" s="1">
        <f>CJ35-CI35</f>
        <v>-1339.1695267980588</v>
      </c>
      <c r="CL35" s="2">
        <v>227</v>
      </c>
      <c r="CM35" s="17">
        <f>CL$66*BS35</f>
        <v>30.955584863694579</v>
      </c>
      <c r="CN35" s="1">
        <f>CM35-CL35</f>
        <v>-196.04441513630542</v>
      </c>
      <c r="CO35" s="9"/>
      <c r="CS35" s="37"/>
      <c r="CU35" s="17"/>
      <c r="CV35" s="1"/>
    </row>
    <row r="36" spans="1:100" x14ac:dyDescent="0.2">
      <c r="A36" s="42" t="s">
        <v>83</v>
      </c>
      <c r="B36">
        <v>1</v>
      </c>
      <c r="C36">
        <v>1</v>
      </c>
      <c r="D36">
        <v>0.67630522088353395</v>
      </c>
      <c r="E36">
        <v>0.32369477911646499</v>
      </c>
      <c r="F36">
        <v>0.93328038125496404</v>
      </c>
      <c r="G36">
        <v>0.93328038125496404</v>
      </c>
      <c r="H36">
        <v>0.14096916299559401</v>
      </c>
      <c r="I36">
        <v>0.335682819383259</v>
      </c>
      <c r="J36">
        <v>0.217533735499714</v>
      </c>
      <c r="K36">
        <v>0.45057737138363801</v>
      </c>
      <c r="L36">
        <v>0.85307511903963795</v>
      </c>
      <c r="M36" s="28">
        <v>0</v>
      </c>
      <c r="N36">
        <v>1.00989526975814</v>
      </c>
      <c r="O36">
        <v>0.99380746394580599</v>
      </c>
      <c r="P36">
        <v>1.0107762162221801</v>
      </c>
      <c r="Q36">
        <v>0.99109363431443898</v>
      </c>
      <c r="R36">
        <v>181.63000488281199</v>
      </c>
      <c r="S36" s="40">
        <f>IF(C36,O36,Q36)</f>
        <v>0.99380746394580599</v>
      </c>
      <c r="T36" s="40">
        <f>IF(D36 = 0,N36,P36)</f>
        <v>1.0107762162221801</v>
      </c>
      <c r="U36" s="59">
        <f>R36*S36^(1-M36)</f>
        <v>180.50525452905174</v>
      </c>
      <c r="V36" s="58">
        <f>R36*T36^(M36+1)</f>
        <v>183.5872890878648</v>
      </c>
      <c r="W36" s="66">
        <f>0.5 * (D36-MAX($D$3:$D$65))/(MIN($D$3:$D$65)-MAX($D$3:$D$65)) + 0.75</f>
        <v>0.93156200857580962</v>
      </c>
      <c r="X36" s="66">
        <f>AVERAGE(D36, F36, G36, H36, I36, J36, K36)</f>
        <v>0.52680415323652385</v>
      </c>
      <c r="Y36" s="29">
        <f>1.2^M36</f>
        <v>1</v>
      </c>
      <c r="Z36" s="29">
        <f>IF(C36&gt;0, 1, 0.3)</f>
        <v>1</v>
      </c>
      <c r="AA36" s="29">
        <f>PERCENTILE($L$2:$L$65, 0.05)</f>
        <v>8.297609145116451E-3</v>
      </c>
      <c r="AB36" s="29">
        <f>PERCENTILE($L$2:$L$65, 0.95)</f>
        <v>1.0118522672767436</v>
      </c>
      <c r="AC36" s="29">
        <f>MIN(MAX(L36,AA36), AB36)</f>
        <v>0.85307511903963795</v>
      </c>
      <c r="AD36" s="29">
        <f>AC36-$AC$66+1</f>
        <v>1.8447775098945214</v>
      </c>
      <c r="AE36" s="75">
        <v>1</v>
      </c>
      <c r="AF36" s="75">
        <v>0</v>
      </c>
      <c r="AG36" s="21">
        <f>(AD36^4) *Y36*Z36*AE36</f>
        <v>11.581797880892864</v>
      </c>
      <c r="AH36" s="21">
        <f>(AD36^5)*Y36*Z36*AF36</f>
        <v>0</v>
      </c>
      <c r="AI36" s="15">
        <f>AG36/$AG$66</f>
        <v>2.8510286770283472E-2</v>
      </c>
      <c r="AJ36" s="15">
        <f>AH36/$AH$66</f>
        <v>0</v>
      </c>
      <c r="AK36" s="2">
        <v>5267</v>
      </c>
      <c r="AL36" s="16">
        <f>$D$72*AI36</f>
        <v>3328.3393450504018</v>
      </c>
      <c r="AM36" s="24">
        <f>AL36-AK36</f>
        <v>-1938.6606549495982</v>
      </c>
      <c r="AN36" s="2">
        <v>1271</v>
      </c>
      <c r="AO36" s="2">
        <v>2724</v>
      </c>
      <c r="AP36" s="2">
        <v>0</v>
      </c>
      <c r="AQ36" s="10">
        <f>SUM(AN36:AP36)</f>
        <v>3995</v>
      </c>
      <c r="AR36" s="16">
        <f>AI36*$D$71</f>
        <v>5153.0025450972953</v>
      </c>
      <c r="AS36" s="9">
        <f>AR36-AQ36</f>
        <v>1158.0025450972953</v>
      </c>
      <c r="AT36" s="9">
        <f>AS36+AM36</f>
        <v>-780.65810985230291</v>
      </c>
      <c r="AU36" s="18">
        <f>AK36+AQ36</f>
        <v>9262</v>
      </c>
      <c r="AV36" s="27">
        <f>AL36+AR36</f>
        <v>8481.341890147698</v>
      </c>
      <c r="AW36" s="67">
        <f>AT36*(AT36&lt;0)</f>
        <v>-780.65810985230291</v>
      </c>
      <c r="AX36">
        <f>AW36/$AW$66</f>
        <v>1.9098883737580407E-2</v>
      </c>
      <c r="AY36" s="57">
        <f>AX36*$AT$66</f>
        <v>-380.68716317745941</v>
      </c>
      <c r="AZ36" s="60">
        <f>IF(AY36&gt;0,U36,V36)</f>
        <v>183.5872890878648</v>
      </c>
      <c r="BA36" s="17">
        <f>AY36/AZ36</f>
        <v>-2.0736030531790393</v>
      </c>
      <c r="BB36" s="35">
        <f>AU36/AV36</f>
        <v>1.0920441741370135</v>
      </c>
      <c r="BC36" s="28">
        <v>0</v>
      </c>
      <c r="BD36" s="16">
        <f>AJ36*$C$74</f>
        <v>0</v>
      </c>
      <c r="BE36" s="54">
        <f>BD36-BC36</f>
        <v>0</v>
      </c>
      <c r="BF36" s="39">
        <f>($AD36^$BF$68)*($BG$68^$M36)*(IF($C36&gt;0,1,$BH$68))</f>
        <v>1.956476424179477</v>
      </c>
      <c r="BG36" s="39">
        <f>($AD36^$BF$69)*($BG$69^$M36)*(IF($C36&gt;0,1,$BH$69))</f>
        <v>3.6942347242728006</v>
      </c>
      <c r="BH36" s="39">
        <f>($AD36^$BF$70)*($BG$70^$M36)*(IF($C36&gt;0,1,$BH$70))</f>
        <v>19.646520676219531</v>
      </c>
      <c r="BI36" s="39">
        <f>($AD36^$BF$71)*($BG$71^$M36)*(IF($C36&gt;0,1,$BH$71))</f>
        <v>3.7101040889546026</v>
      </c>
      <c r="BJ36" s="39">
        <f>($AD36^$BF$72)*($BG$72^$M36)*(IF($C36&gt;0,1,$BH$72))</f>
        <v>1.0560123945353994</v>
      </c>
      <c r="BK36" s="39">
        <f>($AD36^$BF$73)*($BG$73^$M36)*(IF($C36&gt;0,1,$BH$73))</f>
        <v>8.9882504983813973</v>
      </c>
      <c r="BL36" s="39">
        <f>($AD36^$BF$75)*($BG$75^$M36)*(IF($C36&gt;0,1,$BH$75))</f>
        <v>3.1312634409479436</v>
      </c>
      <c r="BM36" s="37">
        <f>BF36/BF$66</f>
        <v>1.7633130555066569E-2</v>
      </c>
      <c r="BN36" s="37">
        <f>BG36/BG$66</f>
        <v>2.0412266409589867E-2</v>
      </c>
      <c r="BO36" s="37">
        <f>BH36/BH$66</f>
        <v>1.6792174854146153E-2</v>
      </c>
      <c r="BP36" s="37">
        <f>BI36/BI$66</f>
        <v>1.0805160628553535E-2</v>
      </c>
      <c r="BQ36" s="37">
        <f>BJ36/BJ$66</f>
        <v>1.7462831632543765E-2</v>
      </c>
      <c r="BR36" s="37">
        <f>BK36/BK$66</f>
        <v>2.7250500073976277E-2</v>
      </c>
      <c r="BS36" s="37">
        <f>BL36/BL$66</f>
        <v>1.3692411193660532E-2</v>
      </c>
      <c r="BT36" s="2">
        <v>663</v>
      </c>
      <c r="BU36" s="17">
        <f>BT$66*BM36</f>
        <v>1010.0962507164334</v>
      </c>
      <c r="BV36" s="1">
        <f>BU36-BT36</f>
        <v>347.09625071643336</v>
      </c>
      <c r="BW36" s="2">
        <v>475</v>
      </c>
      <c r="BX36" s="17">
        <f>BW$66*BN36</f>
        <v>1108.6106009712353</v>
      </c>
      <c r="BY36" s="1">
        <f>BX36-BW36</f>
        <v>633.61060097123527</v>
      </c>
      <c r="BZ36" s="74">
        <v>3599</v>
      </c>
      <c r="CA36" s="17">
        <f>BZ$66*BO36</f>
        <v>1071.1896261208371</v>
      </c>
      <c r="CB36" s="1">
        <f>CA36-BZ36</f>
        <v>-2527.8103738791629</v>
      </c>
      <c r="CC36" s="2">
        <v>974</v>
      </c>
      <c r="CD36" s="17">
        <f>CC$66*BP36</f>
        <v>661.53515432256165</v>
      </c>
      <c r="CE36" s="1">
        <f>CD36-CC36</f>
        <v>-312.46484567743835</v>
      </c>
      <c r="CF36" s="2">
        <v>1028</v>
      </c>
      <c r="CG36" s="17">
        <f>CF$66*BQ36</f>
        <v>1184.0149103497324</v>
      </c>
      <c r="CH36" s="1">
        <f>CG36-CF36</f>
        <v>156.01491034973242</v>
      </c>
      <c r="CI36" s="2">
        <v>1713</v>
      </c>
      <c r="CJ36" s="17">
        <f>CI$66*BR36</f>
        <v>1941.4891282705139</v>
      </c>
      <c r="CK36" s="1">
        <f>CJ36-CI36</f>
        <v>228.4891282705139</v>
      </c>
      <c r="CL36" s="2">
        <v>1370</v>
      </c>
      <c r="CM36" s="17">
        <f>CL$66*BS36</f>
        <v>927.35962532424048</v>
      </c>
      <c r="CN36" s="1">
        <f>CM36-CL36</f>
        <v>-442.64037467575952</v>
      </c>
      <c r="CO36" s="9"/>
      <c r="CS36" s="37"/>
      <c r="CU36" s="17"/>
      <c r="CV36" s="1"/>
    </row>
    <row r="37" spans="1:100" x14ac:dyDescent="0.2">
      <c r="A37" s="42" t="s">
        <v>3</v>
      </c>
      <c r="B37">
        <v>1</v>
      </c>
      <c r="C37">
        <v>1</v>
      </c>
      <c r="D37">
        <v>0.43373493975903599</v>
      </c>
      <c r="E37">
        <v>0.56626506024096301</v>
      </c>
      <c r="F37">
        <v>0.496425734710087</v>
      </c>
      <c r="G37">
        <v>0.496425734710087</v>
      </c>
      <c r="H37">
        <v>5.3744493392070401E-2</v>
      </c>
      <c r="I37">
        <v>0.36740088105726798</v>
      </c>
      <c r="J37">
        <v>0.14051965778574599</v>
      </c>
      <c r="K37">
        <v>0.26411659235553298</v>
      </c>
      <c r="L37">
        <v>0.81984837335656202</v>
      </c>
      <c r="M37" s="28">
        <v>0</v>
      </c>
      <c r="N37">
        <v>1.0063622510056001</v>
      </c>
      <c r="O37">
        <v>0.99573751961124501</v>
      </c>
      <c r="P37">
        <v>1.01052211779233</v>
      </c>
      <c r="Q37">
        <v>0.99291443618142405</v>
      </c>
      <c r="R37">
        <v>98.449996948242102</v>
      </c>
      <c r="S37" s="40">
        <f>IF(C37,O37,Q37)</f>
        <v>0.99573751961124501</v>
      </c>
      <c r="T37" s="40">
        <f>IF(D37 = 0,N37,P37)</f>
        <v>1.01052211779233</v>
      </c>
      <c r="U37" s="59">
        <f>R37*S37^(1-M37)</f>
        <v>98.030355766977237</v>
      </c>
      <c r="V37" s="58">
        <f>R37*T37^(M37+1)</f>
        <v>99.48589941278604</v>
      </c>
      <c r="W37" s="66">
        <f>0.5 * (D37-MAX($D$3:$D$65))/(MIN($D$3:$D$65)-MAX($D$3:$D$65)) + 0.75</f>
        <v>1.0702010138599931</v>
      </c>
      <c r="X37" s="66">
        <f>AVERAGE(D37, F37, G37, H37, I37, J37, K37)</f>
        <v>0.32176686196711818</v>
      </c>
      <c r="Y37" s="29">
        <f>1.2^M37</f>
        <v>1</v>
      </c>
      <c r="Z37" s="29">
        <f>IF(C37&gt;0, 1, 0.3)</f>
        <v>1</v>
      </c>
      <c r="AA37" s="29">
        <f>PERCENTILE($L$2:$L$65, 0.05)</f>
        <v>8.297609145116451E-3</v>
      </c>
      <c r="AB37" s="29">
        <f>PERCENTILE($L$2:$L$65, 0.95)</f>
        <v>1.0118522672767436</v>
      </c>
      <c r="AC37" s="29">
        <f>MIN(MAX(L37,AA37), AB37)</f>
        <v>0.81984837335656202</v>
      </c>
      <c r="AD37" s="29">
        <f>AC37-$AC$66+1</f>
        <v>1.8115507642114457</v>
      </c>
      <c r="AE37" s="75">
        <v>1</v>
      </c>
      <c r="AF37" s="75">
        <v>0</v>
      </c>
      <c r="AG37" s="21">
        <f>(AD37^4) *Y37*Z37*AE37</f>
        <v>10.769661029070859</v>
      </c>
      <c r="AH37" s="21">
        <f>(AD37^5)*Y37*Z37*AF37</f>
        <v>0</v>
      </c>
      <c r="AI37" s="15">
        <f>AG37/$AG$66</f>
        <v>2.6511093313423079E-2</v>
      </c>
      <c r="AJ37" s="15">
        <f>AH37/$AH$66</f>
        <v>0</v>
      </c>
      <c r="AK37" s="2">
        <v>2855</v>
      </c>
      <c r="AL37" s="16">
        <f>$D$72*AI37</f>
        <v>3094.9501022676432</v>
      </c>
      <c r="AM37" s="24">
        <f>AL37-AK37</f>
        <v>239.95010226764316</v>
      </c>
      <c r="AN37" s="2">
        <v>788</v>
      </c>
      <c r="AO37" s="2">
        <v>4627</v>
      </c>
      <c r="AP37" s="2">
        <v>0</v>
      </c>
      <c r="AQ37" s="10">
        <f>SUM(AN37:AP37)</f>
        <v>5415</v>
      </c>
      <c r="AR37" s="16">
        <f>AI37*$D$71</f>
        <v>4791.6645812125835</v>
      </c>
      <c r="AS37" s="9">
        <f>AR37-AQ37</f>
        <v>-623.33541878741653</v>
      </c>
      <c r="AT37" s="9">
        <f>AS37+AM37</f>
        <v>-383.38531651977337</v>
      </c>
      <c r="AU37" s="18">
        <f>AK37+AQ37</f>
        <v>8270</v>
      </c>
      <c r="AV37" s="27">
        <f>AL37+AR37</f>
        <v>7886.6146834802266</v>
      </c>
      <c r="AW37" s="67">
        <f>AT37*(AT37&lt;0)</f>
        <v>-383.38531651977337</v>
      </c>
      <c r="AX37">
        <f>AW37/$AW$66</f>
        <v>9.3795625697041061E-3</v>
      </c>
      <c r="AY37" s="57">
        <f>AX37*$AT$66</f>
        <v>-186.95747435124701</v>
      </c>
      <c r="AZ37" s="70">
        <f>IF(AY37&gt;0,U37,V37)</f>
        <v>99.48589941278604</v>
      </c>
      <c r="BA37" s="17">
        <f>AY37/AZ37</f>
        <v>-1.8792359063421105</v>
      </c>
      <c r="BB37" s="35">
        <f>AU37/AV37</f>
        <v>1.0486121526036811</v>
      </c>
      <c r="BC37" s="28">
        <v>0</v>
      </c>
      <c r="BD37" s="16">
        <f>AJ37*$C$74</f>
        <v>0</v>
      </c>
      <c r="BE37" s="54">
        <f>BD37-BC37</f>
        <v>0</v>
      </c>
      <c r="BF37" s="39">
        <f>($AD37^$BF$68)*($BG$68^$M37)*(IF($C37&gt;0,1,$BH$68))</f>
        <v>1.9178885103036536</v>
      </c>
      <c r="BG37" s="39">
        <f>($AD37^$BF$69)*($BG$69^$M37)*(IF($C37&gt;0,1,$BH$69))</f>
        <v>3.5536920054503578</v>
      </c>
      <c r="BH37" s="39">
        <f>($AD37^$BF$70)*($BG$70^$M37)*(IF($C37&gt;0,1,$BH$70))</f>
        <v>17.984551969193458</v>
      </c>
      <c r="BI37" s="39">
        <f>($AD37^$BF$71)*($BG$71^$M37)*(IF($C37&gt;0,1,$BH$71))</f>
        <v>3.5685035968590939</v>
      </c>
      <c r="BJ37" s="39">
        <f>($AD37^$BF$72)*($BG$72^$M37)*(IF($C37&gt;0,1,$BH$72))</f>
        <v>1.0543055562057684</v>
      </c>
      <c r="BK37" s="39">
        <f>($AD37^$BF$73)*($BG$73^$M37)*(IF($C37&gt;0,1,$BH$73))</f>
        <v>8.4211057998911851</v>
      </c>
      <c r="BL37" s="39">
        <f>($AD37^$BF$75)*($BG$75^$M37)*(IF($C37&gt;0,1,$BH$75))</f>
        <v>3.0269562780411268</v>
      </c>
      <c r="BM37" s="37">
        <f>BF37/BF$66</f>
        <v>1.7285349352691274E-2</v>
      </c>
      <c r="BN37" s="37">
        <f>BG37/BG$66</f>
        <v>1.9635706273959476E-2</v>
      </c>
      <c r="BO37" s="37">
        <f>BH37/BH$66</f>
        <v>1.5371665360865676E-2</v>
      </c>
      <c r="BP37" s="37">
        <f>BI37/BI$66</f>
        <v>1.0392768947487436E-2</v>
      </c>
      <c r="BQ37" s="37">
        <f>BJ37/BJ$66</f>
        <v>1.7434606366885371E-2</v>
      </c>
      <c r="BR37" s="37">
        <f>BK37/BK$66</f>
        <v>2.5531035685334026E-2</v>
      </c>
      <c r="BS37" s="37">
        <f>BL37/BL$66</f>
        <v>1.323629608488773E-2</v>
      </c>
      <c r="BT37" s="2">
        <v>673</v>
      </c>
      <c r="BU37" s="17">
        <f>BT$66*BM37</f>
        <v>990.17395231956698</v>
      </c>
      <c r="BV37" s="1">
        <f>BU37-BT37</f>
        <v>317.17395231956698</v>
      </c>
      <c r="BW37" s="2">
        <v>652</v>
      </c>
      <c r="BX37" s="17">
        <f>BW$66*BN37</f>
        <v>1066.434843445013</v>
      </c>
      <c r="BY37" s="1">
        <f>BX37-BW37</f>
        <v>414.43484344501303</v>
      </c>
      <c r="BZ37" s="74">
        <v>0</v>
      </c>
      <c r="CA37" s="17">
        <f>BZ$66*BO37</f>
        <v>980.57390503498232</v>
      </c>
      <c r="CB37" s="1">
        <f>CA37-BZ37</f>
        <v>980.57390503498232</v>
      </c>
      <c r="CC37" s="2">
        <v>0</v>
      </c>
      <c r="CD37" s="17">
        <f>CC$66*BP37</f>
        <v>636.28688604097078</v>
      </c>
      <c r="CE37" s="1">
        <f>CD37-CC37</f>
        <v>636.28688604097078</v>
      </c>
      <c r="CF37" s="2">
        <v>911</v>
      </c>
      <c r="CG37" s="17">
        <f>CF$66*BQ37</f>
        <v>1182.1011808875619</v>
      </c>
      <c r="CH37" s="1">
        <f>CG37-CF37</f>
        <v>271.1011808875619</v>
      </c>
      <c r="CI37" s="2">
        <v>810</v>
      </c>
      <c r="CJ37" s="17">
        <f>CI$66*BR37</f>
        <v>1818.984168437308</v>
      </c>
      <c r="CK37" s="1">
        <f>CJ37-CI37</f>
        <v>1008.984168437308</v>
      </c>
      <c r="CL37" s="2">
        <v>1215</v>
      </c>
      <c r="CM37" s="17">
        <f>CL$66*BS37</f>
        <v>896.46786123727622</v>
      </c>
      <c r="CN37" s="1">
        <f>CM37-CL37</f>
        <v>-318.53213876272378</v>
      </c>
      <c r="CO37" s="9"/>
      <c r="CS37" s="37"/>
      <c r="CU37" s="17"/>
      <c r="CV37" s="1"/>
    </row>
    <row r="38" spans="1:100" x14ac:dyDescent="0.2">
      <c r="A38" s="43" t="s">
        <v>98</v>
      </c>
      <c r="B38">
        <v>1</v>
      </c>
      <c r="C38">
        <v>1</v>
      </c>
      <c r="D38">
        <v>0.38728323699421902</v>
      </c>
      <c r="E38">
        <v>0.61271676300578004</v>
      </c>
      <c r="F38">
        <v>0.37523452157598403</v>
      </c>
      <c r="G38">
        <v>0.37523452157598403</v>
      </c>
      <c r="H38">
        <v>0.35207823960880102</v>
      </c>
      <c r="I38">
        <v>0.31295843520782302</v>
      </c>
      <c r="J38">
        <v>0.331942547647474</v>
      </c>
      <c r="K38">
        <v>0.35292535054486202</v>
      </c>
      <c r="L38">
        <v>5.5470513984094097E-2</v>
      </c>
      <c r="M38" s="28">
        <v>0</v>
      </c>
      <c r="N38">
        <v>1.01295827716878</v>
      </c>
      <c r="O38">
        <v>0.99024321259547099</v>
      </c>
      <c r="P38">
        <v>1.0169720398006901</v>
      </c>
      <c r="Q38">
        <v>0.98581037183978903</v>
      </c>
      <c r="R38">
        <v>4.9099998474120996</v>
      </c>
      <c r="S38" s="40">
        <f>IF(C38,O38,Q38)</f>
        <v>0.99024321259547099</v>
      </c>
      <c r="T38" s="40">
        <f>IF(D38 = 0,N38,P38)</f>
        <v>1.0169720398006901</v>
      </c>
      <c r="U38" s="59">
        <f>R38*S38^(1-M38)</f>
        <v>4.8620940227446301</v>
      </c>
      <c r="V38" s="58">
        <f>R38*T38^(M38+1)</f>
        <v>4.9933325602437595</v>
      </c>
      <c r="W38" s="66">
        <f>0.5 * (D38-MAX($D$3:$D$65))/(MIN($D$3:$D$65)-MAX($D$3:$D$65)) + 0.75</f>
        <v>1.0967500941315598</v>
      </c>
      <c r="X38" s="66">
        <f>AVERAGE(D38, F38, G38, H38, I38, J38, K38)</f>
        <v>0.35537955045073527</v>
      </c>
      <c r="Y38" s="29">
        <f>1.2^M38</f>
        <v>1</v>
      </c>
      <c r="Z38" s="29">
        <f>IF(C38&gt;0, 1, 0.3)</f>
        <v>1</v>
      </c>
      <c r="AA38" s="29">
        <f>PERCENTILE($L$2:$L$65, 0.05)</f>
        <v>8.297609145116451E-3</v>
      </c>
      <c r="AB38" s="29">
        <f>PERCENTILE($L$2:$L$65, 0.95)</f>
        <v>1.0118522672767436</v>
      </c>
      <c r="AC38" s="29">
        <f>MIN(MAX(L38,AA38), AB38)</f>
        <v>5.5470513984094097E-2</v>
      </c>
      <c r="AD38" s="29">
        <f>AC38-$AC$66+1</f>
        <v>1.0471729048389777</v>
      </c>
      <c r="AE38" s="75">
        <v>1</v>
      </c>
      <c r="AF38" s="75">
        <v>0</v>
      </c>
      <c r="AG38" s="21">
        <f>(AD38^4) *Y38*Z38*AE38</f>
        <v>1.2024681611893455</v>
      </c>
      <c r="AH38" s="21">
        <f>(AD38^5)*Y38*Z38*AF38</f>
        <v>0</v>
      </c>
      <c r="AI38" s="15">
        <f>AG38/$AG$66</f>
        <v>2.9600509748319635E-3</v>
      </c>
      <c r="AJ38" s="15">
        <f>AH38/$AH$66</f>
        <v>0</v>
      </c>
      <c r="AK38" s="2">
        <v>246</v>
      </c>
      <c r="AL38" s="16">
        <f>$D$72*AI38</f>
        <v>345.56138288854061</v>
      </c>
      <c r="AM38" s="24">
        <f>AL38-AK38</f>
        <v>99.561382888540606</v>
      </c>
      <c r="AN38" s="2">
        <v>525</v>
      </c>
      <c r="AO38" s="2">
        <v>368</v>
      </c>
      <c r="AP38" s="2">
        <v>0</v>
      </c>
      <c r="AQ38" s="10">
        <f>SUM(AN38:AP38)</f>
        <v>893</v>
      </c>
      <c r="AR38" s="16">
        <f>AI38*$D$71</f>
        <v>535.00514848645196</v>
      </c>
      <c r="AS38" s="9">
        <f>AR38-AQ38</f>
        <v>-357.99485151354804</v>
      </c>
      <c r="AT38" s="9">
        <f>AS38+AM38</f>
        <v>-258.43346862500744</v>
      </c>
      <c r="AU38" s="18">
        <f>AK38+AQ38</f>
        <v>1139</v>
      </c>
      <c r="AV38" s="27">
        <f>AL38+AR38</f>
        <v>880.56653137499256</v>
      </c>
      <c r="AW38" s="67">
        <f>AT38*(AT38&lt;0)</f>
        <v>-258.43346862500744</v>
      </c>
      <c r="AX38">
        <f>AW38/$AW$66</f>
        <v>6.3226023131976181E-3</v>
      </c>
      <c r="AY38" s="57">
        <f>AX38*$AT$66</f>
        <v>-126.02482802564947</v>
      </c>
      <c r="AZ38" s="60">
        <f>IF(AY38&gt;0,U38,V38)</f>
        <v>4.9933325602437595</v>
      </c>
      <c r="BA38" s="17">
        <f>AY38/AZ38</f>
        <v>-25.238621002142366</v>
      </c>
      <c r="BB38" s="35">
        <f>AU38/AV38</f>
        <v>1.2934854544397312</v>
      </c>
      <c r="BC38" s="28">
        <v>0</v>
      </c>
      <c r="BD38" s="16">
        <f>AJ38*$C$74</f>
        <v>0</v>
      </c>
      <c r="BE38" s="54">
        <f>BD38-BC38</f>
        <v>0</v>
      </c>
      <c r="BF38" s="39">
        <f>($AD38^$BF$68)*($BG$68^$M38)*(IF($C38&gt;0,1,$BH$68))</f>
        <v>1.0518169436715838</v>
      </c>
      <c r="BG38" s="39">
        <f>($AD38^$BF$69)*($BG$69^$M38)*(IF($C38&gt;0,1,$BH$69))</f>
        <v>1.103365138737874</v>
      </c>
      <c r="BH38" s="39">
        <f>($AD38^$BF$70)*($BG$70^$M38)*(IF($C38&gt;0,1,$BH$70))</f>
        <v>1.2512654765289295</v>
      </c>
      <c r="BI38" s="39">
        <f>($AD38^$BF$71)*($BG$71^$M38)*(IF($C38&gt;0,1,$BH$71))</f>
        <v>1.1037212062417778</v>
      </c>
      <c r="BJ38" s="39">
        <f>($AD38^$BF$72)*($BG$72^$M38)*(IF($C38&gt;0,1,$BH$72))</f>
        <v>1.0041107977060073</v>
      </c>
      <c r="BK38" s="39">
        <f>($AD38^$BF$73)*($BG$73^$M38)*(IF($C38&gt;0,1,$BH$73))</f>
        <v>1.1797390902365339</v>
      </c>
      <c r="BL38" s="39">
        <f>($AD38^$BF$75)*($BG$75^$M38)*(IF($C38&gt;0,1,$BH$75))</f>
        <v>1.0897184175963748</v>
      </c>
      <c r="BM38" s="37">
        <f>BF38/BF$66</f>
        <v>9.4797081419319713E-3</v>
      </c>
      <c r="BN38" s="37">
        <f>BG38/BG$66</f>
        <v>6.0965761084401573E-3</v>
      </c>
      <c r="BO38" s="37">
        <f>BH38/BH$66</f>
        <v>1.0694753039026863E-3</v>
      </c>
      <c r="BP38" s="37">
        <f>BI38/BI$66</f>
        <v>3.2144340526962505E-3</v>
      </c>
      <c r="BQ38" s="37">
        <f>BJ38/BJ$66</f>
        <v>1.6604556813439395E-2</v>
      </c>
      <c r="BR38" s="37">
        <f>BK38/BK$66</f>
        <v>3.5767227639630947E-3</v>
      </c>
      <c r="BS38" s="37">
        <f>BL38/BL$66</f>
        <v>4.7651284985838083E-3</v>
      </c>
      <c r="BT38" s="2">
        <v>785</v>
      </c>
      <c r="BU38" s="17">
        <f>BT$66*BM38</f>
        <v>543.03560120243105</v>
      </c>
      <c r="BV38" s="1">
        <f>BU38-BT38</f>
        <v>-241.96439879756895</v>
      </c>
      <c r="BW38" s="2">
        <v>176</v>
      </c>
      <c r="BX38" s="17">
        <f>BW$66*BN38</f>
        <v>331.11114502549339</v>
      </c>
      <c r="BY38" s="1">
        <f>BX38-BW38</f>
        <v>155.11114502549339</v>
      </c>
      <c r="BZ38" s="74">
        <v>0</v>
      </c>
      <c r="CA38" s="17">
        <f>BZ$66*BO38</f>
        <v>68.222899111256268</v>
      </c>
      <c r="CB38" s="1">
        <f>CA38-BZ38</f>
        <v>68.222899111256268</v>
      </c>
      <c r="CC38" s="2">
        <v>323</v>
      </c>
      <c r="CD38" s="17">
        <f>CC$66*BP38</f>
        <v>196.80051044227525</v>
      </c>
      <c r="CE38" s="1">
        <f>CD38-CC38</f>
        <v>-126.19948955772475</v>
      </c>
      <c r="CF38" s="2">
        <v>696</v>
      </c>
      <c r="CG38" s="17">
        <f>CF$66*BQ38</f>
        <v>1125.8221610648179</v>
      </c>
      <c r="CH38" s="1">
        <f>CG38-CF38</f>
        <v>429.82216106481792</v>
      </c>
      <c r="CI38" s="2">
        <v>0</v>
      </c>
      <c r="CJ38" s="17">
        <f>CI$66*BR38</f>
        <v>254.82719004131465</v>
      </c>
      <c r="CK38" s="1">
        <f>CJ38-CI38</f>
        <v>254.82719004131465</v>
      </c>
      <c r="CL38" s="2">
        <v>0</v>
      </c>
      <c r="CM38" s="17">
        <f>CL$66*BS38</f>
        <v>322.73262295208417</v>
      </c>
      <c r="CN38" s="1">
        <f>CM38-CL38</f>
        <v>322.73262295208417</v>
      </c>
      <c r="CO38" s="9"/>
      <c r="CS38" s="37"/>
      <c r="CU38" s="17"/>
      <c r="CV38" s="1"/>
    </row>
    <row r="39" spans="1:100" x14ac:dyDescent="0.2">
      <c r="A39" s="43" t="s">
        <v>61</v>
      </c>
      <c r="B39">
        <v>1</v>
      </c>
      <c r="C39">
        <v>1</v>
      </c>
      <c r="D39">
        <v>0.320481927710843</v>
      </c>
      <c r="E39">
        <v>0.67951807228915595</v>
      </c>
      <c r="F39">
        <v>0.39475774424146098</v>
      </c>
      <c r="G39">
        <v>0.39475774424146098</v>
      </c>
      <c r="H39">
        <v>0.12070484581497699</v>
      </c>
      <c r="I39">
        <v>0.18237885462555001</v>
      </c>
      <c r="J39">
        <v>0.14837119507333399</v>
      </c>
      <c r="K39">
        <v>0.24201379770079001</v>
      </c>
      <c r="L39">
        <v>0.90715559235267396</v>
      </c>
      <c r="M39" s="28">
        <v>0</v>
      </c>
      <c r="N39">
        <v>1.0067308645673301</v>
      </c>
      <c r="O39">
        <v>0.99612549174695297</v>
      </c>
      <c r="P39">
        <v>1.0081200481516299</v>
      </c>
      <c r="Q39">
        <v>0.99483345181791605</v>
      </c>
      <c r="R39">
        <v>499.100006103515</v>
      </c>
      <c r="S39" s="40">
        <f>IF(C39,O39,Q39)</f>
        <v>0.99612549174695297</v>
      </c>
      <c r="T39" s="40">
        <f>IF(D39 = 0,N39,P39)</f>
        <v>1.0081200481516299</v>
      </c>
      <c r="U39" s="59">
        <f>R39*S39^(1-M39)</f>
        <v>497.16623901077111</v>
      </c>
      <c r="V39" s="58">
        <f>R39*T39^(M39+1)</f>
        <v>503.15272218555435</v>
      </c>
      <c r="W39" s="66">
        <f>0.5 * (D39-MAX($D$3:$D$65))/(MIN($D$3:$D$65)-MAX($D$3:$D$65)) + 0.75</f>
        <v>1.1349298209628738</v>
      </c>
      <c r="X39" s="66">
        <f>AVERAGE(D39, F39, G39, H39, I39, J39, K39)</f>
        <v>0.25763801562977368</v>
      </c>
      <c r="Y39" s="29">
        <f>1.2^M39</f>
        <v>1</v>
      </c>
      <c r="Z39" s="29">
        <f>IF(C39&gt;0, 1, 0.3)</f>
        <v>1</v>
      </c>
      <c r="AA39" s="29">
        <f>PERCENTILE($L$2:$L$65, 0.05)</f>
        <v>8.297609145116451E-3</v>
      </c>
      <c r="AB39" s="29">
        <f>PERCENTILE($L$2:$L$65, 0.95)</f>
        <v>1.0118522672767436</v>
      </c>
      <c r="AC39" s="29">
        <f>MIN(MAX(L39,AA39), AB39)</f>
        <v>0.90715559235267396</v>
      </c>
      <c r="AD39" s="29">
        <f>AC39-$AC$66+1</f>
        <v>1.8988579832075576</v>
      </c>
      <c r="AE39" s="75">
        <v>1</v>
      </c>
      <c r="AF39" s="75">
        <v>0</v>
      </c>
      <c r="AG39" s="21">
        <f>(AD39^4) *Y39*Z39*AE39</f>
        <v>13.000795864987644</v>
      </c>
      <c r="AH39" s="21">
        <f>(AD39^5)*Y39*Z39*AF39</f>
        <v>0</v>
      </c>
      <c r="AI39" s="15">
        <f>AG39/$AG$66</f>
        <v>3.2003357523982166E-2</v>
      </c>
      <c r="AJ39" s="15">
        <f>AH39/$AH$66</f>
        <v>0</v>
      </c>
      <c r="AK39" s="2">
        <v>0</v>
      </c>
      <c r="AL39" s="16">
        <f>$D$72*AI39</f>
        <v>3736.1263630574686</v>
      </c>
      <c r="AM39" s="24">
        <f>AL39-AK39</f>
        <v>3736.1263630574686</v>
      </c>
      <c r="AN39" s="2">
        <v>499</v>
      </c>
      <c r="AO39" s="2">
        <v>4492</v>
      </c>
      <c r="AP39" s="2">
        <v>0</v>
      </c>
      <c r="AQ39" s="10">
        <f>SUM(AN39:AP39)</f>
        <v>4991</v>
      </c>
      <c r="AR39" s="16">
        <f>AI39*$D$71</f>
        <v>5784.3466851631065</v>
      </c>
      <c r="AS39" s="9">
        <f>AR39-AQ39</f>
        <v>793.34668516310649</v>
      </c>
      <c r="AT39" s="9">
        <f>AS39+AM39</f>
        <v>4529.473048220575</v>
      </c>
      <c r="AU39" s="18">
        <f>AK39+AQ39</f>
        <v>4991</v>
      </c>
      <c r="AV39" s="27">
        <f>AL39+AR39</f>
        <v>9520.4730482205741</v>
      </c>
      <c r="AW39" s="67">
        <f>AT39*(AT39&lt;0)</f>
        <v>0</v>
      </c>
      <c r="AX39">
        <f>AW39/$AW$66</f>
        <v>0</v>
      </c>
      <c r="AY39" s="57">
        <f>AX39*$AT$66</f>
        <v>0</v>
      </c>
      <c r="AZ39" s="60">
        <f>IF(AY39&gt;0,U39,V39)</f>
        <v>503.15272218555435</v>
      </c>
      <c r="BA39" s="17">
        <f>AY39/AZ39</f>
        <v>0</v>
      </c>
      <c r="BB39" s="35">
        <f>AU39/AV39</f>
        <v>0.52423865649541901</v>
      </c>
      <c r="BC39" s="28">
        <v>0</v>
      </c>
      <c r="BD39" s="16">
        <f>AJ39*$C$74</f>
        <v>0</v>
      </c>
      <c r="BE39" s="54">
        <f>BD39-BC39</f>
        <v>0</v>
      </c>
      <c r="BF39" s="39">
        <f>($AD39^$BF$68)*($BG$68^$M39)*(IF($C39&gt;0,1,$BH$68))</f>
        <v>2.0194251623412995</v>
      </c>
      <c r="BG39" s="39">
        <f>($AD39^$BF$69)*($BG$69^$M39)*(IF($C39&gt;0,1,$BH$69))</f>
        <v>3.9291893890608764</v>
      </c>
      <c r="BH39" s="39">
        <f>($AD39^$BF$70)*($BG$70^$M39)*(IF($C39&gt;0,1,$BH$70))</f>
        <v>22.610436862142546</v>
      </c>
      <c r="BI39" s="39">
        <f>($AD39^$BF$71)*($BG$71^$M39)*(IF($C39&gt;0,1,$BH$71))</f>
        <v>3.9468662546500686</v>
      </c>
      <c r="BJ39" s="39">
        <f>($AD39^$BF$72)*($BG$72^$M39)*(IF($C39&gt;0,1,$BH$72))</f>
        <v>1.0587314914449752</v>
      </c>
      <c r="BK39" s="39">
        <f>($AD39^$BF$73)*($BG$73^$M39)*(IF($C39&gt;0,1,$BH$73))</f>
        <v>9.9695154436992404</v>
      </c>
      <c r="BL39" s="39">
        <f>($AD39^$BF$75)*($BG$75^$M39)*(IF($C39&gt;0,1,$BH$75))</f>
        <v>3.3045322272083406</v>
      </c>
      <c r="BM39" s="37">
        <f>BF39/BF$66</f>
        <v>1.8200468502289537E-2</v>
      </c>
      <c r="BN39" s="37">
        <f>BG39/BG$66</f>
        <v>2.1710493937017527E-2</v>
      </c>
      <c r="BO39" s="37">
        <f>BH39/BH$66</f>
        <v>1.9325478316234296E-2</v>
      </c>
      <c r="BP39" s="37">
        <f>BI39/BI$66</f>
        <v>1.1494697409669711E-2</v>
      </c>
      <c r="BQ39" s="37">
        <f>BJ39/BJ$66</f>
        <v>1.7507796191454442E-2</v>
      </c>
      <c r="BR39" s="37">
        <f>BK39/BK$66</f>
        <v>3.0225490643029682E-2</v>
      </c>
      <c r="BS39" s="37">
        <f>BL39/BL$66</f>
        <v>1.4450082182782292E-2</v>
      </c>
      <c r="BT39" s="2">
        <v>499</v>
      </c>
      <c r="BU39" s="17">
        <f>BT$66*BM39</f>
        <v>1042.5956376851539</v>
      </c>
      <c r="BV39" s="1">
        <f>BU39-BT39</f>
        <v>543.59563768515386</v>
      </c>
      <c r="BW39" s="2">
        <v>963</v>
      </c>
      <c r="BX39" s="17">
        <f>BW$66*BN39</f>
        <v>1179.118636213359</v>
      </c>
      <c r="BY39" s="1">
        <f>BX39-BW39</f>
        <v>216.11863621335897</v>
      </c>
      <c r="BZ39" s="74">
        <v>0</v>
      </c>
      <c r="CA39" s="17">
        <f>BZ$66*BO39</f>
        <v>1232.791587270902</v>
      </c>
      <c r="CB39" s="1">
        <f>CA39-BZ39</f>
        <v>1232.791587270902</v>
      </c>
      <c r="CC39" s="2">
        <v>2012</v>
      </c>
      <c r="CD39" s="17">
        <f>CC$66*BP39</f>
        <v>703.7513542096184</v>
      </c>
      <c r="CE39" s="1">
        <f>CD39-CC39</f>
        <v>-1308.2486457903815</v>
      </c>
      <c r="CF39" s="2">
        <v>511</v>
      </c>
      <c r="CG39" s="17">
        <f>CF$66*BQ39</f>
        <v>1187.0635973729941</v>
      </c>
      <c r="CH39" s="1">
        <f>CG39-CF39</f>
        <v>676.06359737299408</v>
      </c>
      <c r="CI39" s="2">
        <v>0</v>
      </c>
      <c r="CJ39" s="17">
        <f>CI$66*BR39</f>
        <v>2153.4453063532928</v>
      </c>
      <c r="CK39" s="1">
        <f>CJ39-CI39</f>
        <v>2153.4453063532928</v>
      </c>
      <c r="CL39" s="2">
        <v>0</v>
      </c>
      <c r="CM39" s="17">
        <f>CL$66*BS39</f>
        <v>978.67516607547907</v>
      </c>
      <c r="CN39" s="1">
        <f>CM39-CL39</f>
        <v>978.67516607547907</v>
      </c>
      <c r="CO39" s="9"/>
      <c r="CS39" s="37"/>
      <c r="CU39" s="17"/>
      <c r="CV39" s="1"/>
    </row>
    <row r="40" spans="1:100" x14ac:dyDescent="0.2">
      <c r="A40" s="43" t="s">
        <v>208</v>
      </c>
      <c r="B40">
        <v>1</v>
      </c>
      <c r="C40">
        <v>1</v>
      </c>
      <c r="D40">
        <v>0.634538152610441</v>
      </c>
      <c r="E40">
        <v>0.365461847389558</v>
      </c>
      <c r="F40">
        <v>0.81493248610007896</v>
      </c>
      <c r="G40">
        <v>0.81493248610007896</v>
      </c>
      <c r="H40">
        <v>0.533920704845815</v>
      </c>
      <c r="I40">
        <v>0.31982378854625498</v>
      </c>
      <c r="J40">
        <v>0.41323182671120001</v>
      </c>
      <c r="K40">
        <v>0.58030684975919</v>
      </c>
      <c r="L40">
        <v>0.89017114393556096</v>
      </c>
      <c r="M40" s="28">
        <v>0</v>
      </c>
      <c r="N40">
        <v>1.0062090207377199</v>
      </c>
      <c r="O40">
        <v>0.99502700369115304</v>
      </c>
      <c r="P40">
        <v>1.0088197771565299</v>
      </c>
      <c r="Q40">
        <v>0.99557655294043601</v>
      </c>
      <c r="R40">
        <v>330.489990234375</v>
      </c>
      <c r="S40" s="40">
        <f>IF(C40,O40,Q40)</f>
        <v>0.99502700369115304</v>
      </c>
      <c r="T40" s="40">
        <f>IF(D40 = 0,N40,P40)</f>
        <v>1.0088197771565299</v>
      </c>
      <c r="U40" s="59">
        <f>R40*S40^(1-M40)</f>
        <v>328.84646473282857</v>
      </c>
      <c r="V40" s="58">
        <f>R40*T40^(M40+1)</f>
        <v>333.40483830070593</v>
      </c>
      <c r="W40" s="66">
        <f>0.5 * (D40-MAX($D$3:$D$65))/(MIN($D$3:$D$65)-MAX($D$3:$D$65)) + 0.75</f>
        <v>0.95543362537970911</v>
      </c>
      <c r="X40" s="66">
        <f>AVERAGE(D40, F40, G40, H40, I40, J40, K40)</f>
        <v>0.58738375638186557</v>
      </c>
      <c r="Y40" s="29">
        <f>1.2^M40</f>
        <v>1</v>
      </c>
      <c r="Z40" s="29">
        <f>IF(C40&gt;0, 1, 0.3)</f>
        <v>1</v>
      </c>
      <c r="AA40" s="29">
        <f>PERCENTILE($L$2:$L$65, 0.05)</f>
        <v>8.297609145116451E-3</v>
      </c>
      <c r="AB40" s="29">
        <f>PERCENTILE($L$2:$L$65, 0.95)</f>
        <v>1.0118522672767436</v>
      </c>
      <c r="AC40" s="29">
        <f>MIN(MAX(L40,AA40), AB40)</f>
        <v>0.89017114393556096</v>
      </c>
      <c r="AD40" s="29">
        <f>AC40-$AC$66+1</f>
        <v>1.8818735347904445</v>
      </c>
      <c r="AE40" s="75">
        <v>0</v>
      </c>
      <c r="AF40" s="75">
        <v>1</v>
      </c>
      <c r="AG40" s="21">
        <f>(AD40^4) *Y40*Z40*AE40</f>
        <v>0</v>
      </c>
      <c r="AH40" s="21">
        <f>(AD40^5)*Y40*Z40*AF40</f>
        <v>23.602183013282389</v>
      </c>
      <c r="AI40" s="15">
        <f>AG40/$AG$66</f>
        <v>0</v>
      </c>
      <c r="AJ40" s="15">
        <f>AH40/$AH$66</f>
        <v>0.16517678252074966</v>
      </c>
      <c r="AK40" s="2">
        <v>0</v>
      </c>
      <c r="AL40" s="16">
        <f>$D$72*AI40</f>
        <v>0</v>
      </c>
      <c r="AM40" s="24">
        <f>AL40-AK40</f>
        <v>0</v>
      </c>
      <c r="AN40" s="2">
        <v>0</v>
      </c>
      <c r="AO40" s="2">
        <v>0</v>
      </c>
      <c r="AP40" s="2">
        <v>0</v>
      </c>
      <c r="AQ40" s="10">
        <f>SUM(AN40:AP40)</f>
        <v>0</v>
      </c>
      <c r="AR40" s="16">
        <f>AI40*$D$71</f>
        <v>0</v>
      </c>
      <c r="AS40" s="9">
        <f>AR40-AQ40</f>
        <v>0</v>
      </c>
      <c r="AT40" s="9">
        <f>AS40+AM40</f>
        <v>0</v>
      </c>
      <c r="AU40" s="18">
        <f>AK40+AQ40</f>
        <v>0</v>
      </c>
      <c r="AV40" s="27">
        <f>AL40+AR40</f>
        <v>0</v>
      </c>
      <c r="AW40" s="67">
        <f>AT40*(AT40&lt;0)</f>
        <v>0</v>
      </c>
      <c r="AX40">
        <f>AW40/$AW$66</f>
        <v>0</v>
      </c>
      <c r="AY40" s="57">
        <f>AX40*$AT$66</f>
        <v>0</v>
      </c>
      <c r="AZ40" s="70">
        <f>IF(AY40&gt;0,U40,V40)</f>
        <v>333.40483830070593</v>
      </c>
      <c r="BA40" s="17">
        <f>AY40/AZ40</f>
        <v>0</v>
      </c>
      <c r="BB40" s="35" t="e">
        <f>AU40/AV40</f>
        <v>#DIV/0!</v>
      </c>
      <c r="BC40" s="28">
        <v>0</v>
      </c>
      <c r="BD40" s="16">
        <f>AJ40*$C$74</f>
        <v>0</v>
      </c>
      <c r="BE40" s="54">
        <f>BD40-BC40</f>
        <v>0</v>
      </c>
      <c r="BF40" s="39">
        <f>($AD40^$BF$68)*($BG$68^$M40)*(IF($C40&gt;0,1,$BH$68))</f>
        <v>1.9996367807920894</v>
      </c>
      <c r="BG40" s="39">
        <f>($AD40^$BF$69)*($BG$69^$M40)*(IF($C40&gt;0,1,$BH$69))</f>
        <v>3.854570450081483</v>
      </c>
      <c r="BH40" s="39">
        <f>($AD40^$BF$70)*($BG$70^$M40)*(IF($C40&gt;0,1,$BH$70))</f>
        <v>21.643788630665188</v>
      </c>
      <c r="BI40" s="39">
        <f>($AD40^$BF$71)*($BG$71^$M40)*(IF($C40&gt;0,1,$BH$71))</f>
        <v>3.8716681047853112</v>
      </c>
      <c r="BJ40" s="39">
        <f>($AD40^$BF$72)*($BG$72^$M40)*(IF($C40&gt;0,1,$BH$72))</f>
        <v>1.0578852179580789</v>
      </c>
      <c r="BK40" s="39">
        <f>($AD40^$BF$73)*($BG$73^$M40)*(IF($C40&gt;0,1,$BH$73))</f>
        <v>9.6534221574904837</v>
      </c>
      <c r="BL40" s="39">
        <f>($AD40^$BF$75)*($BG$75^$M40)*(IF($C40&gt;0,1,$BH$75))</f>
        <v>3.2496498655478692</v>
      </c>
      <c r="BM40" s="37">
        <f>BF40/BF$66</f>
        <v>1.8022121801548163E-2</v>
      </c>
      <c r="BN40" s="37">
        <f>BG40/BG$66</f>
        <v>2.1298191586102851E-2</v>
      </c>
      <c r="BO40" s="37">
        <f>BH40/BH$66</f>
        <v>1.8499269625498204E-2</v>
      </c>
      <c r="BP40" s="37">
        <f>BI40/BI$66</f>
        <v>1.1275693287742854E-2</v>
      </c>
      <c r="BQ40" s="37">
        <f>BJ40/BJ$66</f>
        <v>1.7493801723687558E-2</v>
      </c>
      <c r="BR40" s="37">
        <f>BK40/BK$66</f>
        <v>2.9267161753468104E-2</v>
      </c>
      <c r="BS40" s="37">
        <f>BL40/BL$66</f>
        <v>1.4210092198769045E-2</v>
      </c>
      <c r="BT40" s="2">
        <v>336</v>
      </c>
      <c r="BU40" s="17">
        <f>BT$66*BM40</f>
        <v>1032.3792252798851</v>
      </c>
      <c r="BV40" s="1">
        <f>BU40-BT40</f>
        <v>696.37922527988508</v>
      </c>
      <c r="BW40" s="2">
        <v>285</v>
      </c>
      <c r="BX40" s="17">
        <f>BW$66*BN40</f>
        <v>1156.726083232832</v>
      </c>
      <c r="BY40" s="1">
        <f>BX40-BW40</f>
        <v>871.72608323283202</v>
      </c>
      <c r="BZ40" s="74">
        <v>0</v>
      </c>
      <c r="CA40" s="17">
        <f>BZ$66*BO40</f>
        <v>1180.0869086801558</v>
      </c>
      <c r="CB40" s="1">
        <f>CA40-BZ40</f>
        <v>1180.0869086801558</v>
      </c>
      <c r="CC40" s="2">
        <v>0</v>
      </c>
      <c r="CD40" s="17">
        <f>CC$66*BP40</f>
        <v>690.3430458487685</v>
      </c>
      <c r="CE40" s="1">
        <f>CD40-CC40</f>
        <v>690.3430458487685</v>
      </c>
      <c r="CF40" s="2">
        <v>4460</v>
      </c>
      <c r="CG40" s="17">
        <f>CF$66*BQ40</f>
        <v>1186.1147444694639</v>
      </c>
      <c r="CH40" s="1">
        <f>CG40-CF40</f>
        <v>-3273.8852555305361</v>
      </c>
      <c r="CI40" s="2">
        <v>892</v>
      </c>
      <c r="CJ40" s="17">
        <f>CI$66*BR40</f>
        <v>2085.1682062875884</v>
      </c>
      <c r="CK40" s="1">
        <f>CJ40-CI40</f>
        <v>1193.1682062875884</v>
      </c>
      <c r="CL40" s="2">
        <v>74</v>
      </c>
      <c r="CM40" s="17">
        <f>CL$66*BS40</f>
        <v>962.42112443822987</v>
      </c>
      <c r="CN40" s="1">
        <f>CM40-CL40</f>
        <v>888.42112443822987</v>
      </c>
      <c r="CO40" s="9"/>
      <c r="CS40" s="37"/>
      <c r="CU40" s="17"/>
      <c r="CV40" s="1"/>
    </row>
    <row r="41" spans="1:100" x14ac:dyDescent="0.2">
      <c r="A41" s="43" t="s">
        <v>17</v>
      </c>
      <c r="B41">
        <v>1</v>
      </c>
      <c r="C41">
        <v>1</v>
      </c>
      <c r="D41">
        <v>0.548585485854858</v>
      </c>
      <c r="E41">
        <v>0.451414514145141</v>
      </c>
      <c r="F41">
        <v>0.60459492140266002</v>
      </c>
      <c r="G41">
        <v>0.60459492140266002</v>
      </c>
      <c r="H41">
        <v>0.48221906116642899</v>
      </c>
      <c r="I41">
        <v>0.41536273115220401</v>
      </c>
      <c r="J41">
        <v>0.44754421710009801</v>
      </c>
      <c r="K41">
        <v>0.52017589406069997</v>
      </c>
      <c r="L41">
        <v>0.254232061834687</v>
      </c>
      <c r="M41" s="28">
        <v>0</v>
      </c>
      <c r="N41">
        <v>1.0112018630430699</v>
      </c>
      <c r="O41">
        <v>0.98270191554162201</v>
      </c>
      <c r="P41">
        <v>1.01204554317627</v>
      </c>
      <c r="Q41">
        <v>0.99194772931130204</v>
      </c>
      <c r="R41">
        <v>19.4799995422363</v>
      </c>
      <c r="S41" s="40">
        <f>IF(C41,O41,Q41)</f>
        <v>0.98270191554162201</v>
      </c>
      <c r="T41" s="40">
        <f>IF(D41 = 0,N41,P41)</f>
        <v>1.01204554317627</v>
      </c>
      <c r="U41" s="59">
        <f>R41*S41^(1-M41)</f>
        <v>19.143032864905532</v>
      </c>
      <c r="V41" s="58">
        <f>R41*T41^(M41+1)</f>
        <v>19.714646717796029</v>
      </c>
      <c r="W41" s="66">
        <f>0.5 * (D41-MAX($D$3:$D$65))/(MIN($D$3:$D$65)-MAX($D$3:$D$65)) + 0.75</f>
        <v>1.0045591496000521</v>
      </c>
      <c r="X41" s="66">
        <f>AVERAGE(D41, F41, G41, H41, I41, J41, K41)</f>
        <v>0.51758246173422984</v>
      </c>
      <c r="Y41" s="29">
        <f>1.2^M41</f>
        <v>1</v>
      </c>
      <c r="Z41" s="29">
        <f>IF(C41&gt;0, 1, 0.3)</f>
        <v>1</v>
      </c>
      <c r="AA41" s="29">
        <f>PERCENTILE($L$2:$L$65, 0.05)</f>
        <v>8.297609145116451E-3</v>
      </c>
      <c r="AB41" s="29">
        <f>PERCENTILE($L$2:$L$65, 0.95)</f>
        <v>1.0118522672767436</v>
      </c>
      <c r="AC41" s="29">
        <f>MIN(MAX(L41,AA41), AB41)</f>
        <v>0.254232061834687</v>
      </c>
      <c r="AD41" s="29">
        <f>AC41-$AC$66+1</f>
        <v>1.2459344526895706</v>
      </c>
      <c r="AE41" s="75">
        <v>1</v>
      </c>
      <c r="AF41" s="75">
        <v>0</v>
      </c>
      <c r="AG41" s="21">
        <f>(AD41^4) *Y41*Z41*AE41</f>
        <v>2.4097987822474178</v>
      </c>
      <c r="AH41" s="21">
        <f>(AD41^5)*Y41*Z41*AF41</f>
        <v>0</v>
      </c>
      <c r="AI41" s="15">
        <f>AG41/$AG$66</f>
        <v>5.9320716046943524E-3</v>
      </c>
      <c r="AJ41" s="15">
        <f>AH41/$AH$66</f>
        <v>0</v>
      </c>
      <c r="AK41" s="2">
        <v>799</v>
      </c>
      <c r="AL41" s="16">
        <f>$D$72*AI41</f>
        <v>692.52012365374662</v>
      </c>
      <c r="AM41" s="24">
        <f>AL41-AK41</f>
        <v>-106.47987634625338</v>
      </c>
      <c r="AN41" s="2">
        <v>487</v>
      </c>
      <c r="AO41" s="2">
        <v>740</v>
      </c>
      <c r="AP41" s="2">
        <v>0</v>
      </c>
      <c r="AQ41" s="10">
        <f>SUM(AN41:AP41)</f>
        <v>1227</v>
      </c>
      <c r="AR41" s="16">
        <f>AI41*$D$71</f>
        <v>1072.173714806358</v>
      </c>
      <c r="AS41" s="9">
        <f>AR41-AQ41</f>
        <v>-154.82628519364198</v>
      </c>
      <c r="AT41" s="9">
        <f>AS41+AM41</f>
        <v>-261.30616153989536</v>
      </c>
      <c r="AU41" s="18">
        <f>AK41+AQ41</f>
        <v>2026</v>
      </c>
      <c r="AV41" s="27">
        <f>AL41+AR41</f>
        <v>1764.6938384601046</v>
      </c>
      <c r="AW41" s="67">
        <f>AT41*(AT41&lt;0)</f>
        <v>-261.30616153989536</v>
      </c>
      <c r="AX41">
        <f>AW41/$AW$66</f>
        <v>6.3928830510811916E-3</v>
      </c>
      <c r="AY41" s="57">
        <f>AX41*$AT$66</f>
        <v>-127.42569391386213</v>
      </c>
      <c r="AZ41" s="60">
        <f>IF(AY41&gt;0,U41,V41)</f>
        <v>19.714646717796029</v>
      </c>
      <c r="BA41" s="17">
        <f>AY41/AZ41</f>
        <v>-6.4635037968414331</v>
      </c>
      <c r="BB41" s="35">
        <f>AU41/AV41</f>
        <v>1.1480745021288874</v>
      </c>
      <c r="BC41" s="28">
        <v>0</v>
      </c>
      <c r="BD41" s="16">
        <f>AJ41*$C$74</f>
        <v>0</v>
      </c>
      <c r="BE41" s="54">
        <f>BD41-BC41</f>
        <v>0</v>
      </c>
      <c r="BF41" s="39">
        <f>($AD41^$BF$68)*($BG$68^$M41)*(IF($C41&gt;0,1,$BH$68))</f>
        <v>1.2725144828871742</v>
      </c>
      <c r="BG41" s="39">
        <f>($AD41^$BF$69)*($BG$69^$M41)*(IF($C41&gt;0,1,$BH$69))</f>
        <v>1.5987727832932894</v>
      </c>
      <c r="BH41" s="39">
        <f>($AD41^$BF$70)*($BG$70^$M41)*(IF($C41&gt;0,1,$BH$70))</f>
        <v>2.9133531633385576</v>
      </c>
      <c r="BI41" s="39">
        <f>($AD41^$BF$71)*($BG$71^$M41)*(IF($C41&gt;0,1,$BH$71))</f>
        <v>1.6012355102931102</v>
      </c>
      <c r="BJ41" s="39">
        <f>($AD41^$BF$72)*($BG$72^$M41)*(IF($C41&gt;0,1,$BH$72))</f>
        <v>1.0197625818786273</v>
      </c>
      <c r="BK41" s="39">
        <f>($AD41^$BF$73)*($BG$73^$M41)*(IF($C41&gt;0,1,$BH$73))</f>
        <v>2.2001169645971386</v>
      </c>
      <c r="BL41" s="39">
        <f>($AD41^$BF$75)*($BG$75^$M41)*(IF($C41&gt;0,1,$BH$75))</f>
        <v>1.5066176252701557</v>
      </c>
      <c r="BM41" s="37">
        <f>BF41/BF$66</f>
        <v>1.146878834452246E-2</v>
      </c>
      <c r="BN41" s="37">
        <f>BG41/BG$66</f>
        <v>8.8339205320550201E-3</v>
      </c>
      <c r="BO41" s="37">
        <f>BH41/BH$66</f>
        <v>2.4900864909824113E-3</v>
      </c>
      <c r="BP41" s="37">
        <f>BI41/BI$66</f>
        <v>4.6633750638883078E-3</v>
      </c>
      <c r="BQ41" s="37">
        <f>BJ41/BJ$66</f>
        <v>1.6863383767715467E-2</v>
      </c>
      <c r="BR41" s="37">
        <f>BK41/BK$66</f>
        <v>6.6702955727933203E-3</v>
      </c>
      <c r="BS41" s="37">
        <f>BL41/BL$66</f>
        <v>6.5881483387964755E-3</v>
      </c>
      <c r="BT41" s="2">
        <v>350</v>
      </c>
      <c r="BU41" s="17">
        <f>BT$66*BM41</f>
        <v>656.97807152762459</v>
      </c>
      <c r="BV41" s="1">
        <f>BU41-BT41</f>
        <v>306.97807152762459</v>
      </c>
      <c r="BW41" s="2">
        <v>584</v>
      </c>
      <c r="BX41" s="17">
        <f>BW$66*BN41</f>
        <v>479.77905801644022</v>
      </c>
      <c r="BY41" s="1">
        <f>BX41-BW41</f>
        <v>-104.22094198355978</v>
      </c>
      <c r="BZ41" s="74">
        <v>434</v>
      </c>
      <c r="CA41" s="17">
        <f>BZ$66*BO41</f>
        <v>158.845107346259</v>
      </c>
      <c r="CB41" s="1">
        <f>CA41-BZ41</f>
        <v>-275.154892653741</v>
      </c>
      <c r="CC41" s="2">
        <v>557</v>
      </c>
      <c r="CD41" s="17">
        <f>CC$66*BP41</f>
        <v>285.51047491149774</v>
      </c>
      <c r="CE41" s="1">
        <f>CD41-CC41</f>
        <v>-271.48952508850226</v>
      </c>
      <c r="CF41" s="2">
        <v>816</v>
      </c>
      <c r="CG41" s="17">
        <f>CF$66*BQ41</f>
        <v>1143.3711462186441</v>
      </c>
      <c r="CH41" s="1">
        <f>CG41-CF41</f>
        <v>327.37114621864407</v>
      </c>
      <c r="CI41" s="2">
        <v>0</v>
      </c>
      <c r="CJ41" s="17">
        <f>CI$66*BR41</f>
        <v>475.23187837923291</v>
      </c>
      <c r="CK41" s="1">
        <f>CJ41-CI41</f>
        <v>475.23187837923291</v>
      </c>
      <c r="CL41" s="2">
        <v>43</v>
      </c>
      <c r="CM41" s="17">
        <f>CL$66*BS41</f>
        <v>446.20211069000771</v>
      </c>
      <c r="CN41" s="1">
        <f>CM41-CL41</f>
        <v>403.20211069000771</v>
      </c>
      <c r="CO41" s="9"/>
      <c r="CS41" s="37"/>
      <c r="CU41" s="17"/>
      <c r="CV41" s="1"/>
    </row>
    <row r="42" spans="1:100" x14ac:dyDescent="0.2">
      <c r="A42" s="43" t="s">
        <v>46</v>
      </c>
      <c r="B42">
        <v>1</v>
      </c>
      <c r="C42">
        <v>1</v>
      </c>
      <c r="D42">
        <v>0.44176706827309198</v>
      </c>
      <c r="E42">
        <v>0.55823293172690702</v>
      </c>
      <c r="F42">
        <v>0.44320889594916602</v>
      </c>
      <c r="G42">
        <v>0.44320889594916602</v>
      </c>
      <c r="H42">
        <v>0.562114537444933</v>
      </c>
      <c r="I42">
        <v>0.26872246696035201</v>
      </c>
      <c r="J42">
        <v>0.388655123749166</v>
      </c>
      <c r="K42">
        <v>0.41503663489125198</v>
      </c>
      <c r="L42">
        <v>0.693418238078503</v>
      </c>
      <c r="M42" s="28">
        <v>0</v>
      </c>
      <c r="N42">
        <v>1.00317411742692</v>
      </c>
      <c r="O42">
        <v>0.99769493753128802</v>
      </c>
      <c r="P42">
        <v>1.00388220023569</v>
      </c>
      <c r="Q42">
        <v>0.99685626521908499</v>
      </c>
      <c r="R42">
        <v>102.040000915527</v>
      </c>
      <c r="S42" s="40">
        <f>IF(C42,O42,Q42)</f>
        <v>0.99769493753128802</v>
      </c>
      <c r="T42" s="40">
        <f>IF(D42 = 0,N42,P42)</f>
        <v>1.00388220023569</v>
      </c>
      <c r="U42" s="59">
        <f>R42*S42^(1-M42)</f>
        <v>101.80479233910928</v>
      </c>
      <c r="V42" s="58">
        <f>R42*T42^(M42+1)</f>
        <v>102.43614063113107</v>
      </c>
      <c r="W42" s="66">
        <f>0.5 * (D42-MAX($D$3:$D$65))/(MIN($D$3:$D$65)-MAX($D$3:$D$65)) + 0.75</f>
        <v>1.0656103183207819</v>
      </c>
      <c r="X42" s="66">
        <f>AVERAGE(D42, F42, G42, H42, I42, J42, K42)</f>
        <v>0.42324480331673237</v>
      </c>
      <c r="Y42" s="29">
        <f>1.2^M42</f>
        <v>1</v>
      </c>
      <c r="Z42" s="29">
        <f>IF(C42&gt;0, 1, 0.3)</f>
        <v>1</v>
      </c>
      <c r="AA42" s="29">
        <f>PERCENTILE($L$2:$L$65, 0.05)</f>
        <v>8.297609145116451E-3</v>
      </c>
      <c r="AB42" s="29">
        <f>PERCENTILE($L$2:$L$65, 0.95)</f>
        <v>1.0118522672767436</v>
      </c>
      <c r="AC42" s="29">
        <f>MIN(MAX(L42,AA42), AB42)</f>
        <v>0.693418238078503</v>
      </c>
      <c r="AD42" s="29">
        <f>AC42-$AC$66+1</f>
        <v>1.6851206289333867</v>
      </c>
      <c r="AE42" s="75">
        <v>1</v>
      </c>
      <c r="AF42" s="75">
        <v>0</v>
      </c>
      <c r="AG42" s="21">
        <f>(AD42^4) *Y42*Z42*AE42</f>
        <v>8.0635072492100743</v>
      </c>
      <c r="AH42" s="21">
        <f>(AD42^5)*Y42*Z42*AF42</f>
        <v>0</v>
      </c>
      <c r="AI42" s="15">
        <f>AG42/$AG$66</f>
        <v>1.984950060547214E-2</v>
      </c>
      <c r="AJ42" s="15">
        <f>AH42/$AH$66</f>
        <v>0</v>
      </c>
      <c r="AK42" s="2">
        <v>2653</v>
      </c>
      <c r="AL42" s="16">
        <f>$D$72*AI42</f>
        <v>2317.2644448338469</v>
      </c>
      <c r="AM42" s="24">
        <f>AL42-AK42</f>
        <v>-335.73555516615306</v>
      </c>
      <c r="AN42" s="2">
        <v>612</v>
      </c>
      <c r="AO42" s="2">
        <v>3673</v>
      </c>
      <c r="AP42" s="2">
        <v>306</v>
      </c>
      <c r="AQ42" s="10">
        <f>SUM(AN42:AP42)</f>
        <v>4591</v>
      </c>
      <c r="AR42" s="16">
        <f>AI42*$D$71</f>
        <v>3587.6358579991665</v>
      </c>
      <c r="AS42" s="9">
        <f>AR42-AQ42</f>
        <v>-1003.3641420008335</v>
      </c>
      <c r="AT42" s="9">
        <f>AS42+AM42</f>
        <v>-1339.0996971669865</v>
      </c>
      <c r="AU42" s="18">
        <f>AK42+AQ42</f>
        <v>7244</v>
      </c>
      <c r="AV42" s="27">
        <f>AL42+AR42</f>
        <v>5904.9003028330135</v>
      </c>
      <c r="AW42" s="67">
        <f>AT42*(AT42&lt;0)</f>
        <v>-1339.0996971669865</v>
      </c>
      <c r="AX42">
        <f>AW42/$AW$66</f>
        <v>3.2761216602310253E-2</v>
      </c>
      <c r="AY42" s="57">
        <f>AX42*$AT$66</f>
        <v>-653.01065664038629</v>
      </c>
      <c r="AZ42" s="60">
        <f>IF(AY42&gt;0,U42,V42)</f>
        <v>102.43614063113107</v>
      </c>
      <c r="BA42" s="17">
        <f>AY42/AZ42</f>
        <v>-6.3748072957166029</v>
      </c>
      <c r="BB42" s="35">
        <f>AU42/AV42</f>
        <v>1.2267776979273506</v>
      </c>
      <c r="BC42" s="28">
        <v>0</v>
      </c>
      <c r="BD42" s="16">
        <f>AJ42*$C$74</f>
        <v>0</v>
      </c>
      <c r="BE42" s="54">
        <f>BD42-BC42</f>
        <v>0</v>
      </c>
      <c r="BF42" s="39">
        <f>($AD42^$BF$68)*($BG$68^$M42)*(IF($C42&gt;0,1,$BH$68))</f>
        <v>1.7716893343909539</v>
      </c>
      <c r="BG42" s="39">
        <f>($AD42^$BF$69)*($BG$69^$M42)*(IF($C42&gt;0,1,$BH$69))</f>
        <v>3.0453032341088146</v>
      </c>
      <c r="BH42" s="39">
        <f>($AD42^$BF$70)*($BG$70^$M42)*(IF($C42&gt;0,1,$BH$70))</f>
        <v>12.65046616982584</v>
      </c>
      <c r="BI42" s="39">
        <f>($AD42^$BF$71)*($BG$71^$M42)*(IF($C42&gt;0,1,$BH$71))</f>
        <v>3.0564476427471412</v>
      </c>
      <c r="BJ42" s="39">
        <f>($AD42^$BF$72)*($BG$72^$M42)*(IF($C42&gt;0,1,$BH$72))</f>
        <v>1.0475388982048019</v>
      </c>
      <c r="BK42" s="39">
        <f>($AD42^$BF$73)*($BG$73^$M42)*(IF($C42&gt;0,1,$BH$73))</f>
        <v>6.4967887989181481</v>
      </c>
      <c r="BL42" s="39">
        <f>($AD42^$BF$75)*($BG$75^$M42)*(IF($C42&gt;0,1,$BH$75))</f>
        <v>2.6450883031193899</v>
      </c>
      <c r="BM42" s="37">
        <f>BF42/BF$66</f>
        <v>1.596770037719036E-2</v>
      </c>
      <c r="BN42" s="37">
        <f>BG42/BG$66</f>
        <v>1.6826635433906018E-2</v>
      </c>
      <c r="BO42" s="37">
        <f>BH42/BH$66</f>
        <v>1.0812542506180415E-2</v>
      </c>
      <c r="BP42" s="37">
        <f>BI42/BI$66</f>
        <v>8.9014774089403656E-3</v>
      </c>
      <c r="BQ42" s="37">
        <f>BJ42/BJ$66</f>
        <v>1.7322708997122141E-2</v>
      </c>
      <c r="BR42" s="37">
        <f>BK42/BK$66</f>
        <v>1.9696908055400628E-2</v>
      </c>
      <c r="BS42" s="37">
        <f>BL42/BL$66</f>
        <v>1.1566461070068293E-2</v>
      </c>
      <c r="BT42" s="2">
        <v>1199</v>
      </c>
      <c r="BU42" s="17">
        <f>BT$66*BM42</f>
        <v>914.69374840697265</v>
      </c>
      <c r="BV42" s="1">
        <f>BU42-BT42</f>
        <v>-284.30625159302735</v>
      </c>
      <c r="BW42" s="2">
        <v>492</v>
      </c>
      <c r="BX42" s="17">
        <f>BW$66*BN42</f>
        <v>913.87139705086975</v>
      </c>
      <c r="BY42" s="1">
        <f>BX42-BW42</f>
        <v>421.87139705086975</v>
      </c>
      <c r="BZ42" s="74">
        <v>1153</v>
      </c>
      <c r="CA42" s="17">
        <f>BZ$66*BO42</f>
        <v>689.74289901175484</v>
      </c>
      <c r="CB42" s="1">
        <f>CA42-BZ42</f>
        <v>-463.25710098824516</v>
      </c>
      <c r="CC42" s="2">
        <v>1176</v>
      </c>
      <c r="CD42" s="17">
        <f>CC$66*BP42</f>
        <v>544.98405288496497</v>
      </c>
      <c r="CE42" s="1">
        <f>CD42-CC42</f>
        <v>-631.01594711503503</v>
      </c>
      <c r="CF42" s="2">
        <v>701</v>
      </c>
      <c r="CG42" s="17">
        <f>CF$66*BQ42</f>
        <v>1174.5143154228754</v>
      </c>
      <c r="CH42" s="1">
        <f>CG42-CF42</f>
        <v>473.51431542287537</v>
      </c>
      <c r="CI42" s="2">
        <v>1603</v>
      </c>
      <c r="CJ42" s="17">
        <f>CI$66*BR42</f>
        <v>1403.3259113150732</v>
      </c>
      <c r="CK42" s="1">
        <f>CJ42-CI42</f>
        <v>-199.6740886849268</v>
      </c>
      <c r="CL42" s="2">
        <v>1503</v>
      </c>
      <c r="CM42" s="17">
        <f>CL$66*BS42</f>
        <v>783.37327535358531</v>
      </c>
      <c r="CN42" s="1">
        <f>CM42-CL42</f>
        <v>-719.62672464641469</v>
      </c>
      <c r="CO42" s="9"/>
      <c r="CS42" s="37"/>
      <c r="CU42" s="17"/>
      <c r="CV42" s="1"/>
    </row>
    <row r="43" spans="1:100" x14ac:dyDescent="0.2">
      <c r="A43" s="43" t="s">
        <v>162</v>
      </c>
      <c r="B43">
        <v>1</v>
      </c>
      <c r="C43">
        <v>1</v>
      </c>
      <c r="D43">
        <v>0.92284866468842697</v>
      </c>
      <c r="E43">
        <v>7.71513353115727E-2</v>
      </c>
      <c r="F43">
        <v>0.92307692307692302</v>
      </c>
      <c r="G43">
        <v>0.92307692307692302</v>
      </c>
      <c r="H43">
        <v>0.58590308370043997</v>
      </c>
      <c r="I43">
        <v>0.99118942731277504</v>
      </c>
      <c r="J43">
        <v>0.76206360757736502</v>
      </c>
      <c r="K43">
        <v>0.83871528546427099</v>
      </c>
      <c r="L43">
        <v>3.95603837452662E-2</v>
      </c>
      <c r="M43" s="28">
        <v>-1</v>
      </c>
      <c r="N43">
        <v>1.00846496442483</v>
      </c>
      <c r="O43">
        <v>0.97881574717880704</v>
      </c>
      <c r="P43">
        <v>1.0103756292260799</v>
      </c>
      <c r="Q43">
        <v>0.98936080333651699</v>
      </c>
      <c r="R43">
        <v>42.930000305175703</v>
      </c>
      <c r="S43" s="40">
        <f>IF(C43,O43,Q43)</f>
        <v>0.97881574717880704</v>
      </c>
      <c r="T43" s="40">
        <f>IF(D43 = 0,N43,P43)</f>
        <v>1.0103756292260799</v>
      </c>
      <c r="U43" s="59">
        <f>R43*S43^(1-M43)</f>
        <v>41.130386151481929</v>
      </c>
      <c r="V43" s="58">
        <f>R43*T43^(M43+1)</f>
        <v>42.930000305175703</v>
      </c>
      <c r="W43" s="66">
        <f>0.5 * (D43-MAX($D$3:$D$65))/(MIN($D$3:$D$65)-MAX($D$3:$D$65)) + 0.75</f>
        <v>0.79065217555754141</v>
      </c>
      <c r="X43" s="66">
        <f>AVERAGE(D43, F43, G43, H43, I43, J43, K43)</f>
        <v>0.84955341641387483</v>
      </c>
      <c r="Y43" s="29">
        <f>1.2^M43</f>
        <v>0.83333333333333337</v>
      </c>
      <c r="Z43" s="29">
        <f>IF(C43&gt;0, 1, 0.3)</f>
        <v>1</v>
      </c>
      <c r="AA43" s="29">
        <f>PERCENTILE($L$2:$L$65, 0.05)</f>
        <v>8.297609145116451E-3</v>
      </c>
      <c r="AB43" s="29">
        <f>PERCENTILE($L$2:$L$65, 0.95)</f>
        <v>1.0118522672767436</v>
      </c>
      <c r="AC43" s="29">
        <f>MIN(MAX(L43,AA43), AB43)</f>
        <v>3.95603837452662E-2</v>
      </c>
      <c r="AD43" s="29">
        <f>AC43-$AC$66+1</f>
        <v>1.0312627746001497</v>
      </c>
      <c r="AE43" s="75">
        <v>1</v>
      </c>
      <c r="AF43" s="75">
        <v>0</v>
      </c>
      <c r="AG43" s="21">
        <f>(AD43^4) *Y43*Z43*AE43</f>
        <v>0.94253203347126668</v>
      </c>
      <c r="AH43" s="21">
        <f>(AD43^5)*Y43*Z43*AF43</f>
        <v>0</v>
      </c>
      <c r="AI43" s="15">
        <f>AG43/$AG$66</f>
        <v>2.3201802380592596E-3</v>
      </c>
      <c r="AJ43" s="15">
        <f>AH43/$AH$66</f>
        <v>0</v>
      </c>
      <c r="AK43" s="2">
        <v>172</v>
      </c>
      <c r="AL43" s="16">
        <f>$D$72*AI43</f>
        <v>270.86178529744268</v>
      </c>
      <c r="AM43" s="24">
        <f>AL43-AK43</f>
        <v>98.86178529744268</v>
      </c>
      <c r="AN43" s="2">
        <v>172</v>
      </c>
      <c r="AO43" s="2">
        <v>515</v>
      </c>
      <c r="AP43" s="2">
        <v>43</v>
      </c>
      <c r="AQ43" s="10">
        <f>SUM(AN43:AP43)</f>
        <v>730</v>
      </c>
      <c r="AR43" s="16">
        <f>AI43*$D$71</f>
        <v>419.35371496387575</v>
      </c>
      <c r="AS43" s="9">
        <f>AR43-AQ43</f>
        <v>-310.64628503612425</v>
      </c>
      <c r="AT43" s="9">
        <f>AS43+AM43</f>
        <v>-211.78449973868157</v>
      </c>
      <c r="AU43" s="18">
        <f>AK43+AQ43</f>
        <v>902</v>
      </c>
      <c r="AV43" s="27">
        <f>AL43+AR43</f>
        <v>690.21550026131843</v>
      </c>
      <c r="AW43" s="67">
        <f>AT43*(AT43&lt;0)</f>
        <v>-211.78449973868157</v>
      </c>
      <c r="AX43">
        <f>AW43/$AW$66</f>
        <v>5.1813303248665083E-3</v>
      </c>
      <c r="AY43" s="57">
        <f>AX43*$AT$66</f>
        <v>-103.27650400727883</v>
      </c>
      <c r="AZ43" s="60">
        <f>IF(AY43&gt;0,U43,V43)</f>
        <v>42.930000305175703</v>
      </c>
      <c r="BA43" s="17">
        <f>AY43/AZ43</f>
        <v>-2.4056953942026333</v>
      </c>
      <c r="BB43" s="35">
        <f>AU43/AV43</f>
        <v>1.3068382261170592</v>
      </c>
      <c r="BC43" s="28">
        <v>0</v>
      </c>
      <c r="BD43" s="16">
        <f>AJ43*$C$74</f>
        <v>0</v>
      </c>
      <c r="BE43" s="54">
        <f>BD43-BC43</f>
        <v>0</v>
      </c>
      <c r="BF43" s="39">
        <f>($AD43^$BF$68)*($BG$68^$M43)*(IF($C43&gt;0,1,$BH$68))</f>
        <v>1.4149315193956193</v>
      </c>
      <c r="BG43" s="39">
        <f>($AD43^$BF$69)*($BG$69^$M43)*(IF($C43&gt;0,1,$BH$69))</f>
        <v>1.3534841403227755</v>
      </c>
      <c r="BH43" s="39">
        <f>($AD43^$BF$70)*($BG$70^$M43)*(IF($C43&gt;0,1,$BH$70))</f>
        <v>2.4147380781464798</v>
      </c>
      <c r="BI43" s="39">
        <f>($AD43^$BF$71)*($BG$71^$M43)*(IF($C43&gt;0,1,$BH$71))</f>
        <v>3.0344577592949737</v>
      </c>
      <c r="BJ43" s="39">
        <f>($AD43^$BF$72)*($BG$72^$M43)*(IF($C43&gt;0,1,$BH$72))</f>
        <v>0.74057868296064411</v>
      </c>
      <c r="BK43" s="39">
        <f>($AD43^$BF$73)*($BG$73^$M43)*(IF($C43&gt;0,1,$BH$73))</f>
        <v>0.71906972217969689</v>
      </c>
      <c r="BL43" s="39">
        <f>($AD43^$BF$75)*($BG$75^$M43)*(IF($C43&gt;0,1,$BH$75))</f>
        <v>2.4515271395398486</v>
      </c>
      <c r="BM43" s="37">
        <f>BF43/BF$66</f>
        <v>1.2752350040939164E-2</v>
      </c>
      <c r="BN43" s="37">
        <f>BG43/BG$66</f>
        <v>7.4785932447380254E-3</v>
      </c>
      <c r="BO43" s="37">
        <f>BH43/BH$66</f>
        <v>2.0639127254873857E-3</v>
      </c>
      <c r="BP43" s="37">
        <f>BI43/BI$66</f>
        <v>8.8374349408028227E-3</v>
      </c>
      <c r="BQ43" s="37">
        <f>BJ43/BJ$66</f>
        <v>1.2246637367246557E-2</v>
      </c>
      <c r="BR43" s="37">
        <f>BK43/BK$66</f>
        <v>2.180069360659296E-3</v>
      </c>
      <c r="BS43" s="37">
        <f>BL43/BL$66</f>
        <v>1.07200554281169E-2</v>
      </c>
      <c r="BT43" s="2">
        <v>445</v>
      </c>
      <c r="BU43" s="17">
        <f>BT$66*BM43</f>
        <v>730.50561974515904</v>
      </c>
      <c r="BV43" s="1">
        <f>BU43-BT43</f>
        <v>285.50561974515904</v>
      </c>
      <c r="BW43" s="2">
        <v>0</v>
      </c>
      <c r="BX43" s="17">
        <f>BW$66*BN43</f>
        <v>406.1698777149669</v>
      </c>
      <c r="BY43" s="1">
        <f>BX43-BW43</f>
        <v>406.1698777149669</v>
      </c>
      <c r="BZ43" s="74">
        <v>0</v>
      </c>
      <c r="CA43" s="17">
        <f>BZ$66*BO43</f>
        <v>131.65905667156582</v>
      </c>
      <c r="CB43" s="1">
        <f>CA43-BZ43</f>
        <v>131.65905667156582</v>
      </c>
      <c r="CC43" s="2">
        <v>0</v>
      </c>
      <c r="CD43" s="17">
        <f>CC$66*BP43</f>
        <v>541.06311681571196</v>
      </c>
      <c r="CE43" s="1">
        <f>CD43-CC43</f>
        <v>541.06311681571196</v>
      </c>
      <c r="CF43" s="2">
        <v>1020</v>
      </c>
      <c r="CG43" s="17">
        <f>CF$66*BQ43</f>
        <v>830.34650677405102</v>
      </c>
      <c r="CH43" s="1">
        <f>CG43-CF43</f>
        <v>-189.65349322594898</v>
      </c>
      <c r="CI43" s="2">
        <v>0</v>
      </c>
      <c r="CJ43" s="17">
        <f>CI$66*BR43</f>
        <v>155.32122166953221</v>
      </c>
      <c r="CK43" s="1">
        <f>CJ43-CI43</f>
        <v>155.32122166953221</v>
      </c>
      <c r="CL43" s="2">
        <v>0</v>
      </c>
      <c r="CM43" s="17">
        <f>CL$66*BS43</f>
        <v>726.04791403550144</v>
      </c>
      <c r="CN43" s="1">
        <f>CM43-CL43</f>
        <v>726.04791403550144</v>
      </c>
      <c r="CO43" s="9"/>
      <c r="CS43" s="37"/>
      <c r="CU43" s="17"/>
      <c r="CV43" s="1"/>
    </row>
    <row r="44" spans="1:100" x14ac:dyDescent="0.2">
      <c r="A44" s="43" t="s">
        <v>50</v>
      </c>
      <c r="B44">
        <v>1</v>
      </c>
      <c r="C44">
        <v>1</v>
      </c>
      <c r="D44">
        <v>0.37751004016064199</v>
      </c>
      <c r="E44">
        <v>0.62248995983935695</v>
      </c>
      <c r="F44">
        <v>0.32644956314535301</v>
      </c>
      <c r="G44">
        <v>0.32644956314535301</v>
      </c>
      <c r="H44">
        <v>5.3744493392070401E-2</v>
      </c>
      <c r="I44">
        <v>0.48281938325991097</v>
      </c>
      <c r="J44">
        <v>0.16108657036877899</v>
      </c>
      <c r="K44">
        <v>0.22931777193552</v>
      </c>
      <c r="L44">
        <v>2.3757148937341401E-2</v>
      </c>
      <c r="M44" s="28">
        <v>0</v>
      </c>
      <c r="N44">
        <v>1.0073344485842901</v>
      </c>
      <c r="O44">
        <v>0.99048473049337904</v>
      </c>
      <c r="P44">
        <v>1.0093318670973199</v>
      </c>
      <c r="Q44">
        <v>0.99348896292726396</v>
      </c>
      <c r="R44">
        <v>8.6999998092651296</v>
      </c>
      <c r="S44" s="40">
        <f>IF(C44,O44,Q44)</f>
        <v>0.99048473049337904</v>
      </c>
      <c r="T44" s="40">
        <f>IF(D44 = 0,N44,P44)</f>
        <v>1.0093318670973199</v>
      </c>
      <c r="U44" s="59">
        <f>R44*S44^(1-M44)</f>
        <v>8.6172169663724212</v>
      </c>
      <c r="V44" s="58">
        <f>R44*T44^(M44+1)</f>
        <v>8.7811870512318997</v>
      </c>
      <c r="W44" s="66">
        <f>0.5 * (D44-MAX($D$3:$D$65))/(MIN($D$3:$D$65)-MAX($D$3:$D$65)) + 0.75</f>
        <v>1.1023358826344731</v>
      </c>
      <c r="X44" s="66">
        <f>AVERAGE(D44, F44, G44, H44, I44, J44, K44)</f>
        <v>0.27962534077251833</v>
      </c>
      <c r="Y44" s="29">
        <f>1.2^M44</f>
        <v>1</v>
      </c>
      <c r="Z44" s="29">
        <f>IF(C44&gt;0, 1, 0.3)</f>
        <v>1</v>
      </c>
      <c r="AA44" s="29">
        <f>PERCENTILE($L$2:$L$65, 0.05)</f>
        <v>8.297609145116451E-3</v>
      </c>
      <c r="AB44" s="29">
        <f>PERCENTILE($L$2:$L$65, 0.95)</f>
        <v>1.0118522672767436</v>
      </c>
      <c r="AC44" s="29">
        <f>MIN(MAX(L44,AA44), AB44)</f>
        <v>2.3757148937341401E-2</v>
      </c>
      <c r="AD44" s="29">
        <f>AC44-$AC$66+1</f>
        <v>1.015459539792225</v>
      </c>
      <c r="AE44" s="75">
        <v>1</v>
      </c>
      <c r="AF44" s="75">
        <v>0</v>
      </c>
      <c r="AG44" s="21">
        <f>(AD44^4) *Y44*Z44*AE44</f>
        <v>1.0632869796696109</v>
      </c>
      <c r="AH44" s="21">
        <f>(AD44^5)*Y44*Z44*AF44</f>
        <v>0</v>
      </c>
      <c r="AI44" s="15">
        <f>AG44/$AG$66</f>
        <v>2.6174361719350056E-3</v>
      </c>
      <c r="AJ44" s="15">
        <f>AH44/$AH$66</f>
        <v>0</v>
      </c>
      <c r="AK44" s="2">
        <v>113</v>
      </c>
      <c r="AL44" s="16">
        <f>$D$72*AI44</f>
        <v>305.56394835318486</v>
      </c>
      <c r="AM44" s="24">
        <f>AL44-AK44</f>
        <v>192.56394835318486</v>
      </c>
      <c r="AN44" s="2">
        <v>0</v>
      </c>
      <c r="AO44" s="2">
        <v>1018</v>
      </c>
      <c r="AP44" s="2">
        <v>0</v>
      </c>
      <c r="AQ44" s="10">
        <f>SUM(AN44:AP44)</f>
        <v>1018</v>
      </c>
      <c r="AR44" s="16">
        <f>AI44*$D$71</f>
        <v>473.08030832117441</v>
      </c>
      <c r="AS44" s="9">
        <f>AR44-AQ44</f>
        <v>-544.91969167882553</v>
      </c>
      <c r="AT44" s="9">
        <f>AS44+AM44</f>
        <v>-352.35574332564067</v>
      </c>
      <c r="AU44" s="18">
        <f>AK44+AQ44</f>
        <v>1131</v>
      </c>
      <c r="AV44" s="27">
        <f>AL44+AR44</f>
        <v>778.64425667435921</v>
      </c>
      <c r="AW44" s="67">
        <f>AT44*(AT44&lt;0)</f>
        <v>-352.35574332564067</v>
      </c>
      <c r="AX44">
        <f>AW44/$AW$66</f>
        <v>8.6204207592467663E-3</v>
      </c>
      <c r="AY44" s="57">
        <f>AX44*$AT$66</f>
        <v>-171.82593335423283</v>
      </c>
      <c r="AZ44" s="70">
        <f>IF(AY44&gt;0,U44,V44)</f>
        <v>8.7811870512318997</v>
      </c>
      <c r="BA44" s="17">
        <f>AY44/AZ44</f>
        <v>-19.567506346437252</v>
      </c>
      <c r="BB44" s="35">
        <f>AU44/AV44</f>
        <v>1.4525246803085343</v>
      </c>
      <c r="BC44" s="28">
        <v>0</v>
      </c>
      <c r="BD44" s="16">
        <f>AJ44*$C$74</f>
        <v>0</v>
      </c>
      <c r="BE44" s="54">
        <f>BD44-BC44</f>
        <v>0</v>
      </c>
      <c r="BF44" s="39">
        <f>($AD44^$BF$68)*($BG$68^$M44)*(IF($C44&gt;0,1,$BH$68))</f>
        <v>1.0169561706413228</v>
      </c>
      <c r="BG44" s="39">
        <f>($AD44^$BF$69)*($BG$69^$M44)*(IF($C44&gt;0,1,$BH$69))</f>
        <v>1.033280038499971</v>
      </c>
      <c r="BH44" s="39">
        <f>($AD44^$BF$70)*($BG$70^$M44)*(IF($C44&gt;0,1,$BH$70))</f>
        <v>1.0774579756962459</v>
      </c>
      <c r="BI44" s="39">
        <f>($AD44^$BF$71)*($BG$71^$M44)*(IF($C44&gt;0,1,$BH$71))</f>
        <v>1.0333910071721832</v>
      </c>
      <c r="BJ44" s="39">
        <f>($AD44^$BF$72)*($BG$72^$M44)*(IF($C44&gt;0,1,$BH$72))</f>
        <v>1.0013663045599506</v>
      </c>
      <c r="BK44" s="39">
        <f>($AD44^$BF$73)*($BG$73^$M44)*(IF($C44&gt;0,1,$BH$73))</f>
        <v>1.0565551457290068</v>
      </c>
      <c r="BL44" s="39">
        <f>($AD44^$BF$75)*($BG$75^$M44)*(IF($C44&gt;0,1,$BH$75))</f>
        <v>1.0290089000389571</v>
      </c>
      <c r="BM44" s="37">
        <f>BF44/BF$66</f>
        <v>9.1655185332578295E-3</v>
      </c>
      <c r="BN44" s="37">
        <f>BG44/BG$66</f>
        <v>5.7093252042138441E-3</v>
      </c>
      <c r="BO44" s="37">
        <f>BH44/BH$66</f>
        <v>9.2091943525581172E-4</v>
      </c>
      <c r="BP44" s="37">
        <f>BI44/BI$66</f>
        <v>3.0096071584192114E-3</v>
      </c>
      <c r="BQ44" s="37">
        <f>BJ44/BJ$66</f>
        <v>1.6559172287675998E-2</v>
      </c>
      <c r="BR44" s="37">
        <f>BK44/BK$66</f>
        <v>3.203254747075987E-3</v>
      </c>
      <c r="BS44" s="37">
        <f>BL44/BL$66</f>
        <v>4.499657485543377E-3</v>
      </c>
      <c r="BT44" s="2">
        <v>871</v>
      </c>
      <c r="BU44" s="17">
        <f>BT$66*BM44</f>
        <v>525.03756365914148</v>
      </c>
      <c r="BV44" s="1">
        <f>BU44-BT44</f>
        <v>-345.96243634085852</v>
      </c>
      <c r="BW44" s="2">
        <v>236</v>
      </c>
      <c r="BX44" s="17">
        <f>BW$66*BN44</f>
        <v>310.0791611660581</v>
      </c>
      <c r="BY44" s="1">
        <f>BX44-BW44</f>
        <v>74.0791611660581</v>
      </c>
      <c r="BZ44" s="74">
        <v>158</v>
      </c>
      <c r="CA44" s="17">
        <f>BZ$66*BO44</f>
        <v>58.746371694403486</v>
      </c>
      <c r="CB44" s="1">
        <f>CA44-BZ44</f>
        <v>-99.253628305596521</v>
      </c>
      <c r="CC44" s="2">
        <v>217</v>
      </c>
      <c r="CD44" s="17">
        <f>CC$66*BP44</f>
        <v>184.2601886670578</v>
      </c>
      <c r="CE44" s="1">
        <f>CD44-CC44</f>
        <v>-32.739811332942196</v>
      </c>
      <c r="CF44" s="2">
        <v>899</v>
      </c>
      <c r="CG44" s="17">
        <f>CF$66*BQ44</f>
        <v>1122.744999449008</v>
      </c>
      <c r="CH44" s="1">
        <f>CG44-CF44</f>
        <v>223.74499944900799</v>
      </c>
      <c r="CI44" s="2">
        <v>406</v>
      </c>
      <c r="CJ44" s="17">
        <f>CI$66*BR44</f>
        <v>228.21908771017576</v>
      </c>
      <c r="CK44" s="1">
        <f>CJ44-CI44</f>
        <v>-177.78091228982424</v>
      </c>
      <c r="CL44" s="2">
        <v>0</v>
      </c>
      <c r="CM44" s="17">
        <f>CL$66*BS44</f>
        <v>304.75280218088182</v>
      </c>
      <c r="CN44" s="1">
        <f>CM44-CL44</f>
        <v>304.75280218088182</v>
      </c>
      <c r="CO44" s="9"/>
      <c r="CS44" s="37"/>
      <c r="CU44" s="17"/>
      <c r="CV44" s="1"/>
    </row>
    <row r="45" spans="1:100" x14ac:dyDescent="0.2">
      <c r="A45" s="43" t="s">
        <v>54</v>
      </c>
      <c r="B45">
        <v>1</v>
      </c>
      <c r="C45">
        <v>1</v>
      </c>
      <c r="D45">
        <v>0.898795180722891</v>
      </c>
      <c r="E45">
        <v>0.101204819277108</v>
      </c>
      <c r="F45">
        <v>0.98967434471802995</v>
      </c>
      <c r="G45">
        <v>0.98967434471802995</v>
      </c>
      <c r="H45">
        <v>0.93348017621145296</v>
      </c>
      <c r="I45">
        <v>0.65638766519823699</v>
      </c>
      <c r="J45">
        <v>0.78276744526856401</v>
      </c>
      <c r="K45">
        <v>0.88016183651801905</v>
      </c>
      <c r="L45">
        <v>0.96782694054448004</v>
      </c>
      <c r="M45" s="28">
        <v>0</v>
      </c>
      <c r="N45">
        <v>1.0044780223715599</v>
      </c>
      <c r="O45">
        <v>0.99796906273957497</v>
      </c>
      <c r="P45">
        <v>1.00530061450598</v>
      </c>
      <c r="Q45">
        <v>0.99747831787304997</v>
      </c>
      <c r="R45">
        <v>213.36000061035099</v>
      </c>
      <c r="S45" s="40">
        <f>IF(C45,O45,Q45)</f>
        <v>0.99796906273957497</v>
      </c>
      <c r="T45" s="40">
        <f>IF(D45 = 0,N45,P45)</f>
        <v>1.00530061450598</v>
      </c>
      <c r="U45" s="59">
        <f>R45*S45^(1-M45)</f>
        <v>212.92667983522713</v>
      </c>
      <c r="V45" s="58">
        <f>R45*T45^(M45+1)</f>
        <v>214.49093972458212</v>
      </c>
      <c r="W45" s="66">
        <f>0.5 * (D45-MAX($D$3:$D$65))/(MIN($D$3:$D$65)-MAX($D$3:$D$65)) + 0.75</f>
        <v>0.80439974213965471</v>
      </c>
      <c r="X45" s="66">
        <f>AVERAGE(D45, F45, G45, H45, I45, J45, K45)</f>
        <v>0.87584871333646064</v>
      </c>
      <c r="Y45" s="29">
        <f>1.2^M45</f>
        <v>1</v>
      </c>
      <c r="Z45" s="29">
        <f>IF(C45&gt;0, 1, 0.3)</f>
        <v>1</v>
      </c>
      <c r="AA45" s="29">
        <f>PERCENTILE($L$2:$L$65, 0.05)</f>
        <v>8.297609145116451E-3</v>
      </c>
      <c r="AB45" s="29">
        <f>PERCENTILE($L$2:$L$65, 0.95)</f>
        <v>1.0118522672767436</v>
      </c>
      <c r="AC45" s="29">
        <f>MIN(MAX(L45,AA45), AB45)</f>
        <v>0.96782694054448004</v>
      </c>
      <c r="AD45" s="29">
        <f>AC45-$AC$66+1</f>
        <v>1.9595293313993636</v>
      </c>
      <c r="AE45" s="75">
        <v>1</v>
      </c>
      <c r="AF45" s="75">
        <v>0</v>
      </c>
      <c r="AG45" s="21">
        <f>(AD45^4) *Y45*Z45*AE45</f>
        <v>14.743720000645615</v>
      </c>
      <c r="AH45" s="21">
        <f>(AD45^5)*Y45*Z45*AF45</f>
        <v>0</v>
      </c>
      <c r="AI45" s="15">
        <f>AG45/$AG$66</f>
        <v>3.6293819802592261E-2</v>
      </c>
      <c r="AJ45" s="15">
        <f>AH45/$AH$66</f>
        <v>0</v>
      </c>
      <c r="AK45" s="2">
        <v>2774</v>
      </c>
      <c r="AL45" s="16">
        <f>$D$72*AI45</f>
        <v>4237.0022232482852</v>
      </c>
      <c r="AM45" s="24">
        <f>AL45-AK45</f>
        <v>1463.0022232482852</v>
      </c>
      <c r="AN45" s="2">
        <v>427</v>
      </c>
      <c r="AO45" s="2">
        <v>5547</v>
      </c>
      <c r="AP45" s="2">
        <v>213</v>
      </c>
      <c r="AQ45" s="10">
        <f>SUM(AN45:AP45)</f>
        <v>6187</v>
      </c>
      <c r="AR45" s="16">
        <f>AI45*$D$71</f>
        <v>6559.8128605635557</v>
      </c>
      <c r="AS45" s="9">
        <f>AR45-AQ45</f>
        <v>372.81286056355566</v>
      </c>
      <c r="AT45" s="9">
        <f>AS45+AM45</f>
        <v>1835.8150838118409</v>
      </c>
      <c r="AU45" s="18">
        <f>AK45+AQ45</f>
        <v>8961</v>
      </c>
      <c r="AV45" s="27">
        <f>AL45+AR45</f>
        <v>10796.815083811842</v>
      </c>
      <c r="AW45" s="67">
        <f>AT45*(AT45&lt;0)</f>
        <v>0</v>
      </c>
      <c r="AX45">
        <f>AW45/$AW$66</f>
        <v>0</v>
      </c>
      <c r="AY45" s="57">
        <f>AX45*$AT$66</f>
        <v>0</v>
      </c>
      <c r="AZ45" s="60">
        <f>IF(AY45&gt;0,U45,V45)</f>
        <v>214.49093972458212</v>
      </c>
      <c r="BA45" s="17">
        <f>AY45/AZ45</f>
        <v>0</v>
      </c>
      <c r="BB45" s="35">
        <f>AU45/AV45</f>
        <v>0.82996697919145035</v>
      </c>
      <c r="BC45" s="28">
        <v>0</v>
      </c>
      <c r="BD45" s="16">
        <f>AJ45*$C$74</f>
        <v>0</v>
      </c>
      <c r="BE45" s="54">
        <f>BD45-BC45</f>
        <v>0</v>
      </c>
      <c r="BF45" s="39">
        <f>($AD45^$BF$68)*($BG$68^$M45)*(IF($C45&gt;0,1,$BH$68))</f>
        <v>2.0902505117406287</v>
      </c>
      <c r="BG45" s="39">
        <f>($AD45^$BF$69)*($BG$69^$M45)*(IF($C45&gt;0,1,$BH$69))</f>
        <v>4.2019596168372253</v>
      </c>
      <c r="BH45" s="39">
        <f>($AD45^$BF$70)*($BG$70^$M45)*(IF($C45&gt;0,1,$BH$70))</f>
        <v>26.347174686370941</v>
      </c>
      <c r="BI45" s="39">
        <f>($AD45^$BF$71)*($BG$71^$M45)*(IF($C45&gt;0,1,$BH$71))</f>
        <v>4.2217930115589049</v>
      </c>
      <c r="BJ45" s="39">
        <f>($AD45^$BF$72)*($BG$72^$M45)*(IF($C45&gt;0,1,$BH$72))</f>
        <v>1.0616992422840752</v>
      </c>
      <c r="BK45" s="39">
        <f>($AD45^$BF$73)*($BG$73^$M45)*(IF($C45&gt;0,1,$BH$73))</f>
        <v>11.15979565393781</v>
      </c>
      <c r="BL45" s="39">
        <f>($AD45^$BF$75)*($BG$75^$M45)*(IF($C45&gt;0,1,$BH$75))</f>
        <v>3.5040548585345559</v>
      </c>
      <c r="BM45" s="37">
        <f>BF45/BF$66</f>
        <v>1.8838795965443272E-2</v>
      </c>
      <c r="BN45" s="37">
        <f>BG45/BG$66</f>
        <v>2.3217669028354301E-2</v>
      </c>
      <c r="BO45" s="37">
        <f>BH45/BH$66</f>
        <v>2.2519323982988716E-2</v>
      </c>
      <c r="BP45" s="37">
        <f>BI45/BI$66</f>
        <v>1.2295383239032601E-2</v>
      </c>
      <c r="BQ45" s="37">
        <f>BJ45/BJ$66</f>
        <v>1.7556872635536659E-2</v>
      </c>
      <c r="BR45" s="37">
        <f>BK45/BK$66</f>
        <v>3.3834171883388935E-2</v>
      </c>
      <c r="BS45" s="37">
        <f>BL45/BL$66</f>
        <v>1.5322556173578998E-2</v>
      </c>
      <c r="BT45" s="2">
        <v>583</v>
      </c>
      <c r="BU45" s="17">
        <f>BT$66*BM45</f>
        <v>1079.1615880844524</v>
      </c>
      <c r="BV45" s="1">
        <f>BU45-BT45</f>
        <v>496.16158808445243</v>
      </c>
      <c r="BW45" s="2">
        <v>2018</v>
      </c>
      <c r="BX45" s="17">
        <f>BW$66*BN45</f>
        <v>1260.9748225989504</v>
      </c>
      <c r="BY45" s="1">
        <f>BX45-BW45</f>
        <v>-757.02517740104963</v>
      </c>
      <c r="BZ45" s="74">
        <v>3272</v>
      </c>
      <c r="CA45" s="17">
        <f>BZ$66*BO45</f>
        <v>1436.5301961988332</v>
      </c>
      <c r="CB45" s="1">
        <f>CA45-BZ45</f>
        <v>-1835.4698038011668</v>
      </c>
      <c r="CC45" s="2">
        <v>962</v>
      </c>
      <c r="CD45" s="17">
        <f>CC$66*BP45</f>
        <v>752.77254342653191</v>
      </c>
      <c r="CE45" s="1">
        <f>CD45-CC45</f>
        <v>-209.22745657346809</v>
      </c>
      <c r="CF45" s="2">
        <v>995</v>
      </c>
      <c r="CG45" s="17">
        <f>CF$66*BQ45</f>
        <v>1190.3910784346565</v>
      </c>
      <c r="CH45" s="1">
        <f>CG45-CF45</f>
        <v>195.39107843465649</v>
      </c>
      <c r="CI45" s="2">
        <v>1659</v>
      </c>
      <c r="CJ45" s="17">
        <f>CI$66*BR45</f>
        <v>2410.5494100039282</v>
      </c>
      <c r="CK45" s="1">
        <f>CJ45-CI45</f>
        <v>751.54941000392819</v>
      </c>
      <c r="CL45" s="2">
        <v>1161</v>
      </c>
      <c r="CM45" s="17">
        <f>CL$66*BS45</f>
        <v>1037.7660845241583</v>
      </c>
      <c r="CN45" s="1">
        <f>CM45-CL45</f>
        <v>-123.23391547584174</v>
      </c>
      <c r="CO45" s="9"/>
      <c r="CS45" s="37"/>
      <c r="CU45" s="17"/>
      <c r="CV45" s="1"/>
    </row>
    <row r="46" spans="1:100" x14ac:dyDescent="0.2">
      <c r="A46" s="43" t="s">
        <v>204</v>
      </c>
      <c r="B46">
        <v>1</v>
      </c>
      <c r="C46">
        <v>1</v>
      </c>
      <c r="D46">
        <v>0.99397590361445698</v>
      </c>
      <c r="E46">
        <v>6.02409638554213E-3</v>
      </c>
      <c r="F46">
        <v>0.93333333333333302</v>
      </c>
      <c r="G46">
        <v>0.93333333333333302</v>
      </c>
      <c r="H46">
        <v>1</v>
      </c>
      <c r="I46">
        <v>1</v>
      </c>
      <c r="J46">
        <v>1</v>
      </c>
      <c r="K46">
        <v>0.966091783079295</v>
      </c>
      <c r="L46">
        <v>-1.26764944031898</v>
      </c>
      <c r="M46" s="28">
        <v>-3</v>
      </c>
      <c r="N46">
        <v>1.0189413154384199</v>
      </c>
      <c r="O46">
        <v>0.98174836445770897</v>
      </c>
      <c r="P46">
        <v>1.0177596990447699</v>
      </c>
      <c r="Q46">
        <v>0.97509039269166298</v>
      </c>
      <c r="R46">
        <v>34.299999237060497</v>
      </c>
      <c r="S46" s="40">
        <f>IF(C46,O46,Q46)</f>
        <v>0.98174836445770897</v>
      </c>
      <c r="T46" s="40">
        <f>IF(D46 = 0,N46,P46)</f>
        <v>1.0177596990447699</v>
      </c>
      <c r="U46" s="59">
        <f>R46*S46^(1-M46)</f>
        <v>31.863601070461641</v>
      </c>
      <c r="V46" s="58">
        <f>R46*T46^(M46+1)</f>
        <v>33.113387454740348</v>
      </c>
      <c r="W46" s="66">
        <f>0.5 * (D46-MAX($D$3:$D$65))/(MIN($D$3:$D$65)-MAX($D$3:$D$65)) + 0.75</f>
        <v>0.75</v>
      </c>
      <c r="X46" s="66">
        <f>AVERAGE(D46, F46, G46, H46, I46, J46, K46)</f>
        <v>0.97524776476577402</v>
      </c>
      <c r="Y46" s="29">
        <f>1.2^M46</f>
        <v>0.57870370370370372</v>
      </c>
      <c r="Z46" s="29">
        <f>IF(C46&gt;0, 1, 0.3)</f>
        <v>1</v>
      </c>
      <c r="AA46" s="29">
        <f>PERCENTILE($L$2:$L$65, 0.05)</f>
        <v>8.297609145116451E-3</v>
      </c>
      <c r="AB46" s="29">
        <f>PERCENTILE($L$2:$L$65, 0.95)</f>
        <v>1.0118522672767436</v>
      </c>
      <c r="AC46" s="29">
        <f>MIN(MAX(L46,AA46), AB46)</f>
        <v>8.297609145116451E-3</v>
      </c>
      <c r="AD46" s="29">
        <f>AC46-$AC$66+1</f>
        <v>1</v>
      </c>
      <c r="AE46" s="75">
        <v>1</v>
      </c>
      <c r="AF46" s="75">
        <v>0</v>
      </c>
      <c r="AG46" s="21">
        <f>(AD46^4) *Y46*Z46*AE46</f>
        <v>0.57870370370370372</v>
      </c>
      <c r="AH46" s="21">
        <f>(AD46^5)*Y46*Z46*AF46</f>
        <v>0</v>
      </c>
      <c r="AI46" s="15">
        <f>AG46/$AG$66</f>
        <v>1.4245636745946915E-3</v>
      </c>
      <c r="AJ46" s="15">
        <f>AH46/$AH$66</f>
        <v>0</v>
      </c>
      <c r="AK46" s="2">
        <v>69</v>
      </c>
      <c r="AL46" s="16">
        <f>$D$72*AI46</f>
        <v>166.30598513043108</v>
      </c>
      <c r="AM46" s="24">
        <f>AL46-AK46</f>
        <v>97.305985130431083</v>
      </c>
      <c r="AN46" s="2">
        <v>0</v>
      </c>
      <c r="AO46" s="2">
        <v>172</v>
      </c>
      <c r="AP46" s="2">
        <v>0</v>
      </c>
      <c r="AQ46" s="10">
        <f>SUM(AN46:AP46)</f>
        <v>172</v>
      </c>
      <c r="AR46" s="16">
        <f>AI46*$D$71</f>
        <v>257.47830248031602</v>
      </c>
      <c r="AS46" s="9">
        <f>AR46-AQ46</f>
        <v>85.478302480316017</v>
      </c>
      <c r="AT46" s="9">
        <f>AS46+AM46</f>
        <v>182.7842876107471</v>
      </c>
      <c r="AU46" s="18">
        <f>AK46+AQ46</f>
        <v>241</v>
      </c>
      <c r="AV46" s="27">
        <f>AL46+AR46</f>
        <v>423.78428761074713</v>
      </c>
      <c r="AW46" s="67">
        <f>AT46*(AT46&lt;0)</f>
        <v>0</v>
      </c>
      <c r="AX46">
        <f>AW46/$AW$66</f>
        <v>0</v>
      </c>
      <c r="AY46" s="57">
        <f>AX46*$AT$66</f>
        <v>0</v>
      </c>
      <c r="AZ46" s="70">
        <f>IF(AY46&gt;0,U46,V46)</f>
        <v>33.113387454740348</v>
      </c>
      <c r="BA46" s="17">
        <f>AY46/AZ46</f>
        <v>0</v>
      </c>
      <c r="BB46" s="35">
        <f>AU46/AV46</f>
        <v>0.56868554839239926</v>
      </c>
      <c r="BC46" s="28">
        <v>0</v>
      </c>
      <c r="BD46" s="16">
        <f>AJ46*$C$74</f>
        <v>0</v>
      </c>
      <c r="BE46" s="54">
        <f>BD46-BC46</f>
        <v>0</v>
      </c>
      <c r="BF46" s="39">
        <f>($AD46^$BF$68)*($BG$68^$M46)*(IF($C46&gt;0,1,$BH$68))</f>
        <v>2.5600465903903005</v>
      </c>
      <c r="BG46" s="39">
        <f>($AD46^$BF$69)*($BG$69^$M46)*(IF($C46&gt;0,1,$BH$69))</f>
        <v>2.0359588237833433</v>
      </c>
      <c r="BH46" s="39">
        <f>($AD46^$BF$70)*($BG$70^$M46)*(IF($C46&gt;0,1,$BH$70))</f>
        <v>8.9859659968710339</v>
      </c>
      <c r="BI46" s="39">
        <f>($AD46^$BF$71)*($BG$71^$M46)*(IF($C46&gt;0,1,$BH$71))</f>
        <v>22.928308132982721</v>
      </c>
      <c r="BJ46" s="39">
        <f>($AD46^$BF$72)*($BG$72^$M46)*(IF($C46&gt;0,1,$BH$72))</f>
        <v>0.40285059270908163</v>
      </c>
      <c r="BK46" s="39">
        <f>($AD46^$BF$73)*($BG$73^$M46)*(IF($C46&gt;0,1,$BH$73))</f>
        <v>0.26698424428284956</v>
      </c>
      <c r="BL46" s="39">
        <f>($AD46^$BF$75)*($BG$75^$M46)*(IF($C46&gt;0,1,$BH$75))</f>
        <v>12.403628765940153</v>
      </c>
      <c r="BM46" s="37">
        <f>BF46/BF$66</f>
        <v>2.3072925999778948E-2</v>
      </c>
      <c r="BN46" s="37">
        <f>BG46/BG$66</f>
        <v>1.1249565068771181E-2</v>
      </c>
      <c r="BO46" s="37">
        <f>BH46/BH$66</f>
        <v>7.6804394396161255E-3</v>
      </c>
      <c r="BP46" s="37">
        <f>BI46/BI$66</f>
        <v>6.6775499117507409E-2</v>
      </c>
      <c r="BQ46" s="37">
        <f>BJ46/BJ$66</f>
        <v>6.6617703636368941E-3</v>
      </c>
      <c r="BR46" s="37">
        <f>BK46/BK$66</f>
        <v>8.0944052125499341E-4</v>
      </c>
      <c r="BS46" s="37">
        <f>BL46/BL$66</f>
        <v>5.4238676674663158E-2</v>
      </c>
      <c r="BT46" s="2">
        <v>669</v>
      </c>
      <c r="BU46" s="17">
        <f>BT$66*BM46</f>
        <v>1321.7094929713373</v>
      </c>
      <c r="BV46" s="1">
        <f>BU46-BT46</f>
        <v>652.70949297133734</v>
      </c>
      <c r="BW46" s="2">
        <v>0</v>
      </c>
      <c r="BX46" s="17">
        <f>BW$66*BN46</f>
        <v>610.97512845003166</v>
      </c>
      <c r="BY46" s="1">
        <f>BX46-BW46</f>
        <v>610.97512845003166</v>
      </c>
      <c r="BZ46" s="74">
        <v>0</v>
      </c>
      <c r="CA46" s="17">
        <f>BZ$66*BO46</f>
        <v>489.94291229255225</v>
      </c>
      <c r="CB46" s="1">
        <f>CA46-BZ46</f>
        <v>489.94291229255225</v>
      </c>
      <c r="CC46" s="2">
        <v>0</v>
      </c>
      <c r="CD46" s="17">
        <f>CC$66*BP46</f>
        <v>4088.2631579702734</v>
      </c>
      <c r="CE46" s="1">
        <f>CD46-CC46</f>
        <v>4088.2631579702734</v>
      </c>
      <c r="CF46" s="2">
        <v>885</v>
      </c>
      <c r="CG46" s="17">
        <f>CF$66*BQ46</f>
        <v>451.6813541953087</v>
      </c>
      <c r="CH46" s="1">
        <f>CG46-CF46</f>
        <v>-433.3186458046913</v>
      </c>
      <c r="CI46" s="2">
        <v>0</v>
      </c>
      <c r="CJ46" s="17">
        <f>CI$66*BR46</f>
        <v>57.669399377333264</v>
      </c>
      <c r="CK46" s="1">
        <f>CJ46-CI46</f>
        <v>57.669399377333264</v>
      </c>
      <c r="CL46" s="2">
        <v>0</v>
      </c>
      <c r="CM46" s="17">
        <f>CL$66*BS46</f>
        <v>3673.4770938215865</v>
      </c>
      <c r="CN46" s="1">
        <f>CM46-CL46</f>
        <v>3673.4770938215865</v>
      </c>
      <c r="CO46" s="9"/>
      <c r="CS46" s="37"/>
      <c r="CU46" s="17"/>
      <c r="CV46" s="1"/>
    </row>
    <row r="47" spans="1:100" x14ac:dyDescent="0.2">
      <c r="A47" s="43" t="s">
        <v>13</v>
      </c>
      <c r="B47">
        <v>1</v>
      </c>
      <c r="C47">
        <v>0</v>
      </c>
      <c r="D47">
        <v>0.12219451371571</v>
      </c>
      <c r="E47">
        <v>0.877805486284289</v>
      </c>
      <c r="F47">
        <v>2.4650780608052501E-2</v>
      </c>
      <c r="G47">
        <v>2.4650780608052501E-2</v>
      </c>
      <c r="H47">
        <v>9.6980786825251603E-2</v>
      </c>
      <c r="I47">
        <v>2.5160109789569899E-2</v>
      </c>
      <c r="J47">
        <v>4.9396834352033202E-2</v>
      </c>
      <c r="K47">
        <v>3.48951361416499E-2</v>
      </c>
      <c r="L47">
        <v>0.62598502724296201</v>
      </c>
      <c r="M47" s="28">
        <v>0</v>
      </c>
      <c r="N47">
        <v>1.01696950449311</v>
      </c>
      <c r="O47">
        <v>0.98836703896886902</v>
      </c>
      <c r="P47">
        <v>1.01520351296816</v>
      </c>
      <c r="Q47">
        <v>0.99432583024376997</v>
      </c>
      <c r="R47">
        <v>65.519996643066406</v>
      </c>
      <c r="S47" s="40">
        <f>IF(C47,O47,Q47)</f>
        <v>0.99432583024376997</v>
      </c>
      <c r="T47" s="40">
        <f>IF(D47 = 0,N47,P47)</f>
        <v>1.01520351296816</v>
      </c>
      <c r="U47" s="59">
        <f>R47*S47^(1-M47)</f>
        <v>65.148225059686027</v>
      </c>
      <c r="V47" s="58">
        <f>R47*T47^(M47+1)</f>
        <v>66.516130761703067</v>
      </c>
      <c r="W47" s="66">
        <f>0.5 * (D47-MAX($D$3:$D$65))/(MIN($D$3:$D$65)-MAX($D$3:$D$65)) + 0.75</f>
        <v>1.2482593257530712</v>
      </c>
      <c r="X47" s="66">
        <f>AVERAGE(D47, F47, G47, H47, I47, J47, K47)</f>
        <v>5.3989848862902805E-2</v>
      </c>
      <c r="Y47" s="29">
        <f>1.2^M47</f>
        <v>1</v>
      </c>
      <c r="Z47" s="29">
        <f>IF(C47&gt;0, 1, 0.3)</f>
        <v>0.3</v>
      </c>
      <c r="AA47" s="29">
        <f>PERCENTILE($L$2:$L$65, 0.05)</f>
        <v>8.297609145116451E-3</v>
      </c>
      <c r="AB47" s="29">
        <f>PERCENTILE($L$2:$L$65, 0.95)</f>
        <v>1.0118522672767436</v>
      </c>
      <c r="AC47" s="29">
        <f>MIN(MAX(L47,AA47), AB47)</f>
        <v>0.62598502724296201</v>
      </c>
      <c r="AD47" s="29">
        <f>AC47-$AC$66+1</f>
        <v>1.6176874180978456</v>
      </c>
      <c r="AE47" s="75">
        <v>1</v>
      </c>
      <c r="AF47" s="75">
        <v>0</v>
      </c>
      <c r="AG47" s="21">
        <f>(AD47^4) *Y47*Z47*AE47</f>
        <v>2.0544694396042269</v>
      </c>
      <c r="AH47" s="21">
        <f>(AD47^5)*Y47*Z47*AF47</f>
        <v>0</v>
      </c>
      <c r="AI47" s="15">
        <f>AG47/$AG$66</f>
        <v>5.0573765391409625E-3</v>
      </c>
      <c r="AJ47" s="15">
        <f>AH47/$AH$66</f>
        <v>0</v>
      </c>
      <c r="AK47" s="2">
        <v>2097</v>
      </c>
      <c r="AL47" s="16">
        <f>$D$72*AI47</f>
        <v>590.40673471943251</v>
      </c>
      <c r="AM47" s="24">
        <f>AL47-AK47</f>
        <v>-1506.5932652805675</v>
      </c>
      <c r="AN47" s="2">
        <v>917</v>
      </c>
      <c r="AO47" s="2">
        <v>1704</v>
      </c>
      <c r="AP47" s="2">
        <v>0</v>
      </c>
      <c r="AQ47" s="10">
        <f>SUM(AN47:AP47)</f>
        <v>2621</v>
      </c>
      <c r="AR47" s="16">
        <f>AI47*$D$71</f>
        <v>914.07969297846569</v>
      </c>
      <c r="AS47" s="9">
        <f>AR47-AQ47</f>
        <v>-1706.9203070215344</v>
      </c>
      <c r="AT47" s="9">
        <f>AS47+AM47</f>
        <v>-3213.5135723021021</v>
      </c>
      <c r="AU47" s="18">
        <f>AK47+AQ47</f>
        <v>4718</v>
      </c>
      <c r="AV47" s="27">
        <f>AL47+AR47</f>
        <v>1504.4864276978983</v>
      </c>
      <c r="AW47" s="67">
        <f>AT47*(AT47&lt;0)</f>
        <v>-3213.5135723021021</v>
      </c>
      <c r="AX47">
        <f>AW47/$AW$66</f>
        <v>7.8618951538396653E-2</v>
      </c>
      <c r="AY47" s="57">
        <f>AX47*$AT$66</f>
        <v>-1567.0667482124818</v>
      </c>
      <c r="AZ47" s="60">
        <f>IF(AY47&gt;0,U47,V47)</f>
        <v>66.516130761703067</v>
      </c>
      <c r="BA47" s="17">
        <f>AY47/AZ47</f>
        <v>-23.559198802867332</v>
      </c>
      <c r="BB47" s="35">
        <f>AU47/AV47</f>
        <v>3.1359538465357142</v>
      </c>
      <c r="BC47" s="28">
        <v>0</v>
      </c>
      <c r="BD47" s="16">
        <f>AJ47*$C$74</f>
        <v>0</v>
      </c>
      <c r="BE47" s="54">
        <f>BD47-BC47</f>
        <v>0</v>
      </c>
      <c r="BF47" s="39">
        <f>($AD47^$BF$68)*($BG$68^$M47)*(IF($C47&gt;0,1,$BH$68))</f>
        <v>0.78607950006062155</v>
      </c>
      <c r="BG47" s="39">
        <f>($AD47^$BF$69)*($BG$69^$M47)*(IF($C47&gt;0,1,$BH$69))</f>
        <v>1.0997078233230577</v>
      </c>
      <c r="BH47" s="39">
        <f>($AD47^$BF$70)*($BG$70^$M47)*(IF($C47&gt;0,1,$BH$70))</f>
        <v>2.0743616409054939E-2</v>
      </c>
      <c r="BI47" s="39">
        <f>($AD47^$BF$71)*($BG$71^$M47)*(IF($C47&gt;0,1,$BH$71))</f>
        <v>2.0303988633986227</v>
      </c>
      <c r="BJ47" s="39">
        <f>($AD47^$BF$72)*($BG$72^$M47)*(IF($C47&gt;0,1,$BH$72))</f>
        <v>0.68260484801008736</v>
      </c>
      <c r="BK47" s="39">
        <f>($AD47^$BF$73)*($BG$73^$M47)*(IF($C47&gt;0,1,$BH$73))</f>
        <v>1.2626372025068504</v>
      </c>
      <c r="BL47" s="39">
        <f>($AD47^$BF$75)*($BG$75^$M47)*(IF($C47&gt;0,1,$BH$75))</f>
        <v>9.5596976268179118E-2</v>
      </c>
      <c r="BM47" s="37">
        <f>BF47/BF$66</f>
        <v>7.0846968968938922E-3</v>
      </c>
      <c r="BN47" s="37">
        <f>BG47/BG$66</f>
        <v>6.0763678374007946E-3</v>
      </c>
      <c r="BO47" s="37">
        <f>BH47/BH$66</f>
        <v>1.772987897393001E-5</v>
      </c>
      <c r="BP47" s="37">
        <f>BI47/BI$66</f>
        <v>5.9132534648741741E-3</v>
      </c>
      <c r="BQ47" s="37">
        <f>BJ47/BJ$66</f>
        <v>1.1287948507084209E-2</v>
      </c>
      <c r="BR47" s="37">
        <f>BK47/BK$66</f>
        <v>3.8280525433191056E-3</v>
      </c>
      <c r="BS47" s="37">
        <f>BL47/BL$66</f>
        <v>4.1802714227655335E-4</v>
      </c>
      <c r="BT47" s="2">
        <v>1514</v>
      </c>
      <c r="BU47" s="17">
        <f>BT$66*BM47</f>
        <v>405.83977704166972</v>
      </c>
      <c r="BV47" s="1">
        <f>BU47-BT47</f>
        <v>-1108.1602229583302</v>
      </c>
      <c r="BW47" s="2">
        <v>743</v>
      </c>
      <c r="BX47" s="17">
        <f>BW$66*BN47</f>
        <v>330.01361361707455</v>
      </c>
      <c r="BY47" s="1">
        <f>BX47-BW47</f>
        <v>-412.98638638292545</v>
      </c>
      <c r="BZ47" s="74">
        <v>1277</v>
      </c>
      <c r="CA47" s="17">
        <f>BZ$66*BO47</f>
        <v>1.1310067096259693</v>
      </c>
      <c r="CB47" s="1">
        <f>CA47-BZ47</f>
        <v>-1275.868993290374</v>
      </c>
      <c r="CC47" s="2">
        <v>864</v>
      </c>
      <c r="CD47" s="17">
        <f>CC$66*BP47</f>
        <v>362.03303013345646</v>
      </c>
      <c r="CE47" s="1">
        <f>CD47-CC47</f>
        <v>-501.96696986654354</v>
      </c>
      <c r="CF47" s="2">
        <v>1185</v>
      </c>
      <c r="CG47" s="17">
        <f>CF$66*BQ47</f>
        <v>765.3454846773235</v>
      </c>
      <c r="CH47" s="1">
        <f>CG47-CF47</f>
        <v>-419.6545153226765</v>
      </c>
      <c r="CI47" s="2">
        <v>1185</v>
      </c>
      <c r="CJ47" s="17">
        <f>CI$66*BR47</f>
        <v>272.73343150131302</v>
      </c>
      <c r="CK47" s="1">
        <f>CJ47-CI47</f>
        <v>-912.26656849868698</v>
      </c>
      <c r="CL47" s="2">
        <v>1185</v>
      </c>
      <c r="CM47" s="17">
        <f>CL$66*BS47</f>
        <v>28.312142292106405</v>
      </c>
      <c r="CN47" s="1">
        <f>CM47-CL47</f>
        <v>-1156.6878577078935</v>
      </c>
      <c r="CO47" s="9"/>
      <c r="CS47" s="37"/>
      <c r="CU47" s="17"/>
      <c r="CV47" s="1"/>
    </row>
    <row r="48" spans="1:100" x14ac:dyDescent="0.2">
      <c r="A48" s="43" t="s">
        <v>194</v>
      </c>
      <c r="B48">
        <v>1</v>
      </c>
      <c r="C48">
        <v>1</v>
      </c>
      <c r="D48">
        <v>0.45827984595635401</v>
      </c>
      <c r="E48">
        <v>0.54172015404364504</v>
      </c>
      <c r="F48">
        <v>0.62168978562421096</v>
      </c>
      <c r="G48">
        <v>0.62168978562421096</v>
      </c>
      <c r="H48">
        <v>0.112107623318385</v>
      </c>
      <c r="I48">
        <v>0.15246636771300401</v>
      </c>
      <c r="J48">
        <v>0.130738831722988</v>
      </c>
      <c r="K48">
        <v>0.28509471455399599</v>
      </c>
      <c r="L48">
        <v>0.30998149651220602</v>
      </c>
      <c r="M48" s="28">
        <v>0</v>
      </c>
      <c r="N48">
        <v>1.0103568891303401</v>
      </c>
      <c r="O48">
        <v>0.99433532912103695</v>
      </c>
      <c r="P48">
        <v>1.0092314447130699</v>
      </c>
      <c r="Q48">
        <v>0.98948233169618405</v>
      </c>
      <c r="R48">
        <v>28.319999694824201</v>
      </c>
      <c r="S48" s="40">
        <f>IF(C48,O48,Q48)</f>
        <v>0.99433532912103695</v>
      </c>
      <c r="T48" s="40">
        <f>IF(D48 = 0,N48,P48)</f>
        <v>1.0092314447130699</v>
      </c>
      <c r="U48" s="59">
        <f>R48*S48^(1-M48)</f>
        <v>28.159576217260689</v>
      </c>
      <c r="V48" s="58">
        <f>R48*T48^(M48+1)</f>
        <v>28.581434206281127</v>
      </c>
      <c r="W48" s="66">
        <f>0.5 * (D48-MAX($D$3:$D$65))/(MIN($D$3:$D$65)-MAX($D$3:$D$65)) + 0.75</f>
        <v>1.0561725790318897</v>
      </c>
      <c r="X48" s="66">
        <f>AVERAGE(D48, F48, G48, H48, I48, J48, K48)</f>
        <v>0.34029527921616415</v>
      </c>
      <c r="Y48" s="29">
        <f>1.2^M48</f>
        <v>1</v>
      </c>
      <c r="Z48" s="29">
        <f>IF(C48&gt;0, 1, 0.3)</f>
        <v>1</v>
      </c>
      <c r="AA48" s="29">
        <f>PERCENTILE($L$2:$L$65, 0.05)</f>
        <v>8.297609145116451E-3</v>
      </c>
      <c r="AB48" s="29">
        <f>PERCENTILE($L$2:$L$65, 0.95)</f>
        <v>1.0118522672767436</v>
      </c>
      <c r="AC48" s="29">
        <f>MIN(MAX(L48,AA48), AB48)</f>
        <v>0.30998149651220602</v>
      </c>
      <c r="AD48" s="29">
        <f>AC48-$AC$66+1</f>
        <v>1.3016838873670895</v>
      </c>
      <c r="AE48" s="75">
        <v>1</v>
      </c>
      <c r="AF48" s="75">
        <v>0</v>
      </c>
      <c r="AG48" s="21">
        <f>(AD48^4) *Y48*Z48*AE48</f>
        <v>2.8709267787514476</v>
      </c>
      <c r="AH48" s="21">
        <f>(AD48^5)*Y48*Z48*AF48</f>
        <v>0</v>
      </c>
      <c r="AI48" s="15">
        <f>AG48/$AG$66</f>
        <v>7.067205506471841E-3</v>
      </c>
      <c r="AJ48" s="15">
        <f>AH48/$AH$66</f>
        <v>0</v>
      </c>
      <c r="AK48" s="2">
        <v>1274</v>
      </c>
      <c r="AL48" s="16">
        <f>$D$72*AI48</f>
        <v>825.03758507488374</v>
      </c>
      <c r="AM48" s="24">
        <f>AL48-AK48</f>
        <v>-448.96241492511626</v>
      </c>
      <c r="AN48" s="2">
        <v>113</v>
      </c>
      <c r="AO48" s="2">
        <v>1246</v>
      </c>
      <c r="AP48" s="2">
        <v>0</v>
      </c>
      <c r="AQ48" s="10">
        <f>SUM(AN48:AP48)</f>
        <v>1359</v>
      </c>
      <c r="AR48" s="16">
        <f>AI48*$D$71</f>
        <v>1277.3399389140177</v>
      </c>
      <c r="AS48" s="9">
        <f>AR48-AQ48</f>
        <v>-81.660061085982306</v>
      </c>
      <c r="AT48" s="9">
        <f>AS48+AM48</f>
        <v>-530.62247601109857</v>
      </c>
      <c r="AU48" s="18">
        <f>AK48+AQ48</f>
        <v>2633</v>
      </c>
      <c r="AV48" s="27">
        <f>AL48+AR48</f>
        <v>2102.3775239889014</v>
      </c>
      <c r="AW48" s="67">
        <f>AT48*(AT48&lt;0)</f>
        <v>-530.62247601109857</v>
      </c>
      <c r="AX48">
        <f>AW48/$AW$66</f>
        <v>1.298173534609201E-2</v>
      </c>
      <c r="AY48" s="57">
        <f>AX48*$AT$66</f>
        <v>-258.75753106450452</v>
      </c>
      <c r="AZ48" s="60">
        <f>IF(AY48&gt;0,U48,V48)</f>
        <v>28.581434206281127</v>
      </c>
      <c r="BA48" s="17">
        <f>AY48/AZ48</f>
        <v>-9.0533431316626967</v>
      </c>
      <c r="BB48" s="35">
        <f>AU48/AV48</f>
        <v>1.2523916232724621</v>
      </c>
      <c r="BC48" s="28">
        <v>0</v>
      </c>
      <c r="BD48" s="16">
        <f>AJ48*$C$74</f>
        <v>0</v>
      </c>
      <c r="BE48" s="54">
        <f>BD48-BC48</f>
        <v>0</v>
      </c>
      <c r="BF48" s="39">
        <f>($AD48^$BF$68)*($BG$68^$M48)*(IF($C48&gt;0,1,$BH$68))</f>
        <v>1.3350516253746505</v>
      </c>
      <c r="BG48" s="39">
        <f>($AD48^$BF$69)*($BG$69^$M48)*(IF($C48&gt;0,1,$BH$69))</f>
        <v>1.7553139285478947</v>
      </c>
      <c r="BH48" s="39">
        <f>($AD48^$BF$70)*($BG$70^$M48)*(IF($C48&gt;0,1,$BH$70))</f>
        <v>3.6044614726072237</v>
      </c>
      <c r="BI48" s="39">
        <f>($AD48^$BF$71)*($BG$71^$M48)*(IF($C48&gt;0,1,$BH$71))</f>
        <v>1.7585565467511106</v>
      </c>
      <c r="BJ48" s="39">
        <f>($AD48^$BF$72)*($BG$72^$M48)*(IF($C48&gt;0,1,$BH$72))</f>
        <v>1.0237431104668679</v>
      </c>
      <c r="BK48" s="39">
        <f>($AD48^$BF$73)*($BG$73^$M48)*(IF($C48&gt;0,1,$BH$73))</f>
        <v>2.5740491022189751</v>
      </c>
      <c r="BL48" s="39">
        <f>($AD48^$BF$75)*($BG$75^$M48)*(IF($C48&gt;0,1,$BH$75))</f>
        <v>1.6347009166738637</v>
      </c>
      <c r="BM48" s="37">
        <f>BF48/BF$66</f>
        <v>1.2032416704360704E-2</v>
      </c>
      <c r="BN48" s="37">
        <f>BG48/BG$66</f>
        <v>9.6988789874569853E-3</v>
      </c>
      <c r="BO48" s="37">
        <f>BH48/BH$66</f>
        <v>3.0807870920532103E-3</v>
      </c>
      <c r="BP48" s="37">
        <f>BI48/BI$66</f>
        <v>5.1215506375170781E-3</v>
      </c>
      <c r="BQ48" s="37">
        <f>BJ48/BJ$66</f>
        <v>1.6929208090332014E-2</v>
      </c>
      <c r="BR48" s="37">
        <f>BK48/BK$66</f>
        <v>7.8039797915142994E-3</v>
      </c>
      <c r="BS48" s="37">
        <f>BL48/BL$66</f>
        <v>7.1482318724917712E-3</v>
      </c>
      <c r="BT48" s="2">
        <v>0</v>
      </c>
      <c r="BU48" s="17">
        <f>BT$66*BM48</f>
        <v>689.26495849259857</v>
      </c>
      <c r="BV48" s="1">
        <f>BU48-BT48</f>
        <v>689.26495849259857</v>
      </c>
      <c r="BW48" s="2">
        <v>0</v>
      </c>
      <c r="BX48" s="17">
        <f>BW$66*BN48</f>
        <v>526.75581668777636</v>
      </c>
      <c r="BY48" s="1">
        <f>BX48-BW48</f>
        <v>526.75581668777636</v>
      </c>
      <c r="BZ48" s="74">
        <v>0</v>
      </c>
      <c r="CA48" s="17">
        <f>BZ$66*BO48</f>
        <v>196.52648938916633</v>
      </c>
      <c r="CB48" s="1">
        <f>CA48-BZ48</f>
        <v>196.52648938916633</v>
      </c>
      <c r="CC48" s="2">
        <v>1343</v>
      </c>
      <c r="CD48" s="17">
        <f>CC$66*BP48</f>
        <v>313.56181623134557</v>
      </c>
      <c r="CE48" s="1">
        <f>CD48-CC48</f>
        <v>-1029.4381837686544</v>
      </c>
      <c r="CF48" s="2">
        <v>722</v>
      </c>
      <c r="CG48" s="17">
        <f>CF$66*BQ48</f>
        <v>1147.8341669406911</v>
      </c>
      <c r="CH48" s="1">
        <f>CG48-CF48</f>
        <v>425.83416694069115</v>
      </c>
      <c r="CI48" s="2">
        <v>0</v>
      </c>
      <c r="CJ48" s="17">
        <f>CI$66*BR48</f>
        <v>556.00234422622782</v>
      </c>
      <c r="CK48" s="1">
        <f>CJ48-CI48</f>
        <v>556.00234422622782</v>
      </c>
      <c r="CL48" s="2">
        <v>0</v>
      </c>
      <c r="CM48" s="17">
        <f>CL$66*BS48</f>
        <v>484.1354482601227</v>
      </c>
      <c r="CN48" s="1">
        <f>CM48-CL48</f>
        <v>484.1354482601227</v>
      </c>
      <c r="CO48" s="9"/>
      <c r="CS48" s="37"/>
      <c r="CU48" s="17"/>
      <c r="CV48" s="1"/>
    </row>
    <row r="49" spans="1:100" x14ac:dyDescent="0.2">
      <c r="A49" s="32" t="s">
        <v>40</v>
      </c>
      <c r="B49">
        <v>1</v>
      </c>
      <c r="C49">
        <v>1</v>
      </c>
      <c r="D49">
        <v>0.45155855096882802</v>
      </c>
      <c r="E49">
        <v>0.54844144903117098</v>
      </c>
      <c r="F49">
        <v>0.49458784346377999</v>
      </c>
      <c r="G49">
        <v>0.49458784346377999</v>
      </c>
      <c r="H49">
        <v>0.114206128133704</v>
      </c>
      <c r="I49">
        <v>0.27112349117920098</v>
      </c>
      <c r="J49">
        <v>0.17596580398949399</v>
      </c>
      <c r="K49">
        <v>0.29500940242394702</v>
      </c>
      <c r="L49">
        <v>0.83770091624572196</v>
      </c>
      <c r="M49" s="28">
        <v>0</v>
      </c>
      <c r="N49">
        <v>1.0119023254239501</v>
      </c>
      <c r="O49">
        <v>0.987313478789832</v>
      </c>
      <c r="P49">
        <v>1.0177439618628601</v>
      </c>
      <c r="Q49">
        <v>0.98801907236309205</v>
      </c>
      <c r="R49">
        <v>76.319999694824205</v>
      </c>
      <c r="S49" s="40">
        <f>IF(C49,O49,Q49)</f>
        <v>0.987313478789832</v>
      </c>
      <c r="T49" s="40">
        <f>IF(D49 = 0,N49,P49)</f>
        <v>1.0177439618628601</v>
      </c>
      <c r="U49" s="59">
        <f>R49*S49^(1-M49)</f>
        <v>75.351764399935803</v>
      </c>
      <c r="V49" s="58">
        <f>R49*T49^(M49+1)</f>
        <v>77.674218858782666</v>
      </c>
      <c r="W49" s="66">
        <f>0.5 * (D49-MAX($D$3:$D$65))/(MIN($D$3:$D$65)-MAX($D$3:$D$65)) + 0.75</f>
        <v>1.0600140786870511</v>
      </c>
      <c r="X49" s="66">
        <f>AVERAGE(D49, F49, G49, H49, I49, J49, K49)</f>
        <v>0.32814843766039054</v>
      </c>
      <c r="Y49" s="29">
        <f>1.2^M49</f>
        <v>1</v>
      </c>
      <c r="Z49" s="29">
        <f>IF(C49&gt;0, 1, 0.3)</f>
        <v>1</v>
      </c>
      <c r="AA49" s="29">
        <f>PERCENTILE($L$2:$L$65, 0.05)</f>
        <v>8.297609145116451E-3</v>
      </c>
      <c r="AB49" s="29">
        <f>PERCENTILE($L$2:$L$65, 0.95)</f>
        <v>1.0118522672767436</v>
      </c>
      <c r="AC49" s="29">
        <f>MIN(MAX(L49,AA49), AB49)</f>
        <v>0.83770091624572196</v>
      </c>
      <c r="AD49" s="29">
        <f>AC49-$AC$66+1</f>
        <v>1.8294033071006055</v>
      </c>
      <c r="AE49" s="75">
        <v>1</v>
      </c>
      <c r="AF49" s="75">
        <v>0</v>
      </c>
      <c r="AG49" s="21">
        <f>(AD49^4) *Y49*Z49*AE49</f>
        <v>11.200511063839969</v>
      </c>
      <c r="AH49" s="21">
        <f>(AD49^5)*Y49*Z49*AF49</f>
        <v>0</v>
      </c>
      <c r="AI49" s="15">
        <f>AG49/$AG$66</f>
        <v>2.7571693590908403E-2</v>
      </c>
      <c r="AJ49" s="15">
        <f>AH49/$AH$66</f>
        <v>0</v>
      </c>
      <c r="AK49" s="2">
        <v>2748</v>
      </c>
      <c r="AL49" s="16">
        <f>$D$72*AI49</f>
        <v>3218.7663816817517</v>
      </c>
      <c r="AM49" s="24">
        <f>AL49-AK49</f>
        <v>470.76638168175168</v>
      </c>
      <c r="AN49" s="2">
        <v>1832</v>
      </c>
      <c r="AO49" s="2">
        <v>3740</v>
      </c>
      <c r="AP49" s="2">
        <v>0</v>
      </c>
      <c r="AQ49" s="10">
        <f>SUM(AN49:AP49)</f>
        <v>5572</v>
      </c>
      <c r="AR49" s="16">
        <f>AI49*$D$71</f>
        <v>4983.3594586877998</v>
      </c>
      <c r="AS49" s="9">
        <f>AR49-AQ49</f>
        <v>-588.64054131220018</v>
      </c>
      <c r="AT49" s="9">
        <f>AS49+AM49</f>
        <v>-117.8741596304485</v>
      </c>
      <c r="AU49" s="18">
        <f>AK49+AQ49</f>
        <v>8320</v>
      </c>
      <c r="AV49" s="27">
        <f>AL49+AR49</f>
        <v>8202.125840369552</v>
      </c>
      <c r="AW49" s="67">
        <f>AT49*(AT49&lt;0)</f>
        <v>-117.8741596304485</v>
      </c>
      <c r="AX49">
        <f>AW49/$AW$66</f>
        <v>2.8838038598905467E-3</v>
      </c>
      <c r="AY49" s="57">
        <f>AX49*$AT$66</f>
        <v>-57.481218570998067</v>
      </c>
      <c r="AZ49" s="70">
        <f>IF(AY49&gt;0,U49,V49)</f>
        <v>77.674218858782666</v>
      </c>
      <c r="BA49" s="17">
        <f>AY49/AZ49</f>
        <v>-0.74002956728155922</v>
      </c>
      <c r="BB49" s="35">
        <f>AU49/AV49</f>
        <v>1.0143711718064956</v>
      </c>
      <c r="BC49" s="28">
        <v>0</v>
      </c>
      <c r="BD49" s="16">
        <f>AJ49*$C$74</f>
        <v>0</v>
      </c>
      <c r="BE49" s="54">
        <f>BD49-BC49</f>
        <v>0</v>
      </c>
      <c r="BF49" s="39">
        <f>($AD49^$BF$68)*($BG$68^$M49)*(IF($C49&gt;0,1,$BH$68))</f>
        <v>1.9386132110314855</v>
      </c>
      <c r="BG49" s="39">
        <f>($AD49^$BF$69)*($BG$69^$M49)*(IF($C49&gt;0,1,$BH$69))</f>
        <v>3.6288447398795212</v>
      </c>
      <c r="BH49" s="39">
        <f>($AD49^$BF$70)*($BG$70^$M49)*(IF($C49&gt;0,1,$BH$70))</f>
        <v>18.863006014728434</v>
      </c>
      <c r="BI49" s="39">
        <f>($AD49^$BF$71)*($BG$71^$M49)*(IF($C49&gt;0,1,$BH$71))</f>
        <v>3.6442197169134305</v>
      </c>
      <c r="BJ49" s="39">
        <f>($AD49^$BF$72)*($BG$72^$M49)*(IF($C49&gt;0,1,$BH$72))</f>
        <v>1.0552261422771896</v>
      </c>
      <c r="BK49" s="39">
        <f>($AD49^$BF$73)*($BG$73^$M49)*(IF($C49&gt;0,1,$BH$73))</f>
        <v>8.7225149604727736</v>
      </c>
      <c r="BL49" s="39">
        <f>($AD49^$BF$75)*($BG$75^$M49)*(IF($C49&gt;0,1,$BH$75))</f>
        <v>3.0827963289658968</v>
      </c>
      <c r="BM49" s="37">
        <f>BF49/BF$66</f>
        <v>1.7472134815133943E-2</v>
      </c>
      <c r="BN49" s="37">
        <f>BG49/BG$66</f>
        <v>2.005095807875085E-2</v>
      </c>
      <c r="BO49" s="37">
        <f>BH49/BH$66</f>
        <v>1.6122493162747688E-2</v>
      </c>
      <c r="BP49" s="37">
        <f>BI49/BI$66</f>
        <v>1.061328158533865E-2</v>
      </c>
      <c r="BQ49" s="37">
        <f>BJ49/BJ$66</f>
        <v>1.7449829710523838E-2</v>
      </c>
      <c r="BR49" s="37">
        <f>BK49/BK$66</f>
        <v>2.6444845369899984E-2</v>
      </c>
      <c r="BS49" s="37">
        <f>BL49/BL$66</f>
        <v>1.3480473859372726E-2</v>
      </c>
      <c r="BT49" s="2">
        <v>1967</v>
      </c>
      <c r="BU49" s="17">
        <f>BT$66*BM49</f>
        <v>1000.8737707501328</v>
      </c>
      <c r="BV49" s="1">
        <f>BU49-BT49</f>
        <v>-966.12622924986715</v>
      </c>
      <c r="BW49" s="2">
        <v>1207</v>
      </c>
      <c r="BX49" s="17">
        <f>BW$66*BN49</f>
        <v>1088.9875842150375</v>
      </c>
      <c r="BY49" s="1">
        <f>BX49-BW49</f>
        <v>-118.01241578496251</v>
      </c>
      <c r="BZ49" s="74">
        <v>3131</v>
      </c>
      <c r="CA49" s="17">
        <f>BZ$66*BO49</f>
        <v>1028.4699613448379</v>
      </c>
      <c r="CB49" s="1">
        <f>CA49-BZ49</f>
        <v>-2102.5300386551621</v>
      </c>
      <c r="CC49" s="2">
        <v>2505</v>
      </c>
      <c r="CD49" s="17">
        <f>CC$66*BP49</f>
        <v>649.78755178077347</v>
      </c>
      <c r="CE49" s="1">
        <f>CD49-CC49</f>
        <v>-1855.2124482192266</v>
      </c>
      <c r="CF49" s="2">
        <v>1047</v>
      </c>
      <c r="CG49" s="17">
        <f>CF$66*BQ49</f>
        <v>1183.1333540329372</v>
      </c>
      <c r="CH49" s="1">
        <f>CG49-CF49</f>
        <v>136.13335403293718</v>
      </c>
      <c r="CI49" s="2">
        <v>2416</v>
      </c>
      <c r="CJ49" s="17">
        <f>CI$66*BR49</f>
        <v>1884.0894532238942</v>
      </c>
      <c r="CK49" s="1">
        <f>CJ49-CI49</f>
        <v>-531.91054677610578</v>
      </c>
      <c r="CL49" s="2">
        <v>2013</v>
      </c>
      <c r="CM49" s="17">
        <f>CL$66*BS49</f>
        <v>913.00553354759597</v>
      </c>
      <c r="CN49" s="1">
        <f>CM49-CL49</f>
        <v>-1099.9944664524041</v>
      </c>
      <c r="CO49" s="9"/>
      <c r="CS49" s="37"/>
      <c r="CU49" s="17"/>
      <c r="CV49" s="1"/>
    </row>
    <row r="50" spans="1:100" x14ac:dyDescent="0.2">
      <c r="A50" s="32" t="s">
        <v>58</v>
      </c>
      <c r="B50">
        <v>1</v>
      </c>
      <c r="C50">
        <v>1</v>
      </c>
      <c r="D50">
        <v>0.37991967871485899</v>
      </c>
      <c r="E50">
        <v>0.62008032128514001</v>
      </c>
      <c r="F50">
        <v>0.45194598888006299</v>
      </c>
      <c r="G50">
        <v>0.45194598888006299</v>
      </c>
      <c r="H50">
        <v>6.5198237885462501E-2</v>
      </c>
      <c r="I50">
        <v>0.133920704845814</v>
      </c>
      <c r="J50">
        <v>9.3441928342293201E-2</v>
      </c>
      <c r="K50">
        <v>0.205501106341347</v>
      </c>
      <c r="L50">
        <v>0.70361399031745397</v>
      </c>
      <c r="M50" s="28">
        <v>0</v>
      </c>
      <c r="N50">
        <v>1.00775466596485</v>
      </c>
      <c r="O50">
        <v>0.99264725475150395</v>
      </c>
      <c r="P50">
        <v>1.01133887087411</v>
      </c>
      <c r="Q50">
        <v>0.99292778836601103</v>
      </c>
      <c r="R50">
        <v>34.830001831054602</v>
      </c>
      <c r="S50" s="40">
        <f>IF(C50,O50,Q50)</f>
        <v>0.99264725475150395</v>
      </c>
      <c r="T50" s="40">
        <f>IF(D50 = 0,N50,P50)</f>
        <v>1.01133887087411</v>
      </c>
      <c r="U50" s="59">
        <f>R50*S50^(1-M50)</f>
        <v>34.573905700586209</v>
      </c>
      <c r="V50" s="58">
        <f>R50*T50^(M50+1)</f>
        <v>35.224934724361944</v>
      </c>
      <c r="W50" s="66">
        <f>0.5 * (D50-MAX($D$3:$D$65))/(MIN($D$3:$D$65)-MAX($D$3:$D$65)) + 0.75</f>
        <v>1.1009586739727095</v>
      </c>
      <c r="X50" s="66">
        <f>AVERAGE(D50, F50, G50, H50, I50, J50, K50)</f>
        <v>0.25455337626998598</v>
      </c>
      <c r="Y50" s="29">
        <f>1.2^M50</f>
        <v>1</v>
      </c>
      <c r="Z50" s="29">
        <f>IF(C50&gt;0, 1, 0.3)</f>
        <v>1</v>
      </c>
      <c r="AA50" s="29">
        <f>PERCENTILE($L$2:$L$65, 0.05)</f>
        <v>8.297609145116451E-3</v>
      </c>
      <c r="AB50" s="29">
        <f>PERCENTILE($L$2:$L$65, 0.95)</f>
        <v>1.0118522672767436</v>
      </c>
      <c r="AC50" s="29">
        <f>MIN(MAX(L50,AA50), AB50)</f>
        <v>0.70361399031745397</v>
      </c>
      <c r="AD50" s="29">
        <f>AC50-$AC$66+1</f>
        <v>1.6953163811723375</v>
      </c>
      <c r="AE50" s="75">
        <v>1</v>
      </c>
      <c r="AF50" s="75">
        <v>1</v>
      </c>
      <c r="AG50" s="21">
        <f>(AD50^4) *Y50*Z50*AE50</f>
        <v>8.2604371998273223</v>
      </c>
      <c r="AH50" s="21">
        <f>(AD50^5)*Y50*Z50*AF50</f>
        <v>14.004054500512613</v>
      </c>
      <c r="AI50" s="15">
        <f>AG50/$AG$66</f>
        <v>2.0334272436538032E-2</v>
      </c>
      <c r="AJ50" s="15">
        <f>AH50/$AH$66</f>
        <v>9.8005538866390005E-2</v>
      </c>
      <c r="AK50" s="2">
        <v>2438</v>
      </c>
      <c r="AL50" s="16">
        <f>$D$72*AI50</f>
        <v>2373.8575325045917</v>
      </c>
      <c r="AM50" s="24">
        <f>AL50-AK50</f>
        <v>-64.142467495408255</v>
      </c>
      <c r="AN50" s="2">
        <v>2438</v>
      </c>
      <c r="AO50" s="2">
        <v>2125</v>
      </c>
      <c r="AP50" s="2">
        <v>0</v>
      </c>
      <c r="AQ50" s="10">
        <f>SUM(AN50:AP50)</f>
        <v>4563</v>
      </c>
      <c r="AR50" s="16">
        <f>AI50*$D$71</f>
        <v>3675.2544252693401</v>
      </c>
      <c r="AS50" s="9">
        <f>AR50-AQ50</f>
        <v>-887.74557473065988</v>
      </c>
      <c r="AT50" s="9">
        <f>AS50+AM50</f>
        <v>-951.88804222606814</v>
      </c>
      <c r="AU50" s="18">
        <f>AK50+AQ50</f>
        <v>7001</v>
      </c>
      <c r="AV50" s="27">
        <f>AL50+AR50</f>
        <v>6049.1119577739319</v>
      </c>
      <c r="AW50" s="67">
        <f>AT50*(AT50&lt;0)</f>
        <v>-951.88804222606814</v>
      </c>
      <c r="AX50">
        <f>AW50/$AW$66</f>
        <v>2.3288042255922094E-2</v>
      </c>
      <c r="AY50" s="57">
        <f>AX50*$AT$66</f>
        <v>-464.18727210320873</v>
      </c>
      <c r="AZ50" s="60">
        <f>IF(AY50&gt;0,U50,V50)</f>
        <v>35.224934724361944</v>
      </c>
      <c r="BA50" s="17">
        <f>AY50/AZ50</f>
        <v>-13.177803613704693</v>
      </c>
      <c r="BB50" s="35">
        <f>AU50/AV50</f>
        <v>1.1573599643833279</v>
      </c>
      <c r="BC50" s="28">
        <v>0</v>
      </c>
      <c r="BD50" s="16">
        <f>AJ50*$C$74</f>
        <v>0</v>
      </c>
      <c r="BE50" s="54">
        <f>BD50-BC50</f>
        <v>0</v>
      </c>
      <c r="BF50" s="39">
        <f>($AD50^$BF$68)*($BG$68^$M50)*(IF($C50&gt;0,1,$BH$68))</f>
        <v>1.7834413479593934</v>
      </c>
      <c r="BG50" s="39">
        <f>($AD50^$BF$69)*($BG$69^$M50)*(IF($C50&gt;0,1,$BH$69))</f>
        <v>3.0847581373732811</v>
      </c>
      <c r="BH50" s="39">
        <f>($AD50^$BF$70)*($BG$70^$M50)*(IF($C50&gt;0,1,$BH$70))</f>
        <v>13.027060748063512</v>
      </c>
      <c r="BI50" s="39">
        <f>($AD50^$BF$71)*($BG$71^$M50)*(IF($C50&gt;0,1,$BH$71))</f>
        <v>3.0961776679877615</v>
      </c>
      <c r="BJ50" s="39">
        <f>($AD50^$BF$72)*($BG$72^$M50)*(IF($C50&gt;0,1,$BH$72))</f>
        <v>1.0481014396026365</v>
      </c>
      <c r="BK50" s="39">
        <f>($AD50^$BF$73)*($BG$73^$M50)*(IF($C50&gt;0,1,$BH$73))</f>
        <v>6.6388555585834013</v>
      </c>
      <c r="BL50" s="39">
        <f>($AD50^$BF$75)*($BG$75^$M50)*(IF($C50&gt;0,1,$BH$75))</f>
        <v>2.6749977050069997</v>
      </c>
      <c r="BM50" s="37">
        <f>BF50/BF$66</f>
        <v>1.6073617722769475E-2</v>
      </c>
      <c r="BN50" s="37">
        <f>BG50/BG$66</f>
        <v>1.7044641071530309E-2</v>
      </c>
      <c r="BO50" s="37">
        <f>BH50/BH$66</f>
        <v>1.1134423520692308E-2</v>
      </c>
      <c r="BP50" s="37">
        <f>BI50/BI$66</f>
        <v>9.0171855654256321E-3</v>
      </c>
      <c r="BQ50" s="37">
        <f>BJ50/BJ$66</f>
        <v>1.7332011506986187E-2</v>
      </c>
      <c r="BR50" s="37">
        <f>BK50/BK$66</f>
        <v>2.0127624827865381E-2</v>
      </c>
      <c r="BS50" s="37">
        <f>BL50/BL$66</f>
        <v>1.1697249116786464E-2</v>
      </c>
      <c r="BT50" s="2">
        <v>656</v>
      </c>
      <c r="BU50" s="17">
        <f>BT$66*BM50</f>
        <v>920.76111763112658</v>
      </c>
      <c r="BV50" s="1">
        <f>BU50-BT50</f>
        <v>264.76111763112658</v>
      </c>
      <c r="BW50" s="2">
        <v>607</v>
      </c>
      <c r="BX50" s="17">
        <f>BW$66*BN50</f>
        <v>925.71150123588257</v>
      </c>
      <c r="BY50" s="1">
        <f>BX50-BW50</f>
        <v>318.71150123588257</v>
      </c>
      <c r="BZ50" s="74">
        <v>1356</v>
      </c>
      <c r="CA50" s="17">
        <f>BZ$66*BO50</f>
        <v>710.27601080848297</v>
      </c>
      <c r="CB50" s="1">
        <f>CA50-BZ50</f>
        <v>-645.72398919151703</v>
      </c>
      <c r="CC50" s="2">
        <v>1455</v>
      </c>
      <c r="CD50" s="17">
        <f>CC$66*BP50</f>
        <v>552.06816905761889</v>
      </c>
      <c r="CE50" s="1">
        <f>CD50-CC50</f>
        <v>-902.93183094238111</v>
      </c>
      <c r="CF50" s="2">
        <v>1156</v>
      </c>
      <c r="CG50" s="17">
        <f>CF$66*BQ50</f>
        <v>1175.1450441966774</v>
      </c>
      <c r="CH50" s="1">
        <f>CG50-CF50</f>
        <v>19.145044196677418</v>
      </c>
      <c r="CI50" s="2">
        <v>1156</v>
      </c>
      <c r="CJ50" s="17">
        <f>CI$66*BR50</f>
        <v>1434.0127584860968</v>
      </c>
      <c r="CK50" s="1">
        <f>CJ50-CI50</f>
        <v>278.0127584860968</v>
      </c>
      <c r="CL50" s="2">
        <v>770</v>
      </c>
      <c r="CM50" s="17">
        <f>CL$66*BS50</f>
        <v>792.23128818171358</v>
      </c>
      <c r="CN50" s="1">
        <f>CM50-CL50</f>
        <v>22.23128818171358</v>
      </c>
      <c r="CO50" s="9"/>
      <c r="CS50" s="37"/>
      <c r="CU50" s="17"/>
      <c r="CV50" s="1"/>
    </row>
    <row r="51" spans="1:100" x14ac:dyDescent="0.2">
      <c r="A51" s="32" t="s">
        <v>195</v>
      </c>
      <c r="B51">
        <v>1</v>
      </c>
      <c r="C51">
        <v>1</v>
      </c>
      <c r="D51">
        <v>0.62800875273522905</v>
      </c>
      <c r="E51">
        <v>0.37199124726477001</v>
      </c>
      <c r="F51">
        <v>0.73460721868365098</v>
      </c>
      <c r="G51">
        <v>0.73460721868365098</v>
      </c>
      <c r="H51">
        <v>0.198847262247838</v>
      </c>
      <c r="I51">
        <v>0.57348703170028803</v>
      </c>
      <c r="J51">
        <v>0.33769265048004998</v>
      </c>
      <c r="K51">
        <v>0.49806772505258801</v>
      </c>
      <c r="L51">
        <v>5.5694550641355702E-3</v>
      </c>
      <c r="M51" s="28">
        <v>0</v>
      </c>
      <c r="N51">
        <v>1.00811361243894</v>
      </c>
      <c r="O51">
        <v>0.989200557436826</v>
      </c>
      <c r="P51">
        <v>1.02132356285521</v>
      </c>
      <c r="Q51">
        <v>0.99090860936042302</v>
      </c>
      <c r="R51">
        <v>149.91000366210901</v>
      </c>
      <c r="S51" s="40">
        <f>IF(C51,O51,Q51)</f>
        <v>0.989200557436826</v>
      </c>
      <c r="T51" s="40">
        <f>IF(D51 = 0,N51,P51)</f>
        <v>1.02132356285521</v>
      </c>
      <c r="U51" s="59">
        <f>R51*S51^(1-M51)</f>
        <v>148.29105918791487</v>
      </c>
      <c r="V51" s="58">
        <f>R51*T51^(M51+1)</f>
        <v>153.10661904782273</v>
      </c>
      <c r="W51" s="66">
        <f>0.5 * (D51-MAX($D$3:$D$65))/(MIN($D$3:$D$65)-MAX($D$3:$D$65)) + 0.75</f>
        <v>0.95916544899637657</v>
      </c>
      <c r="X51" s="66">
        <f>AVERAGE(D51, F51, G51, H51, I51, J51, K51)</f>
        <v>0.52933112279761352</v>
      </c>
      <c r="Y51" s="29">
        <f>1.2^M51</f>
        <v>1</v>
      </c>
      <c r="Z51" s="29">
        <f>IF(C51&gt;0, 1, 0.3)</f>
        <v>1</v>
      </c>
      <c r="AA51" s="29">
        <f>PERCENTILE($L$2:$L$65, 0.05)</f>
        <v>8.297609145116451E-3</v>
      </c>
      <c r="AB51" s="29">
        <f>PERCENTILE($L$2:$L$65, 0.95)</f>
        <v>1.0118522672767436</v>
      </c>
      <c r="AC51" s="29">
        <f>MIN(MAX(L51,AA51), AB51)</f>
        <v>8.297609145116451E-3</v>
      </c>
      <c r="AD51" s="29">
        <f>AC51-$AC$66+1</f>
        <v>1</v>
      </c>
      <c r="AE51" s="75">
        <v>1</v>
      </c>
      <c r="AF51" s="75">
        <v>1</v>
      </c>
      <c r="AG51" s="21">
        <f>(AD51^4) *Y51*Z51*AE51</f>
        <v>1</v>
      </c>
      <c r="AH51" s="21">
        <f>(AD51^5)*Y51*Z51*AF51</f>
        <v>1</v>
      </c>
      <c r="AI51" s="15">
        <f>AG51/$AG$66</f>
        <v>2.4616460296996269E-3</v>
      </c>
      <c r="AJ51" s="15">
        <f>AH51/$AH$66</f>
        <v>6.9983688554484383E-3</v>
      </c>
      <c r="AK51" s="2">
        <v>300</v>
      </c>
      <c r="AL51" s="16">
        <f>$D$72*AI51</f>
        <v>287.37674230538494</v>
      </c>
      <c r="AM51" s="24">
        <f>AL51-AK51</f>
        <v>-12.623257694615063</v>
      </c>
      <c r="AN51" s="2">
        <v>0</v>
      </c>
      <c r="AO51" s="2">
        <v>450</v>
      </c>
      <c r="AP51" s="2">
        <v>150</v>
      </c>
      <c r="AQ51" s="10">
        <f>SUM(AN51:AP51)</f>
        <v>600</v>
      </c>
      <c r="AR51" s="16">
        <f>AI51*$D$71</f>
        <v>444.92250668598609</v>
      </c>
      <c r="AS51" s="9">
        <f>AR51-AQ51</f>
        <v>-155.07749331401391</v>
      </c>
      <c r="AT51" s="9">
        <f>AS51+AM51</f>
        <v>-167.70075100862897</v>
      </c>
      <c r="AU51" s="18">
        <f>AK51+AQ51</f>
        <v>900</v>
      </c>
      <c r="AV51" s="27">
        <f>AL51+AR51</f>
        <v>732.29924899137109</v>
      </c>
      <c r="AW51" s="67">
        <f>AT51*(AT51&lt;0)</f>
        <v>-167.70075100862897</v>
      </c>
      <c r="AX51">
        <f>AW51/$AW$66</f>
        <v>4.1028167206572652E-3</v>
      </c>
      <c r="AY51" s="57">
        <f>AX51*$AT$66</f>
        <v>-81.779107087330402</v>
      </c>
      <c r="AZ51" s="70">
        <f>IF(AY51&gt;0,U51,V51)</f>
        <v>153.10661904782273</v>
      </c>
      <c r="BA51" s="17">
        <f>AY51/AZ51</f>
        <v>-0.53413175469433338</v>
      </c>
      <c r="BB51" s="35">
        <f>AU51/AV51</f>
        <v>1.2290057667539749</v>
      </c>
      <c r="BC51" s="28">
        <v>0</v>
      </c>
      <c r="BD51" s="16">
        <f>AJ51*$C$74</f>
        <v>0</v>
      </c>
      <c r="BE51" s="54">
        <f>BD51-BC51</f>
        <v>0</v>
      </c>
      <c r="BF51" s="39">
        <f>($AD51^$BF$68)*($BG$68^$M51)*(IF($C51&gt;0,1,$BH$68))</f>
        <v>1</v>
      </c>
      <c r="BG51" s="39">
        <f>($AD51^$BF$69)*($BG$69^$M51)*(IF($C51&gt;0,1,$BH$69))</f>
        <v>1</v>
      </c>
      <c r="BH51" s="39">
        <f>($AD51^$BF$70)*($BG$70^$M51)*(IF($C51&gt;0,1,$BH$70))</f>
        <v>1</v>
      </c>
      <c r="BI51" s="39">
        <f>($AD51^$BF$71)*($BG$71^$M51)*(IF($C51&gt;0,1,$BH$71))</f>
        <v>1</v>
      </c>
      <c r="BJ51" s="39">
        <f>($AD51^$BF$72)*($BG$72^$M51)*(IF($C51&gt;0,1,$BH$72))</f>
        <v>1</v>
      </c>
      <c r="BK51" s="39">
        <f>($AD51^$BF$73)*($BG$73^$M51)*(IF($C51&gt;0,1,$BH$73))</f>
        <v>1</v>
      </c>
      <c r="BL51" s="39">
        <f>($AD51^$BF$75)*($BG$75^$M51)*(IF($C51&gt;0,1,$BH$75))</f>
        <v>1</v>
      </c>
      <c r="BM51" s="37">
        <f>BF51/BF$66</f>
        <v>9.0126976932327178E-3</v>
      </c>
      <c r="BN51" s="37">
        <f>BG51/BG$66</f>
        <v>5.525438401483263E-3</v>
      </c>
      <c r="BO51" s="37">
        <f>BH51/BH$66</f>
        <v>8.5471494575992157E-4</v>
      </c>
      <c r="BP51" s="37">
        <f>BI51/BI$66</f>
        <v>2.9123605078147847E-3</v>
      </c>
      <c r="BQ51" s="37">
        <f>BJ51/BJ$66</f>
        <v>1.6536578285358733E-2</v>
      </c>
      <c r="BR51" s="37">
        <f>BK51/BK$66</f>
        <v>3.0317913456999828E-3</v>
      </c>
      <c r="BS51" s="37">
        <f>BL51/BL$66</f>
        <v>4.372807159756369E-3</v>
      </c>
      <c r="BT51" s="2">
        <v>858</v>
      </c>
      <c r="BU51" s="17">
        <f>BT$66*BM51</f>
        <v>516.28337465914296</v>
      </c>
      <c r="BV51" s="1">
        <f>BU51-BT51</f>
        <v>-341.71662534085704</v>
      </c>
      <c r="BW51" s="2">
        <v>0</v>
      </c>
      <c r="BX51" s="17">
        <f>BW$66*BN51</f>
        <v>300.09208502295752</v>
      </c>
      <c r="BY51" s="1">
        <f>BX51-BW51</f>
        <v>300.09208502295752</v>
      </c>
      <c r="BZ51" s="74">
        <v>0</v>
      </c>
      <c r="CA51" s="17">
        <f>BZ$66*BO51</f>
        <v>54.523121104971153</v>
      </c>
      <c r="CB51" s="1">
        <f>CA51-BZ51</f>
        <v>54.523121104971153</v>
      </c>
      <c r="CC51" s="2">
        <v>0</v>
      </c>
      <c r="CD51" s="17">
        <f>CC$66*BP51</f>
        <v>178.30635973045239</v>
      </c>
      <c r="CE51" s="1">
        <f>CD51-CC51</f>
        <v>178.30635973045239</v>
      </c>
      <c r="CF51" s="2">
        <v>1062</v>
      </c>
      <c r="CG51" s="17">
        <f>CF$66*BQ51</f>
        <v>1121.2130809038929</v>
      </c>
      <c r="CH51" s="1">
        <f>CG51-CF51</f>
        <v>59.213080903892887</v>
      </c>
      <c r="CI51" s="2">
        <v>0</v>
      </c>
      <c r="CJ51" s="17">
        <f>CI$66*BR51</f>
        <v>216.00300621574098</v>
      </c>
      <c r="CK51" s="1">
        <f>CJ51-CI51</f>
        <v>216.00300621574098</v>
      </c>
      <c r="CL51" s="2">
        <v>0</v>
      </c>
      <c r="CM51" s="17">
        <f>CL$66*BS51</f>
        <v>296.16148331597935</v>
      </c>
      <c r="CN51" s="1">
        <f>CM51-CL51</f>
        <v>296.16148331597935</v>
      </c>
      <c r="CO51" s="9"/>
      <c r="CS51" s="37"/>
      <c r="CU51" s="17"/>
      <c r="CV51" s="1"/>
    </row>
    <row r="52" spans="1:100" x14ac:dyDescent="0.2">
      <c r="A52" s="32" t="s">
        <v>118</v>
      </c>
      <c r="B52">
        <v>1</v>
      </c>
      <c r="C52">
        <v>1</v>
      </c>
      <c r="D52">
        <v>0.79779411764705799</v>
      </c>
      <c r="E52">
        <v>0.20220588235294101</v>
      </c>
      <c r="F52">
        <v>0.81468531468531402</v>
      </c>
      <c r="G52">
        <v>0.81468531468531402</v>
      </c>
      <c r="H52">
        <v>0.77160493827160404</v>
      </c>
      <c r="I52">
        <v>0.71604938271604901</v>
      </c>
      <c r="J52">
        <v>0.74330830733285702</v>
      </c>
      <c r="K52">
        <v>0.77817887549565201</v>
      </c>
      <c r="L52">
        <v>5.0745862295199402E-2</v>
      </c>
      <c r="M52" s="28">
        <v>0</v>
      </c>
      <c r="N52">
        <v>1.01179538964362</v>
      </c>
      <c r="O52">
        <v>0.99236554100790297</v>
      </c>
      <c r="P52">
        <v>1.01159489399714</v>
      </c>
      <c r="Q52">
        <v>0.98134475123295595</v>
      </c>
      <c r="R52">
        <v>21.030000686645501</v>
      </c>
      <c r="S52" s="40">
        <f>IF(C52,O52,Q52)</f>
        <v>0.99236554100790297</v>
      </c>
      <c r="T52" s="40">
        <f>IF(D52 = 0,N52,P52)</f>
        <v>1.01159489399714</v>
      </c>
      <c r="U52" s="59">
        <f>R52*S52^(1-M52)</f>
        <v>20.869448008799534</v>
      </c>
      <c r="V52" s="58">
        <f>R52*T52^(M52+1)</f>
        <v>21.273841315366937</v>
      </c>
      <c r="W52" s="66">
        <f>0.5 * (D52-MAX($D$3:$D$65))/(MIN($D$3:$D$65)-MAX($D$3:$D$65)) + 0.75</f>
        <v>0.86212605078952498</v>
      </c>
      <c r="X52" s="66">
        <f>AVERAGE(D52, F52, G52, H52, I52, J52, K52)</f>
        <v>0.77661517869054975</v>
      </c>
      <c r="Y52" s="29">
        <f>1.2^M52</f>
        <v>1</v>
      </c>
      <c r="Z52" s="29">
        <f>IF(C52&gt;0, 1, 0.3)</f>
        <v>1</v>
      </c>
      <c r="AA52" s="29">
        <f>PERCENTILE($L$2:$L$65, 0.05)</f>
        <v>8.297609145116451E-3</v>
      </c>
      <c r="AB52" s="29">
        <f>PERCENTILE($L$2:$L$65, 0.95)</f>
        <v>1.0118522672767436</v>
      </c>
      <c r="AC52" s="29">
        <f>MIN(MAX(L52,AA52), AB52)</f>
        <v>5.0745862295199402E-2</v>
      </c>
      <c r="AD52" s="29">
        <f>AC52-$AC$66+1</f>
        <v>1.0424482531500829</v>
      </c>
      <c r="AE52" s="75">
        <v>1</v>
      </c>
      <c r="AF52" s="75">
        <v>0</v>
      </c>
      <c r="AG52" s="21">
        <f>(AD52^4) *Y52*Z52*AE52</f>
        <v>1.1809133267039542</v>
      </c>
      <c r="AH52" s="21">
        <f>(AD52^5)*Y52*Z52*AF52</f>
        <v>0</v>
      </c>
      <c r="AI52" s="15">
        <f>AG52/$AG$66</f>
        <v>2.9069906021001674E-3</v>
      </c>
      <c r="AJ52" s="15">
        <f>AH52/$AH$66</f>
        <v>0</v>
      </c>
      <c r="AK52" s="2">
        <v>652</v>
      </c>
      <c r="AL52" s="16">
        <f>$D$72*AI52</f>
        <v>339.3670247731971</v>
      </c>
      <c r="AM52" s="24">
        <f>AL52-AK52</f>
        <v>-312.6329752268029</v>
      </c>
      <c r="AN52" s="2">
        <v>0</v>
      </c>
      <c r="AO52" s="2">
        <v>252</v>
      </c>
      <c r="AP52" s="2">
        <v>84</v>
      </c>
      <c r="AQ52" s="14">
        <f>SUM(AN52:AP52)</f>
        <v>336</v>
      </c>
      <c r="AR52" s="16">
        <f>AI52*$D$71</f>
        <v>525.41491749601016</v>
      </c>
      <c r="AS52" s="9">
        <f>AR52-AQ52</f>
        <v>189.41491749601016</v>
      </c>
      <c r="AT52" s="9">
        <f>AS52+AM52</f>
        <v>-123.21805773079274</v>
      </c>
      <c r="AU52" s="18">
        <f>AK52+AQ52</f>
        <v>988</v>
      </c>
      <c r="AV52" s="27">
        <f>AL52+AR52</f>
        <v>864.78194226920732</v>
      </c>
      <c r="AW52" s="67">
        <f>AT52*(AT52&lt;0)</f>
        <v>-123.21805773079274</v>
      </c>
      <c r="AX52">
        <f>AW52/$AW$66</f>
        <v>3.0145428956295864E-3</v>
      </c>
      <c r="AY52" s="57">
        <f>AX52*$AT$66</f>
        <v>-60.087165249133974</v>
      </c>
      <c r="AZ52" s="60">
        <f>IF(AY52&gt;0,U52,V52)</f>
        <v>21.273841315366937</v>
      </c>
      <c r="BA52" s="17">
        <f>AY52/AZ52</f>
        <v>-2.8244624164668672</v>
      </c>
      <c r="BB52" s="35">
        <f>AU52/AV52</f>
        <v>1.1424845405622899</v>
      </c>
      <c r="BC52" s="28">
        <v>0</v>
      </c>
      <c r="BD52" s="16">
        <f>AJ52*$C$74</f>
        <v>0</v>
      </c>
      <c r="BE52" s="54">
        <f>BD52-BC52</f>
        <v>0</v>
      </c>
      <c r="BF52" s="39">
        <f>($AD52^$BF$68)*($BG$68^$M52)*(IF($C52&gt;0,1,$BH$68))</f>
        <v>1.046616888818285</v>
      </c>
      <c r="BG52" s="39">
        <f>($AD52^$BF$69)*($BG$69^$M52)*(IF($C52&gt;0,1,$BH$69))</f>
        <v>1.0927688724734583</v>
      </c>
      <c r="BH52" s="39">
        <f>($AD52^$BF$70)*($BG$70^$M52)*(IF($C52&gt;0,1,$BH$70))</f>
        <v>1.2240497295783666</v>
      </c>
      <c r="BI52" s="39">
        <f>($AD52^$BF$71)*($BG$71^$M52)*(IF($C52&gt;0,1,$BH$71))</f>
        <v>1.0930869191374974</v>
      </c>
      <c r="BJ52" s="39">
        <f>($AD52^$BF$72)*($BG$72^$M52)*(IF($C52&gt;0,1,$BH$72))</f>
        <v>1.0037067643420492</v>
      </c>
      <c r="BK52" s="39">
        <f>($AD52^$BF$73)*($BG$73^$M52)*(IF($C52&gt;0,1,$BH$73))</f>
        <v>1.1607627379886583</v>
      </c>
      <c r="BL52" s="39">
        <f>($AD52^$BF$75)*($BG$75^$M52)*(IF($C52&gt;0,1,$BH$75))</f>
        <v>1.0805717243480453</v>
      </c>
      <c r="BM52" s="37">
        <f>BF52/BF$66</f>
        <v>9.4328416195509617E-3</v>
      </c>
      <c r="BN52" s="37">
        <f>BG52/BG$66</f>
        <v>6.0380270919104129E-3</v>
      </c>
      <c r="BO52" s="37">
        <f>BH52/BH$66</f>
        <v>1.0462135982240203E-3</v>
      </c>
      <c r="BP52" s="37">
        <f>BI52/BI$66</f>
        <v>3.1834631749049803E-3</v>
      </c>
      <c r="BQ52" s="37">
        <f>BJ52/BJ$66</f>
        <v>1.6597875484086404E-2</v>
      </c>
      <c r="BR52" s="37">
        <f>BK52/BK$66</f>
        <v>3.5191904234450309E-3</v>
      </c>
      <c r="BS52" s="37">
        <f>BL52/BL$66</f>
        <v>4.7251317728594184E-3</v>
      </c>
      <c r="BT52" s="2">
        <v>489</v>
      </c>
      <c r="BU52" s="17">
        <f>BT$66*BM52</f>
        <v>540.35089933435734</v>
      </c>
      <c r="BV52" s="1">
        <f>BU52-BT52</f>
        <v>51.350899334357337</v>
      </c>
      <c r="BW52" s="2">
        <v>391</v>
      </c>
      <c r="BX52" s="17">
        <f>BW$66*BN52</f>
        <v>327.93128938874645</v>
      </c>
      <c r="BY52" s="1">
        <f>BX52-BW52</f>
        <v>-63.06871061125355</v>
      </c>
      <c r="BZ52" s="74">
        <v>432</v>
      </c>
      <c r="CA52" s="17">
        <f>BZ$66*BO52</f>
        <v>66.739011644308476</v>
      </c>
      <c r="CB52" s="1">
        <f>CA52-BZ52</f>
        <v>-365.26098835569155</v>
      </c>
      <c r="CC52" s="2">
        <v>476</v>
      </c>
      <c r="CD52" s="17">
        <f>CC$66*BP52</f>
        <v>194.90434942038252</v>
      </c>
      <c r="CE52" s="1">
        <f>CD52-CC52</f>
        <v>-281.09565057961748</v>
      </c>
      <c r="CF52" s="2">
        <v>535</v>
      </c>
      <c r="CG52" s="17">
        <f>CF$66*BQ52</f>
        <v>1125.3691535720263</v>
      </c>
      <c r="CH52" s="1">
        <f>CG52-CF52</f>
        <v>590.36915357202633</v>
      </c>
      <c r="CI52" s="2">
        <v>571</v>
      </c>
      <c r="CJ52" s="17">
        <f>CI$66*BR52</f>
        <v>250.72824090876466</v>
      </c>
      <c r="CK52" s="1">
        <f>CJ52-CI52</f>
        <v>-320.27175909123537</v>
      </c>
      <c r="CL52" s="2">
        <v>607</v>
      </c>
      <c r="CM52" s="17">
        <f>CL$66*BS52</f>
        <v>320.0237247122227</v>
      </c>
      <c r="CN52" s="1">
        <f>CM52-CL52</f>
        <v>-286.9762752877773</v>
      </c>
      <c r="CO52" s="9"/>
      <c r="CS52" s="37"/>
      <c r="CU52" s="17"/>
      <c r="CV52" s="1"/>
    </row>
    <row r="53" spans="1:100" x14ac:dyDescent="0.2">
      <c r="A53" s="32" t="s">
        <v>47</v>
      </c>
      <c r="B53">
        <v>0</v>
      </c>
      <c r="C53">
        <v>1</v>
      </c>
      <c r="D53">
        <v>0.34216867469879497</v>
      </c>
      <c r="E53">
        <v>0.65783132530120403</v>
      </c>
      <c r="F53">
        <v>0.32724384432088899</v>
      </c>
      <c r="G53">
        <v>0.32724384432088899</v>
      </c>
      <c r="H53">
        <v>8.2819383259911894E-2</v>
      </c>
      <c r="I53">
        <v>0.403524229074889</v>
      </c>
      <c r="J53">
        <v>0.18281036016159899</v>
      </c>
      <c r="K53">
        <v>0.24458856277628399</v>
      </c>
      <c r="L53">
        <v>0.364210315549575</v>
      </c>
      <c r="M53" s="28">
        <v>0</v>
      </c>
      <c r="N53">
        <v>1.00603620958442</v>
      </c>
      <c r="O53">
        <v>0.99344684614619805</v>
      </c>
      <c r="P53">
        <v>1.0111077216245801</v>
      </c>
      <c r="Q53">
        <v>0.99205110059055601</v>
      </c>
      <c r="R53">
        <v>36.849998474121001</v>
      </c>
      <c r="S53" s="40">
        <f>IF(C53,O53,Q53)</f>
        <v>0.99344684614619805</v>
      </c>
      <c r="T53" s="40">
        <f>IF(D53 = 0,N53,P53)</f>
        <v>1.0111077216245801</v>
      </c>
      <c r="U53" s="59">
        <f>R53*S53^(1-M53)</f>
        <v>36.608514764607719</v>
      </c>
      <c r="V53" s="58">
        <f>R53*T53^(M53+1)</f>
        <v>37.259317999037741</v>
      </c>
      <c r="W53" s="66">
        <f>0.5 * (D53-MAX($D$3:$D$65))/(MIN($D$3:$D$65)-MAX($D$3:$D$65)) + 0.75</f>
        <v>1.1225349430070029</v>
      </c>
      <c r="X53" s="66">
        <f>AVERAGE(D53, F53, G53, H53, I53, J53, K53)</f>
        <v>0.27291412837332241</v>
      </c>
      <c r="Y53" s="29">
        <f>1.2^M53</f>
        <v>1</v>
      </c>
      <c r="Z53" s="29">
        <f>IF(C53&gt;0, 1, 0.3)</f>
        <v>1</v>
      </c>
      <c r="AA53" s="29">
        <f>PERCENTILE($L$2:$L$65, 0.05)</f>
        <v>8.297609145116451E-3</v>
      </c>
      <c r="AB53" s="29">
        <f>PERCENTILE($L$2:$L$65, 0.95)</f>
        <v>1.0118522672767436</v>
      </c>
      <c r="AC53" s="29">
        <f>MIN(MAX(L53,AA53), AB53)</f>
        <v>0.364210315549575</v>
      </c>
      <c r="AD53" s="29">
        <f>AC53-$AC$66+1</f>
        <v>1.3559127064044585</v>
      </c>
      <c r="AE53" s="75">
        <v>1</v>
      </c>
      <c r="AF53" s="75">
        <v>0</v>
      </c>
      <c r="AG53" s="21">
        <f>(AD53^4) *Y53*Z53*AE53</f>
        <v>3.3800795561901222</v>
      </c>
      <c r="AH53" s="21">
        <f>(AD53^5)*Y53*Z53*AF53</f>
        <v>0</v>
      </c>
      <c r="AI53" s="15">
        <f>AG53/$AG$66</f>
        <v>8.3205594195642912E-3</v>
      </c>
      <c r="AJ53" s="15">
        <f>AH53/$AH$66</f>
        <v>0</v>
      </c>
      <c r="AK53" s="2">
        <v>0</v>
      </c>
      <c r="AL53" s="16">
        <f>$D$72*AI53</f>
        <v>971.35625159094855</v>
      </c>
      <c r="AM53" s="24">
        <f>AL53-AK53</f>
        <v>971.35625159094855</v>
      </c>
      <c r="AN53" s="2">
        <v>590</v>
      </c>
      <c r="AO53" s="2">
        <v>1106</v>
      </c>
      <c r="AP53" s="2">
        <v>0</v>
      </c>
      <c r="AQ53" s="10">
        <f>SUM(AN53:AP53)</f>
        <v>1696</v>
      </c>
      <c r="AR53" s="16">
        <f>AI53*$D$71</f>
        <v>1503.8734689381645</v>
      </c>
      <c r="AS53" s="9">
        <f>AR53-AQ53</f>
        <v>-192.12653106183552</v>
      </c>
      <c r="AT53" s="9">
        <f>AS53+AM53</f>
        <v>779.22972052911302</v>
      </c>
      <c r="AU53" s="18">
        <f>AK53+AQ53</f>
        <v>1696</v>
      </c>
      <c r="AV53" s="27">
        <f>AL53+AR53</f>
        <v>2475.2297205291129</v>
      </c>
      <c r="AW53" s="67">
        <f>AT53*(AT53&lt;0)</f>
        <v>0</v>
      </c>
      <c r="AX53">
        <f>AW53/$AW$66</f>
        <v>0</v>
      </c>
      <c r="AY53" s="57">
        <f>AX53*$AT$66</f>
        <v>0</v>
      </c>
      <c r="AZ53" s="70">
        <f>IF(AY53&gt;0,U53,V53)</f>
        <v>37.259317999037741</v>
      </c>
      <c r="BA53" s="17">
        <f>AY53/AZ53</f>
        <v>0</v>
      </c>
      <c r="BB53" s="35">
        <f>AU53/AV53</f>
        <v>0.68518892849971824</v>
      </c>
      <c r="BC53" s="28">
        <v>0</v>
      </c>
      <c r="BD53" s="16">
        <f>AJ53*$C$74</f>
        <v>0</v>
      </c>
      <c r="BE53" s="54">
        <f>BD53-BC53</f>
        <v>0</v>
      </c>
      <c r="BF53" s="39">
        <f>($AD53^$BF$68)*($BG$68^$M53)*(IF($C53&gt;0,1,$BH$68))</f>
        <v>1.3961303774321709</v>
      </c>
      <c r="BG53" s="39">
        <f>($AD53^$BF$69)*($BG$69^$M53)*(IF($C53&gt;0,1,$BH$69))</f>
        <v>1.91506056360448</v>
      </c>
      <c r="BH53" s="39">
        <f>($AD53^$BF$70)*($BG$70^$M53)*(IF($C53&gt;0,1,$BH$70))</f>
        <v>4.3958504174552457</v>
      </c>
      <c r="BI53" s="39">
        <f>($AD53^$BF$71)*($BG$71^$M53)*(IF($C53&gt;0,1,$BH$71))</f>
        <v>1.9191465302471442</v>
      </c>
      <c r="BJ53" s="39">
        <f>($AD53^$BF$72)*($BG$72^$M53)*(IF($C53&gt;0,1,$BH$72))</f>
        <v>1.0274687550709112</v>
      </c>
      <c r="BK53" s="39">
        <f>($AD53^$BF$73)*($BG$73^$M53)*(IF($C53&gt;0,1,$BH$73))</f>
        <v>2.9797716633184663</v>
      </c>
      <c r="BL53" s="39">
        <f>($AD53^$BF$75)*($BG$75^$M53)*(IF($C53&gt;0,1,$BH$75))</f>
        <v>1.7639243106925375</v>
      </c>
      <c r="BM53" s="37">
        <f>BF53/BF$66</f>
        <v>1.2582901032135052E-2</v>
      </c>
      <c r="BN53" s="37">
        <f>BG53/BG$66</f>
        <v>1.0581549179306374E-2</v>
      </c>
      <c r="BO53" s="37">
        <f>BH53/BH$66</f>
        <v>3.7571990511239889E-3</v>
      </c>
      <c r="BP53" s="37">
        <f>BI53/BI$66</f>
        <v>5.5892465634015545E-3</v>
      </c>
      <c r="BQ53" s="37">
        <f>BJ53/BJ$66</f>
        <v>1.6990817503990199E-2</v>
      </c>
      <c r="BR53" s="37">
        <f>BK53/BK$66</f>
        <v>9.0340459410109698E-3</v>
      </c>
      <c r="BS53" s="37">
        <f>BL53/BL$66</f>
        <v>7.713300855064646E-3</v>
      </c>
      <c r="BT53" s="2">
        <v>725</v>
      </c>
      <c r="BU53" s="17">
        <f>BT$66*BM53</f>
        <v>720.7989027248243</v>
      </c>
      <c r="BV53" s="1">
        <f>BU53-BT53</f>
        <v>-4.2010972751756981</v>
      </c>
      <c r="BW53" s="2">
        <v>264</v>
      </c>
      <c r="BX53" s="17">
        <f>BW$66*BN53</f>
        <v>574.69451747730852</v>
      </c>
      <c r="BY53" s="1">
        <f>BX53-BW53</f>
        <v>310.69451747730852</v>
      </c>
      <c r="BZ53" s="74">
        <v>328</v>
      </c>
      <c r="CA53" s="17">
        <f>BZ$66*BO53</f>
        <v>239.67548467025037</v>
      </c>
      <c r="CB53" s="1">
        <f>CA53-BZ53</f>
        <v>-88.32451532974963</v>
      </c>
      <c r="CC53" s="2">
        <v>1508</v>
      </c>
      <c r="CD53" s="17">
        <f>CC$66*BP53</f>
        <v>342.19603159769679</v>
      </c>
      <c r="CE53" s="1">
        <f>CD53-CC53</f>
        <v>-1165.8039684023033</v>
      </c>
      <c r="CF53" s="2">
        <v>1041</v>
      </c>
      <c r="CG53" s="17">
        <f>CF$66*BQ53</f>
        <v>1152.0114084055435</v>
      </c>
      <c r="CH53" s="1">
        <f>CG53-CF53</f>
        <v>111.01140840554353</v>
      </c>
      <c r="CI53" s="2">
        <v>929</v>
      </c>
      <c r="CJ53" s="17">
        <f>CI$66*BR53</f>
        <v>643.63963711326755</v>
      </c>
      <c r="CK53" s="1">
        <f>CJ53-CI53</f>
        <v>-285.36036288673245</v>
      </c>
      <c r="CL53" s="2">
        <v>1004</v>
      </c>
      <c r="CM53" s="17">
        <f>CL$66*BS53</f>
        <v>522.4064403118183</v>
      </c>
      <c r="CN53" s="1">
        <f>CM53-CL53</f>
        <v>-481.5935596881817</v>
      </c>
      <c r="CO53" s="9"/>
      <c r="CS53" s="37"/>
      <c r="CU53" s="17"/>
      <c r="CV53" s="1"/>
    </row>
    <row r="54" spans="1:100" x14ac:dyDescent="0.2">
      <c r="A54" s="32" t="s">
        <v>11</v>
      </c>
      <c r="B54">
        <v>1</v>
      </c>
      <c r="C54">
        <v>1</v>
      </c>
      <c r="D54">
        <v>0.54297188755019998</v>
      </c>
      <c r="E54">
        <v>0.45702811244979902</v>
      </c>
      <c r="F54">
        <v>0.78157267672756103</v>
      </c>
      <c r="G54">
        <v>0.78157267672756103</v>
      </c>
      <c r="H54">
        <v>6.9603524229074801E-2</v>
      </c>
      <c r="I54">
        <v>0.31453744493392</v>
      </c>
      <c r="J54">
        <v>0.14796254481932</v>
      </c>
      <c r="K54">
        <v>0.34006393841431898</v>
      </c>
      <c r="L54">
        <v>0.95462081540138599</v>
      </c>
      <c r="M54" s="28">
        <v>0</v>
      </c>
      <c r="N54">
        <v>1.0046936699523401</v>
      </c>
      <c r="O54">
        <v>0.99393400891727202</v>
      </c>
      <c r="P54">
        <v>1.00856135292108</v>
      </c>
      <c r="Q54">
        <v>0.99372185318974404</v>
      </c>
      <c r="R54">
        <v>209.32000732421801</v>
      </c>
      <c r="S54" s="40">
        <f>IF(C54,O54,Q54)</f>
        <v>0.99393400891727202</v>
      </c>
      <c r="T54" s="40">
        <f>IF(D54 = 0,N54,P54)</f>
        <v>1.00856135292108</v>
      </c>
      <c r="U54" s="59">
        <f>R54*S54^(1-M54)</f>
        <v>208.05027402635275</v>
      </c>
      <c r="V54" s="58">
        <f>R54*T54^(M54+1)</f>
        <v>211.11206978036367</v>
      </c>
      <c r="W54" s="66">
        <f>0.5 * (D54-MAX($D$3:$D$65))/(MIN($D$3:$D$65)-MAX($D$3:$D$65)) + 0.75</f>
        <v>1.0077675545267188</v>
      </c>
      <c r="X54" s="66">
        <f>AVERAGE(D54, F54, G54, H54, I54, J54, K54)</f>
        <v>0.42546924191456503</v>
      </c>
      <c r="Y54" s="29">
        <f>1.2^M54</f>
        <v>1</v>
      </c>
      <c r="Z54" s="29">
        <f>IF(C54&gt;0, 1, 0.3)</f>
        <v>1</v>
      </c>
      <c r="AA54" s="29">
        <f>PERCENTILE($L$2:$L$65, 0.05)</f>
        <v>8.297609145116451E-3</v>
      </c>
      <c r="AB54" s="29">
        <f>PERCENTILE($L$2:$L$65, 0.95)</f>
        <v>1.0118522672767436</v>
      </c>
      <c r="AC54" s="29">
        <f>MIN(MAX(L54,AA54), AB54)</f>
        <v>0.95462081540138599</v>
      </c>
      <c r="AD54" s="29">
        <f>AC54-$AC$66+1</f>
        <v>1.9463232062562694</v>
      </c>
      <c r="AE54" s="75">
        <v>1</v>
      </c>
      <c r="AF54" s="75">
        <v>0</v>
      </c>
      <c r="AG54" s="21">
        <f>(AD54^4) *Y54*Z54*AE54</f>
        <v>14.350262430135801</v>
      </c>
      <c r="AH54" s="21">
        <f>(AD54^5)*Y54*Z54*AF54</f>
        <v>0</v>
      </c>
      <c r="AI54" s="15">
        <f>AG54/$AG$66</f>
        <v>3.5325266536291519E-2</v>
      </c>
      <c r="AJ54" s="15">
        <f>AH54/$AH$66</f>
        <v>0</v>
      </c>
      <c r="AK54" s="2">
        <v>4814</v>
      </c>
      <c r="AL54" s="16">
        <f>$D$72*AI54</f>
        <v>4123.9316683997831</v>
      </c>
      <c r="AM54" s="24">
        <f>AL54-AK54</f>
        <v>-690.06833160021688</v>
      </c>
      <c r="AN54" s="2">
        <v>628</v>
      </c>
      <c r="AO54" s="2">
        <v>5233</v>
      </c>
      <c r="AP54" s="2">
        <v>0</v>
      </c>
      <c r="AQ54" s="10">
        <f>SUM(AN54:AP54)</f>
        <v>5861</v>
      </c>
      <c r="AR54" s="16">
        <f>AI54*$D$71</f>
        <v>6384.7547320177518</v>
      </c>
      <c r="AS54" s="9">
        <f>AR54-AQ54</f>
        <v>523.75473201775185</v>
      </c>
      <c r="AT54" s="9">
        <f>AS54+AM54</f>
        <v>-166.31359958246503</v>
      </c>
      <c r="AU54" s="18">
        <f>AK54+AQ54</f>
        <v>10675</v>
      </c>
      <c r="AV54" s="27">
        <f>AL54+AR54</f>
        <v>10508.686400417535</v>
      </c>
      <c r="AW54" s="67">
        <f>AT54*(AT54&lt;0)</f>
        <v>-166.31359958246503</v>
      </c>
      <c r="AX54">
        <f>AW54/$AW$66</f>
        <v>4.0688799133912316E-3</v>
      </c>
      <c r="AY54" s="57">
        <f>AX54*$AT$66</f>
        <v>-81.102664052076705</v>
      </c>
      <c r="AZ54" s="60">
        <f>IF(AY54&gt;0,U54,V54)</f>
        <v>211.11206978036367</v>
      </c>
      <c r="BA54" s="17">
        <f>AY54/AZ54</f>
        <v>-0.38416876939558275</v>
      </c>
      <c r="BB54" s="35">
        <f>AU54/AV54</f>
        <v>1.0158262977165116</v>
      </c>
      <c r="BC54" s="28">
        <v>0</v>
      </c>
      <c r="BD54" s="16">
        <f>AJ54*$C$74</f>
        <v>0</v>
      </c>
      <c r="BE54" s="54">
        <f>BD54-BC54</f>
        <v>0</v>
      </c>
      <c r="BF54" s="39">
        <f>($AD54^$BF$68)*($BG$68^$M54)*(IF($C54&gt;0,1,$BH$68))</f>
        <v>2.0748160413461476</v>
      </c>
      <c r="BG54" s="39">
        <f>($AD54^$BF$69)*($BG$69^$M54)*(IF($C54&gt;0,1,$BH$69))</f>
        <v>4.1417580631250548</v>
      </c>
      <c r="BH54" s="39">
        <f>($AD54^$BF$70)*($BG$70^$M54)*(IF($C54&gt;0,1,$BH$70))</f>
        <v>25.49484374000146</v>
      </c>
      <c r="BI54" s="39">
        <f>($AD54^$BF$71)*($BG$71^$M54)*(IF($C54&gt;0,1,$BH$71))</f>
        <v>4.1611103304937149</v>
      </c>
      <c r="BJ54" s="39">
        <f>($AD54^$BF$72)*($BG$72^$M54)*(IF($C54&gt;0,1,$BH$72))</f>
        <v>1.061060461197431</v>
      </c>
      <c r="BK54" s="39">
        <f>($AD54^$BF$73)*($BG$73^$M54)*(IF($C54&gt;0,1,$BH$73))</f>
        <v>10.892431802854082</v>
      </c>
      <c r="BL54" s="39">
        <f>($AD54^$BF$75)*($BG$75^$M54)*(IF($C54&gt;0,1,$BH$75))</f>
        <v>3.4601640287924003</v>
      </c>
      <c r="BM54" s="37">
        <f>BF54/BF$66</f>
        <v>1.8699689749722664E-2</v>
      </c>
      <c r="BN54" s="37">
        <f>BG54/BG$66</f>
        <v>2.2885029051644117E-2</v>
      </c>
      <c r="BO54" s="37">
        <f>BH54/BH$66</f>
        <v>2.1790823984393023E-2</v>
      </c>
      <c r="BP54" s="37">
        <f>BI54/BI$66</f>
        <v>1.2118653395190021E-2</v>
      </c>
      <c r="BQ54" s="37">
        <f>BJ54/BJ$66</f>
        <v>1.7546309382090161E-2</v>
      </c>
      <c r="BR54" s="37">
        <f>BK54/BK$66</f>
        <v>3.3023580473520268E-2</v>
      </c>
      <c r="BS54" s="37">
        <f>BL54/BL$66</f>
        <v>1.5130630039034851E-2</v>
      </c>
      <c r="BT54" s="2">
        <v>732</v>
      </c>
      <c r="BU54" s="17">
        <f>BT$66*BM54</f>
        <v>1071.193027623113</v>
      </c>
      <c r="BV54" s="1">
        <f>BU54-BT54</f>
        <v>339.19302762311304</v>
      </c>
      <c r="BW54" s="2">
        <v>1341</v>
      </c>
      <c r="BX54" s="17">
        <f>BW$66*BN54</f>
        <v>1242.9088128238436</v>
      </c>
      <c r="BY54" s="1">
        <f>BX54-BW54</f>
        <v>-98.091187176156382</v>
      </c>
      <c r="BZ54" s="74">
        <v>3523</v>
      </c>
      <c r="CA54" s="17">
        <f>BZ$66*BO54</f>
        <v>1390.0584527884153</v>
      </c>
      <c r="CB54" s="1">
        <f>CA54-BZ54</f>
        <v>-2132.9415472115847</v>
      </c>
      <c r="CC54" s="2">
        <v>193</v>
      </c>
      <c r="CD54" s="17">
        <f>CC$66*BP54</f>
        <v>741.9524354671139</v>
      </c>
      <c r="CE54" s="1">
        <f>CD54-CC54</f>
        <v>548.9524354671139</v>
      </c>
      <c r="CF54" s="2">
        <v>1027</v>
      </c>
      <c r="CG54" s="17">
        <f>CF$66*BQ54</f>
        <v>1189.6748687244772</v>
      </c>
      <c r="CH54" s="1">
        <f>CG54-CF54</f>
        <v>162.67486872447716</v>
      </c>
      <c r="CI54" s="2">
        <v>1643</v>
      </c>
      <c r="CJ54" s="17">
        <f>CI$66*BR54</f>
        <v>2352.7980144164248</v>
      </c>
      <c r="CK54" s="1">
        <f>CJ54-CI54</f>
        <v>709.79801441642485</v>
      </c>
      <c r="CL54" s="2">
        <v>2874</v>
      </c>
      <c r="CM54" s="17">
        <f>CL$66*BS54</f>
        <v>1024.7673112837524</v>
      </c>
      <c r="CN54" s="1">
        <f>CM54-CL54</f>
        <v>-1849.2326887162476</v>
      </c>
      <c r="CO54" s="9"/>
      <c r="CS54" s="37"/>
      <c r="CU54" s="17"/>
      <c r="CV54" s="1"/>
    </row>
    <row r="55" spans="1:100" x14ac:dyDescent="0.2">
      <c r="A55" s="32" t="s">
        <v>8</v>
      </c>
      <c r="B55">
        <v>1</v>
      </c>
      <c r="C55">
        <v>1</v>
      </c>
      <c r="D55">
        <v>0.80642570281124404</v>
      </c>
      <c r="E55">
        <v>0.19357429718875499</v>
      </c>
      <c r="F55">
        <v>0.94281175536139705</v>
      </c>
      <c r="G55">
        <v>0.94281175536139705</v>
      </c>
      <c r="H55">
        <v>0.13920704845814899</v>
      </c>
      <c r="I55">
        <v>0.45550660792951497</v>
      </c>
      <c r="J55">
        <v>0.25181288776202698</v>
      </c>
      <c r="K55">
        <v>0.48724957745855402</v>
      </c>
      <c r="L55">
        <v>0.73664606043209802</v>
      </c>
      <c r="M55" s="28">
        <v>0</v>
      </c>
      <c r="N55">
        <v>1.0050282643653401</v>
      </c>
      <c r="O55">
        <v>0.99654941271748598</v>
      </c>
      <c r="P55">
        <v>1.0068234871837001</v>
      </c>
      <c r="Q55">
        <v>0.99587977223155699</v>
      </c>
      <c r="R55">
        <v>64.519996643066406</v>
      </c>
      <c r="S55" s="40">
        <f>IF(C55,O55,Q55)</f>
        <v>0.99654941271748598</v>
      </c>
      <c r="T55" s="40">
        <f>IF(D55 = 0,N55,P55)</f>
        <v>1.0068234871837001</v>
      </c>
      <c r="U55" s="59">
        <f>R55*S55^(1-M55)</f>
        <v>64.297364763181989</v>
      </c>
      <c r="V55" s="58">
        <f>R55*T55^(M55+1)</f>
        <v>64.960248013252738</v>
      </c>
      <c r="W55" s="66">
        <f>0.5 * (D55-MAX($D$3:$D$65))/(MIN($D$3:$D$65)-MAX($D$3:$D$65)) + 0.75</f>
        <v>0.85719274084058572</v>
      </c>
      <c r="X55" s="66">
        <f>AVERAGE(D55, F55, G55, H55, I55, J55, K55)</f>
        <v>0.57511790502032611</v>
      </c>
      <c r="Y55" s="29">
        <f>1.2^M55</f>
        <v>1</v>
      </c>
      <c r="Z55" s="29">
        <f>IF(C55&gt;0, 1, 0.3)</f>
        <v>1</v>
      </c>
      <c r="AA55" s="29">
        <f>PERCENTILE($L$2:$L$65, 0.05)</f>
        <v>8.297609145116451E-3</v>
      </c>
      <c r="AB55" s="29">
        <f>PERCENTILE($L$2:$L$65, 0.95)</f>
        <v>1.0118522672767436</v>
      </c>
      <c r="AC55" s="29">
        <f>MIN(MAX(L55,AA55), AB55)</f>
        <v>0.73664606043209802</v>
      </c>
      <c r="AD55" s="29">
        <f>AC55-$AC$66+1</f>
        <v>1.7283484512869816</v>
      </c>
      <c r="AE55" s="75">
        <v>1</v>
      </c>
      <c r="AF55" s="75">
        <v>0</v>
      </c>
      <c r="AG55" s="21">
        <f>(AD55^4) *Y55*Z55*AE55</f>
        <v>8.9232943522838326</v>
      </c>
      <c r="AH55" s="21">
        <f>(AD55^5)*Y55*Z55*AF55</f>
        <v>0</v>
      </c>
      <c r="AI55" s="15">
        <f>AG55/$AG$66</f>
        <v>2.19659921141406E-2</v>
      </c>
      <c r="AJ55" s="15">
        <f>AH55/$AH$66</f>
        <v>0</v>
      </c>
      <c r="AK55" s="2">
        <v>2645</v>
      </c>
      <c r="AL55" s="16">
        <f>$D$72*AI55</f>
        <v>2564.3472615913674</v>
      </c>
      <c r="AM55" s="24">
        <f>AL55-AK55</f>
        <v>-80.652738408632558</v>
      </c>
      <c r="AN55" s="2">
        <v>1548</v>
      </c>
      <c r="AO55" s="2">
        <v>3613</v>
      </c>
      <c r="AP55" s="2">
        <v>0</v>
      </c>
      <c r="AQ55" s="10">
        <f>SUM(AN55:AP55)</f>
        <v>5161</v>
      </c>
      <c r="AR55" s="16">
        <f>AI55*$D$71</f>
        <v>3970.1744911150254</v>
      </c>
      <c r="AS55" s="9">
        <f>AR55-AQ55</f>
        <v>-1190.8255088849746</v>
      </c>
      <c r="AT55" s="9">
        <f>AS55+AM55</f>
        <v>-1271.4782472936072</v>
      </c>
      <c r="AU55" s="18">
        <f>AK55+AQ55</f>
        <v>7806</v>
      </c>
      <c r="AV55" s="27">
        <f>AL55+AR55</f>
        <v>6534.5217527063924</v>
      </c>
      <c r="AW55" s="67">
        <f>AT55*(AT55&lt;0)</f>
        <v>-1271.4782472936072</v>
      </c>
      <c r="AX55">
        <f>AW55/$AW$66</f>
        <v>3.1106850634674766E-2</v>
      </c>
      <c r="AY55" s="57">
        <f>AX55*$AT$66</f>
        <v>-620.0351227961097</v>
      </c>
      <c r="AZ55" s="70">
        <f>IF(AY55&gt;0,U55,V55)</f>
        <v>64.960248013252738</v>
      </c>
      <c r="BA55" s="17">
        <f>AY55/AZ55</f>
        <v>-9.5448392172027177</v>
      </c>
      <c r="BB55" s="35">
        <f>AU55/AV55</f>
        <v>1.1945786234114228</v>
      </c>
      <c r="BC55" s="28">
        <v>0</v>
      </c>
      <c r="BD55" s="16">
        <f>AJ55*$C$74</f>
        <v>0</v>
      </c>
      <c r="BE55" s="54">
        <f>BD55-BC55</f>
        <v>0</v>
      </c>
      <c r="BF55" s="39">
        <f>($AD55^$BF$68)*($BG$68^$M55)*(IF($C55&gt;0,1,$BH$68))</f>
        <v>1.8215617998931015</v>
      </c>
      <c r="BG55" s="39">
        <f>($AD55^$BF$69)*($BG$69^$M55)*(IF($C55&gt;0,1,$BH$69))</f>
        <v>3.2144391173724447</v>
      </c>
      <c r="BH55" s="39">
        <f>($AD55^$BF$70)*($BG$70^$M55)*(IF($C55&gt;0,1,$BH$70))</f>
        <v>14.308728238598071</v>
      </c>
      <c r="BI55" s="39">
        <f>($AD55^$BF$71)*($BG$71^$M55)*(IF($C55&gt;0,1,$BH$71))</f>
        <v>3.2267745549786837</v>
      </c>
      <c r="BJ55" s="39">
        <f>($AD55^$BF$72)*($BG$72^$M55)*(IF($C55&gt;0,1,$BH$72))</f>
        <v>1.049903022845416</v>
      </c>
      <c r="BK55" s="39">
        <f>($AD55^$BF$73)*($BG$73^$M55)*(IF($C55&gt;0,1,$BH$73))</f>
        <v>7.1145241691911076</v>
      </c>
      <c r="BL55" s="39">
        <f>($AD55^$BF$75)*($BG$75^$M55)*(IF($C55&gt;0,1,$BH$75))</f>
        <v>2.7729673252663187</v>
      </c>
      <c r="BM55" s="37">
        <f>BF55/BF$66</f>
        <v>1.6417185831977394E-2</v>
      </c>
      <c r="BN55" s="37">
        <f>BG55/BG$66</f>
        <v>1.7761185338359672E-2</v>
      </c>
      <c r="BO55" s="37">
        <f>BH55/BH$66</f>
        <v>1.2229883880346808E-2</v>
      </c>
      <c r="BP55" s="37">
        <f>BI55/BI$66</f>
        <v>9.3975307815415444E-3</v>
      </c>
      <c r="BQ55" s="37">
        <f>BJ55/BJ$66</f>
        <v>1.7361803529318001E-2</v>
      </c>
      <c r="BR55" s="37">
        <f>BK55/BK$66</f>
        <v>2.1569752804926959E-2</v>
      </c>
      <c r="BS55" s="37">
        <f>BL55/BL$66</f>
        <v>1.2125651373695027E-2</v>
      </c>
      <c r="BT55" s="2">
        <v>1233</v>
      </c>
      <c r="BU55" s="17">
        <f>BT$66*BM55</f>
        <v>940.44207319899306</v>
      </c>
      <c r="BV55" s="1">
        <f>BU55-BT55</f>
        <v>-292.55792680100694</v>
      </c>
      <c r="BW55" s="2">
        <v>1565</v>
      </c>
      <c r="BX55" s="17">
        <f>BW$66*BN55</f>
        <v>964.62773691165216</v>
      </c>
      <c r="BY55" s="1">
        <f>BX55-BW55</f>
        <v>-600.37226308834784</v>
      </c>
      <c r="BZ55" s="74">
        <v>2580</v>
      </c>
      <c r="CA55" s="17">
        <f>BZ$66*BO55</f>
        <v>780.15652261120329</v>
      </c>
      <c r="CB55" s="1">
        <f>CA55-BZ55</f>
        <v>-1799.8434773887966</v>
      </c>
      <c r="CC55" s="2">
        <v>853</v>
      </c>
      <c r="CD55" s="17">
        <f>CC$66*BP55</f>
        <v>575.35442456909948</v>
      </c>
      <c r="CE55" s="1">
        <f>CD55-CC55</f>
        <v>-277.64557543090052</v>
      </c>
      <c r="CF55" s="2">
        <v>1054</v>
      </c>
      <c r="CG55" s="17">
        <f>CF$66*BQ55</f>
        <v>1177.1650028948191</v>
      </c>
      <c r="CH55" s="1">
        <f>CG55-CF55</f>
        <v>123.16500289481905</v>
      </c>
      <c r="CI55" s="2">
        <v>1405</v>
      </c>
      <c r="CJ55" s="17">
        <f>CI$66*BR55</f>
        <v>1536.7586083398262</v>
      </c>
      <c r="CK55" s="1">
        <f>CJ55-CI55</f>
        <v>131.7586083398262</v>
      </c>
      <c r="CL55" s="2">
        <v>1112</v>
      </c>
      <c r="CM55" s="17">
        <f>CL$66*BS55</f>
        <v>821.24611623761677</v>
      </c>
      <c r="CN55" s="1">
        <f>CM55-CL55</f>
        <v>-290.75388376238323</v>
      </c>
      <c r="CO55" s="9"/>
      <c r="CS55" s="37"/>
      <c r="CU55" s="17"/>
      <c r="CV55" s="1"/>
    </row>
    <row r="56" spans="1:100" x14ac:dyDescent="0.2">
      <c r="A56" s="44" t="s">
        <v>5</v>
      </c>
      <c r="B56">
        <v>1</v>
      </c>
      <c r="C56">
        <v>1</v>
      </c>
      <c r="D56">
        <v>0.34538152610441702</v>
      </c>
      <c r="E56">
        <v>0.65461847389558203</v>
      </c>
      <c r="F56">
        <v>0.32565528196981702</v>
      </c>
      <c r="G56">
        <v>0.32565528196981702</v>
      </c>
      <c r="H56">
        <v>5.0220264317180602E-2</v>
      </c>
      <c r="I56">
        <v>7.0484581497797294E-2</v>
      </c>
      <c r="J56">
        <v>5.94958344180938E-2</v>
      </c>
      <c r="K56">
        <v>0.13919458586257499</v>
      </c>
      <c r="L56">
        <v>0.93988825117866204</v>
      </c>
      <c r="M56" s="28">
        <v>0</v>
      </c>
      <c r="N56">
        <v>1.00888532307148</v>
      </c>
      <c r="O56">
        <v>0.99258685407078595</v>
      </c>
      <c r="P56">
        <v>1.00977629380044</v>
      </c>
      <c r="Q56">
        <v>0.991754081923643</v>
      </c>
      <c r="R56">
        <v>45</v>
      </c>
      <c r="S56" s="40">
        <f>IF(C56,O56,Q56)</f>
        <v>0.99258685407078595</v>
      </c>
      <c r="T56" s="40">
        <f>IF(D56 = 0,N56,P56)</f>
        <v>1.00977629380044</v>
      </c>
      <c r="U56" s="59">
        <f>R56*S56^(1-M56)</f>
        <v>44.666408433185367</v>
      </c>
      <c r="V56" s="58">
        <f>R56*T56^(M56+1)</f>
        <v>45.4399332210198</v>
      </c>
      <c r="W56" s="66">
        <f>0.5 * (D56-MAX($D$3:$D$65))/(MIN($D$3:$D$65)-MAX($D$3:$D$65)) + 0.75</f>
        <v>1.1206986647913186</v>
      </c>
      <c r="X56" s="66">
        <f>AVERAGE(D56, F56, G56, H56, I56, J56, K56)</f>
        <v>0.18801247944852822</v>
      </c>
      <c r="Y56" s="29">
        <f>1.2^M56</f>
        <v>1</v>
      </c>
      <c r="Z56" s="29">
        <f>IF(C56&gt;0, 1, 0.3)</f>
        <v>1</v>
      </c>
      <c r="AA56" s="29">
        <f>PERCENTILE($L$2:$L$65, 0.05)</f>
        <v>8.297609145116451E-3</v>
      </c>
      <c r="AB56" s="29">
        <f>PERCENTILE($L$2:$L$65, 0.95)</f>
        <v>1.0118522672767436</v>
      </c>
      <c r="AC56" s="29">
        <f>MIN(MAX(L56,AA56), AB56)</f>
        <v>0.93988825117866204</v>
      </c>
      <c r="AD56" s="29">
        <f>AC56-$AC$66+1</f>
        <v>1.9315906420335456</v>
      </c>
      <c r="AE56" s="75">
        <v>1</v>
      </c>
      <c r="AF56" s="75">
        <v>1</v>
      </c>
      <c r="AG56" s="21">
        <f>(AD56^4) *Y56*Z56*AE56</f>
        <v>13.92067745321633</v>
      </c>
      <c r="AH56" s="21">
        <f>(AD56^5)*Y56*Z56*AF56</f>
        <v>26.889050299400033</v>
      </c>
      <c r="AI56" s="15">
        <f>AG56/$AG$66</f>
        <v>3.4267780383439091E-2</v>
      </c>
      <c r="AJ56" s="15">
        <f>AH56/$AH$66</f>
        <v>0.18817949216790769</v>
      </c>
      <c r="AK56" s="2">
        <v>4320</v>
      </c>
      <c r="AL56" s="16">
        <f>$D$72*AI56</f>
        <v>4000.4789371893312</v>
      </c>
      <c r="AM56" s="24">
        <f>AL56-AK56</f>
        <v>-319.52106281066881</v>
      </c>
      <c r="AN56" s="2">
        <v>810</v>
      </c>
      <c r="AO56" s="2">
        <v>4185</v>
      </c>
      <c r="AP56" s="2">
        <v>0</v>
      </c>
      <c r="AQ56" s="10">
        <f>SUM(AN56:AP56)</f>
        <v>4995</v>
      </c>
      <c r="AR56" s="16">
        <f>AI56*$D$71</f>
        <v>6193.6227072520978</v>
      </c>
      <c r="AS56" s="9">
        <f>AR56-AQ56</f>
        <v>1198.6227072520978</v>
      </c>
      <c r="AT56" s="9">
        <f>AS56+AM56</f>
        <v>879.10164444142902</v>
      </c>
      <c r="AU56" s="18">
        <f>AK56+AQ56</f>
        <v>9315</v>
      </c>
      <c r="AV56" s="27">
        <f>AL56+AR56</f>
        <v>10194.101644441429</v>
      </c>
      <c r="AW56" s="67">
        <f>AT56*(AT56&lt;0)</f>
        <v>0</v>
      </c>
      <c r="AX56">
        <f>AW56/$AW$66</f>
        <v>0</v>
      </c>
      <c r="AY56" s="57">
        <f>AX56*$AT$66</f>
        <v>0</v>
      </c>
      <c r="AZ56" s="60">
        <f>IF(AY56&gt;0,U56,V56)</f>
        <v>45.4399332210198</v>
      </c>
      <c r="BA56" s="17">
        <f>AY56/AZ56</f>
        <v>0</v>
      </c>
      <c r="BB56" s="35">
        <f>AU56/AV56</f>
        <v>0.91376369638998256</v>
      </c>
      <c r="BC56" s="28">
        <v>0</v>
      </c>
      <c r="BD56" s="16">
        <f>AJ56*$C$74</f>
        <v>0</v>
      </c>
      <c r="BE56" s="54">
        <f>BD56-BC56</f>
        <v>0</v>
      </c>
      <c r="BF56" s="39">
        <f>($AD56^$BF$68)*($BG$68^$M56)*(IF($C56&gt;0,1,$BH$68))</f>
        <v>2.0576094299725582</v>
      </c>
      <c r="BG56" s="39">
        <f>($AD56^$BF$69)*($BG$69^$M56)*(IF($C56&gt;0,1,$BH$69))</f>
        <v>4.0751425755015562</v>
      </c>
      <c r="BH56" s="39">
        <f>($AD56^$BF$70)*($BG$70^$M56)*(IF($C56&gt;0,1,$BH$70))</f>
        <v>24.569996569629698</v>
      </c>
      <c r="BI56" s="39">
        <f>($AD56^$BF$71)*($BG$71^$M56)*(IF($C56&gt;0,1,$BH$71))</f>
        <v>4.0939658296008821</v>
      </c>
      <c r="BJ56" s="39">
        <f>($AD56^$BF$72)*($BG$72^$M56)*(IF($C56&gt;0,1,$BH$72))</f>
        <v>1.0603431698801553</v>
      </c>
      <c r="BK56" s="39">
        <f>($AD56^$BF$73)*($BG$73^$M56)*(IF($C56&gt;0,1,$BH$73))</f>
        <v>10.599649935073938</v>
      </c>
      <c r="BL56" s="39">
        <f>($AD56^$BF$75)*($BG$75^$M56)*(IF($C56&gt;0,1,$BH$75))</f>
        <v>3.4115028058583814</v>
      </c>
      <c r="BM56" s="37">
        <f>BF56/BF$66</f>
        <v>1.8544611763087564E-2</v>
      </c>
      <c r="BN56" s="37">
        <f>BG56/BG$66</f>
        <v>2.2516949278195707E-2</v>
      </c>
      <c r="BO56" s="37">
        <f>BH56/BH$66</f>
        <v>2.1000343285332505E-2</v>
      </c>
      <c r="BP56" s="37">
        <f>BI56/BI$66</f>
        <v>1.19231044024728E-2</v>
      </c>
      <c r="BQ56" s="37">
        <f>BJ56/BJ$66</f>
        <v>1.7534447838068623E-2</v>
      </c>
      <c r="BR56" s="37">
        <f>BK56/BK$66</f>
        <v>3.2135926940606546E-2</v>
      </c>
      <c r="BS56" s="37">
        <f>BL56/BL$66</f>
        <v>1.4917843894986472E-2</v>
      </c>
      <c r="BT56" s="2">
        <v>1129</v>
      </c>
      <c r="BU56" s="17">
        <f>BT$66*BM56</f>
        <v>1062.309540236708</v>
      </c>
      <c r="BV56" s="1">
        <f>BU56-BT56</f>
        <v>-66.690459763291983</v>
      </c>
      <c r="BW56" s="2">
        <v>590</v>
      </c>
      <c r="BX56" s="17">
        <f>BW$66*BN56</f>
        <v>1222.918032248087</v>
      </c>
      <c r="BY56" s="1">
        <f>BX56-BW56</f>
        <v>632.918032248087</v>
      </c>
      <c r="BZ56" s="74">
        <v>0</v>
      </c>
      <c r="CA56" s="17">
        <f>BZ$66*BO56</f>
        <v>1339.6328985146458</v>
      </c>
      <c r="CB56" s="1">
        <f>CA56-BZ56</f>
        <v>1339.6328985146458</v>
      </c>
      <c r="CC56" s="2">
        <v>522</v>
      </c>
      <c r="CD56" s="17">
        <f>CC$66*BP56</f>
        <v>729.98014393699475</v>
      </c>
      <c r="CE56" s="1">
        <f>CD56-CC56</f>
        <v>207.98014393699475</v>
      </c>
      <c r="CF56" s="2">
        <v>1039</v>
      </c>
      <c r="CG56" s="17">
        <f>CF$66*BQ56</f>
        <v>1188.8706323167287</v>
      </c>
      <c r="CH56" s="1">
        <f>CG56-CF56</f>
        <v>149.87063231672869</v>
      </c>
      <c r="CI56" s="2">
        <v>1831</v>
      </c>
      <c r="CJ56" s="17">
        <f>CI$66*BR56</f>
        <v>2289.556250810454</v>
      </c>
      <c r="CK56" s="1">
        <f>CJ56-CI56</f>
        <v>458.556250810454</v>
      </c>
      <c r="CL56" s="2">
        <v>1386</v>
      </c>
      <c r="CM56" s="17">
        <f>CL$66*BS56</f>
        <v>1010.3557313196438</v>
      </c>
      <c r="CN56" s="1">
        <f>CM56-CL56</f>
        <v>-375.64426868035616</v>
      </c>
      <c r="CO56" s="9"/>
      <c r="CS56" s="37"/>
      <c r="CU56" s="17"/>
      <c r="CV56" s="1"/>
    </row>
    <row r="57" spans="1:100" x14ac:dyDescent="0.2">
      <c r="A57" s="44" t="s">
        <v>7</v>
      </c>
      <c r="B57">
        <v>1</v>
      </c>
      <c r="C57">
        <v>1</v>
      </c>
      <c r="D57">
        <v>0.77028112449799202</v>
      </c>
      <c r="E57">
        <v>0.22971887550200701</v>
      </c>
      <c r="F57">
        <v>0.77442414614773603</v>
      </c>
      <c r="G57">
        <v>0.77442414614773603</v>
      </c>
      <c r="H57">
        <v>0.14889867841409599</v>
      </c>
      <c r="I57">
        <v>0.67929515418502195</v>
      </c>
      <c r="J57">
        <v>0.31803482625531698</v>
      </c>
      <c r="K57">
        <v>0.496280010445734</v>
      </c>
      <c r="L57">
        <v>0.45914978100903497</v>
      </c>
      <c r="M57" s="28">
        <v>0</v>
      </c>
      <c r="N57">
        <v>1.0039453218234899</v>
      </c>
      <c r="O57">
        <v>0.99678969267494399</v>
      </c>
      <c r="P57">
        <v>1.0063280053497099</v>
      </c>
      <c r="Q57">
        <v>0.99766354133561397</v>
      </c>
      <c r="R57">
        <v>132.72999572753901</v>
      </c>
      <c r="S57" s="40">
        <f>IF(C57,O57,Q57)</f>
        <v>0.99678969267494399</v>
      </c>
      <c r="T57" s="40">
        <f>IF(D57 = 0,N57,P57)</f>
        <v>1.0063280053497099</v>
      </c>
      <c r="U57" s="59">
        <f>R57*S57^(1-M57)</f>
        <v>132.30389165000022</v>
      </c>
      <c r="V57" s="58">
        <f>R57*T57^(M57+1)</f>
        <v>133.56991185056984</v>
      </c>
      <c r="W57" s="66">
        <f>0.5 * (D57-MAX($D$3:$D$65))/(MIN($D$3:$D$65)-MAX($D$3:$D$65)) + 0.75</f>
        <v>0.87785087076703627</v>
      </c>
      <c r="X57" s="66">
        <f>AVERAGE(D57, F57, G57, H57, I57, J57, K57)</f>
        <v>0.56594829801337609</v>
      </c>
      <c r="Y57" s="29">
        <f>1.2^M57</f>
        <v>1</v>
      </c>
      <c r="Z57" s="29">
        <f>IF(C57&gt;0, 1, 0.3)</f>
        <v>1</v>
      </c>
      <c r="AA57" s="29">
        <f>PERCENTILE($L$2:$L$65, 0.05)</f>
        <v>8.297609145116451E-3</v>
      </c>
      <c r="AB57" s="29">
        <f>PERCENTILE($L$2:$L$65, 0.95)</f>
        <v>1.0118522672767436</v>
      </c>
      <c r="AC57" s="29">
        <f>MIN(MAX(L57,AA57), AB57)</f>
        <v>0.45914978100903497</v>
      </c>
      <c r="AD57" s="29">
        <f>AC57-$AC$66+1</f>
        <v>1.4508521718639185</v>
      </c>
      <c r="AE57" s="75">
        <v>1</v>
      </c>
      <c r="AF57" s="75">
        <v>0</v>
      </c>
      <c r="AG57" s="21">
        <f>(AD57^4) *Y57*Z57*AE57</f>
        <v>4.4309072243580916</v>
      </c>
      <c r="AH57" s="21">
        <f>(AD57^5)*Y57*Z57*AF57</f>
        <v>0</v>
      </c>
      <c r="AI57" s="15">
        <f>AG57/$AG$66</f>
        <v>1.090732517680849E-2</v>
      </c>
      <c r="AJ57" s="15">
        <f>AH57/$AH$66</f>
        <v>0</v>
      </c>
      <c r="AK57" s="2">
        <v>664</v>
      </c>
      <c r="AL57" s="16">
        <f>$D$72*AI57</f>
        <v>1273.3396835934236</v>
      </c>
      <c r="AM57" s="24">
        <f>AL57-AK57</f>
        <v>609.33968359342362</v>
      </c>
      <c r="AN57" s="2">
        <v>1725</v>
      </c>
      <c r="AO57" s="2">
        <v>1327</v>
      </c>
      <c r="AP57" s="2">
        <v>133</v>
      </c>
      <c r="AQ57" s="10">
        <f>SUM(AN57:AP57)</f>
        <v>3185</v>
      </c>
      <c r="AR57" s="16">
        <f>AI57*$D$71</f>
        <v>1971.4103491544472</v>
      </c>
      <c r="AS57" s="9">
        <f>AR57-AQ57</f>
        <v>-1213.5896508455528</v>
      </c>
      <c r="AT57" s="9">
        <f>AS57+AM57</f>
        <v>-604.24996725212918</v>
      </c>
      <c r="AU57" s="18">
        <f>AK57+AQ57</f>
        <v>3849</v>
      </c>
      <c r="AV57" s="27">
        <f>AL57+AR57</f>
        <v>3244.750032747871</v>
      </c>
      <c r="AW57" s="67">
        <f>AT57*(AT57&lt;0)</f>
        <v>-604.24996725212918</v>
      </c>
      <c r="AX57">
        <f>AW57/$AW$66</f>
        <v>1.4783039754968528E-2</v>
      </c>
      <c r="AY57" s="57">
        <f>AX57*$AT$66</f>
        <v>-294.66190510312703</v>
      </c>
      <c r="AZ57" s="70">
        <f>IF(AY57&gt;0,U57,V57)</f>
        <v>133.56991185056984</v>
      </c>
      <c r="BA57" s="17">
        <f>AY57/AZ57</f>
        <v>-2.2060500079746808</v>
      </c>
      <c r="BB57" s="35">
        <f>AU57/AV57</f>
        <v>1.186223888174341</v>
      </c>
      <c r="BC57" s="28">
        <v>0</v>
      </c>
      <c r="BD57" s="16">
        <f>AJ57*$C$74</f>
        <v>0</v>
      </c>
      <c r="BE57" s="54">
        <f>BD57-BC57</f>
        <v>0</v>
      </c>
      <c r="BF57" s="39">
        <f>($AD57^$BF$68)*($BG$68^$M57)*(IF($C57&gt;0,1,$BH$68))</f>
        <v>1.5036230959649703</v>
      </c>
      <c r="BG57" s="39">
        <f>($AD57^$BF$69)*($BG$69^$M57)*(IF($C57&gt;0,1,$BH$69))</f>
        <v>2.2126047091168322</v>
      </c>
      <c r="BH57" s="39">
        <f>($AD57^$BF$70)*($BG$70^$M57)*(IF($C57&gt;0,1,$BH$70))</f>
        <v>6.1090467332965934</v>
      </c>
      <c r="BI57" s="39">
        <f>($AD57^$BF$71)*($BG$71^$M57)*(IF($C57&gt;0,1,$BH$71))</f>
        <v>2.2183761861249596</v>
      </c>
      <c r="BJ57" s="39">
        <f>($AD57^$BF$72)*($BG$72^$M57)*(IF($C57&gt;0,1,$BH$72))</f>
        <v>1.033676068351665</v>
      </c>
      <c r="BK57" s="39">
        <f>($AD57^$BF$73)*($BG$73^$M57)*(IF($C57&gt;0,1,$BH$73))</f>
        <v>3.7982248144434414</v>
      </c>
      <c r="BL57" s="39">
        <f>($AD57^$BF$75)*($BG$75^$M57)*(IF($C57&gt;0,1,$BH$75))</f>
        <v>2.0010851912437357</v>
      </c>
      <c r="BM57" s="37">
        <f>BF57/BF$66</f>
        <v>1.3551700408494927E-2</v>
      </c>
      <c r="BN57" s="37">
        <f>BG57/BG$66</f>
        <v>1.2225611027056849E-2</v>
      </c>
      <c r="BO57" s="37">
        <f>BH57/BH$66</f>
        <v>5.221493547294424E-3</v>
      </c>
      <c r="BP57" s="37">
        <f>BI57/BI$66</f>
        <v>6.4607111959471119E-3</v>
      </c>
      <c r="BQ57" s="37">
        <f>BJ57/BJ$66</f>
        <v>1.7093465225999135E-2</v>
      </c>
      <c r="BR57" s="37">
        <f>BK57/BK$66</f>
        <v>1.1515425121452549E-2</v>
      </c>
      <c r="BS57" s="37">
        <f>BL57/BL$66</f>
        <v>8.7503596515530503E-3</v>
      </c>
      <c r="BT57" s="2">
        <v>773</v>
      </c>
      <c r="BU57" s="17">
        <f>BT$66*BM57</f>
        <v>776.29560620022335</v>
      </c>
      <c r="BV57" s="1">
        <f>BU57-BT57</f>
        <v>3.2956062002233466</v>
      </c>
      <c r="BW57" s="2">
        <v>1214</v>
      </c>
      <c r="BX57" s="17">
        <f>BW$66*BN57</f>
        <v>663.98516049048453</v>
      </c>
      <c r="BY57" s="1">
        <f>BX57-BW57</f>
        <v>-550.01483950951547</v>
      </c>
      <c r="BZ57" s="74">
        <v>0</v>
      </c>
      <c r="CA57" s="17">
        <f>BZ$66*BO57</f>
        <v>333.08429487545862</v>
      </c>
      <c r="CB57" s="1">
        <f>CA57-BZ57</f>
        <v>333.08429487545862</v>
      </c>
      <c r="CC57" s="2">
        <v>1431</v>
      </c>
      <c r="CD57" s="17">
        <f>CC$66*BP57</f>
        <v>395.55058226066598</v>
      </c>
      <c r="CE57" s="1">
        <f>CD57-CC57</f>
        <v>-1035.449417739334</v>
      </c>
      <c r="CF57" s="2">
        <v>935</v>
      </c>
      <c r="CG57" s="17">
        <f>CF$66*BQ57</f>
        <v>1158.9711292531933</v>
      </c>
      <c r="CH57" s="1">
        <f>CG57-CF57</f>
        <v>223.97112925319334</v>
      </c>
      <c r="CI57" s="2">
        <v>534</v>
      </c>
      <c r="CJ57" s="17">
        <f>CI$66*BR57</f>
        <v>820.42797820300825</v>
      </c>
      <c r="CK57" s="1">
        <f>CJ57-CI57</f>
        <v>286.42797820300825</v>
      </c>
      <c r="CL57" s="2">
        <v>802</v>
      </c>
      <c r="CM57" s="17">
        <f>CL$66*BS57</f>
        <v>592.64435848038499</v>
      </c>
      <c r="CN57" s="1">
        <f>CM57-CL57</f>
        <v>-209.35564151961501</v>
      </c>
      <c r="CO57" s="9"/>
      <c r="CS57" s="37"/>
      <c r="CU57" s="17"/>
      <c r="CV57" s="1"/>
    </row>
    <row r="58" spans="1:100" x14ac:dyDescent="0.2">
      <c r="A58" s="44" t="s">
        <v>63</v>
      </c>
      <c r="B58">
        <v>1</v>
      </c>
      <c r="C58">
        <v>1</v>
      </c>
      <c r="D58">
        <v>0.34538152610441702</v>
      </c>
      <c r="E58">
        <v>0.65461847389558203</v>
      </c>
      <c r="F58">
        <v>0.30897537728355801</v>
      </c>
      <c r="G58">
        <v>0.30897537728355801</v>
      </c>
      <c r="H58">
        <v>6.8722466960352405E-2</v>
      </c>
      <c r="I58">
        <v>0.15594713656387599</v>
      </c>
      <c r="J58">
        <v>0.10352329177568</v>
      </c>
      <c r="K58">
        <v>0.178846716866781</v>
      </c>
      <c r="L58">
        <v>0.64822758157290095</v>
      </c>
      <c r="M58" s="28">
        <v>0</v>
      </c>
      <c r="N58">
        <v>1.00833333907588</v>
      </c>
      <c r="O58">
        <v>0.99258626284075602</v>
      </c>
      <c r="P58">
        <v>1.01011399827616</v>
      </c>
      <c r="Q58">
        <v>0.99436589793156305</v>
      </c>
      <c r="R58">
        <v>84.800003051757798</v>
      </c>
      <c r="S58" s="40">
        <f>IF(C58,O58,Q58)</f>
        <v>0.99258626284075602</v>
      </c>
      <c r="T58" s="40">
        <f>IF(D58 = 0,N58,P58)</f>
        <v>1.01011399827616</v>
      </c>
      <c r="U58" s="59">
        <f>R58*S58^(1-M58)</f>
        <v>84.171318118028978</v>
      </c>
      <c r="V58" s="58">
        <f>R58*T58^(M58+1)</f>
        <v>85.657670136441638</v>
      </c>
      <c r="W58" s="66">
        <f>0.5 * (D58-MAX($D$3:$D$65))/(MIN($D$3:$D$65)-MAX($D$3:$D$65)) + 0.75</f>
        <v>1.1206986647913186</v>
      </c>
      <c r="X58" s="66">
        <f>AVERAGE(D58, F58, G58, H58, I58, J58, K58)</f>
        <v>0.21005312754831751</v>
      </c>
      <c r="Y58" s="29">
        <f>1.2^M58</f>
        <v>1</v>
      </c>
      <c r="Z58" s="29">
        <f>IF(C58&gt;0, 1, 0.3)</f>
        <v>1</v>
      </c>
      <c r="AA58" s="29">
        <f>PERCENTILE($L$2:$L$65, 0.05)</f>
        <v>8.297609145116451E-3</v>
      </c>
      <c r="AB58" s="29">
        <f>PERCENTILE($L$2:$L$65, 0.95)</f>
        <v>1.0118522672767436</v>
      </c>
      <c r="AC58" s="29">
        <f>MIN(MAX(L58,AA58), AB58)</f>
        <v>0.64822758157290095</v>
      </c>
      <c r="AD58" s="29">
        <f>AC58-$AC$66+1</f>
        <v>1.6399299724277845</v>
      </c>
      <c r="AE58" s="75">
        <v>1</v>
      </c>
      <c r="AF58" s="75">
        <v>0</v>
      </c>
      <c r="AG58" s="21">
        <f>(AD58^4) *Y58*Z58*AE58</f>
        <v>7.2327126883362984</v>
      </c>
      <c r="AH58" s="21">
        <f>(AD58^5)*Y58*Z58*AF58</f>
        <v>0</v>
      </c>
      <c r="AI58" s="15">
        <f>AG58/$AG$66</f>
        <v>1.7804378473201165E-2</v>
      </c>
      <c r="AJ58" s="15">
        <f>AH58/$AH$66</f>
        <v>0</v>
      </c>
      <c r="AK58" s="2">
        <v>2968</v>
      </c>
      <c r="AL58" s="16">
        <f>$D$72*AI58</f>
        <v>2078.5134104049084</v>
      </c>
      <c r="AM58" s="24">
        <f>AL58-AK58</f>
        <v>-889.48658959509157</v>
      </c>
      <c r="AN58" s="2">
        <v>0</v>
      </c>
      <c r="AO58" s="2">
        <v>2798</v>
      </c>
      <c r="AP58" s="2">
        <v>85</v>
      </c>
      <c r="AQ58" s="10">
        <f>SUM(AN58:AP58)</f>
        <v>2883</v>
      </c>
      <c r="AR58" s="16">
        <f>AI58*$D$71</f>
        <v>3217.9966594341236</v>
      </c>
      <c r="AS58" s="9">
        <f>AR58-AQ58</f>
        <v>334.99665943412356</v>
      </c>
      <c r="AT58" s="9">
        <f>AS58+AM58</f>
        <v>-554.48993016096802</v>
      </c>
      <c r="AU58" s="18">
        <f>AK58+AQ58</f>
        <v>5851</v>
      </c>
      <c r="AV58" s="27">
        <f>AL58+AR58</f>
        <v>5296.5100698390324</v>
      </c>
      <c r="AW58" s="67">
        <f>AT58*(AT58&lt;0)</f>
        <v>-554.48993016096802</v>
      </c>
      <c r="AX58">
        <f>AW58/$AW$66</f>
        <v>1.3565655151916651E-2</v>
      </c>
      <c r="AY58" s="57">
        <f>AX58*$AT$66</f>
        <v>-270.39647171971774</v>
      </c>
      <c r="AZ58" s="60">
        <f>IF(AY58&gt;0,U58,V58)</f>
        <v>85.657670136441638</v>
      </c>
      <c r="BA58" s="17">
        <f>AY58/AZ58</f>
        <v>-3.1567105583073993</v>
      </c>
      <c r="BB58" s="35">
        <f>AU58/AV58</f>
        <v>1.1046896773251711</v>
      </c>
      <c r="BC58" s="28">
        <v>0</v>
      </c>
      <c r="BD58" s="16">
        <f>AJ58*$C$74</f>
        <v>0</v>
      </c>
      <c r="BE58" s="54">
        <f>BD58-BC58</f>
        <v>0</v>
      </c>
      <c r="BF58" s="39">
        <f>($AD58^$BF$68)*($BG$68^$M58)*(IF($C58&gt;0,1,$BH$68))</f>
        <v>1.7196835324570341</v>
      </c>
      <c r="BG58" s="39">
        <f>($AD58^$BF$69)*($BG$69^$M58)*(IF($C58&gt;0,1,$BH$69))</f>
        <v>2.8736720068918395</v>
      </c>
      <c r="BH58" s="39">
        <f>($AD58^$BF$70)*($BG$70^$M58)*(IF($C58&gt;0,1,$BH$70))</f>
        <v>11.083972775327977</v>
      </c>
      <c r="BI58" s="39">
        <f>($AD58^$BF$71)*($BG$71^$M58)*(IF($C58&gt;0,1,$BH$71))</f>
        <v>2.8836395578693321</v>
      </c>
      <c r="BJ58" s="39">
        <f>($AD58^$BF$72)*($BG$72^$M58)*(IF($C58&gt;0,1,$BH$72))</f>
        <v>1.0450076073650987</v>
      </c>
      <c r="BK58" s="39">
        <f>($AD58^$BF$73)*($BG$73^$M58)*(IF($C58&gt;0,1,$BH$73))</f>
        <v>5.8933676924453291</v>
      </c>
      <c r="BL58" s="39">
        <f>($AD58^$BF$75)*($BG$75^$M58)*(IF($C58&gt;0,1,$BH$75))</f>
        <v>2.5143999855878678</v>
      </c>
      <c r="BM58" s="37">
        <f>BF58/BF$66</f>
        <v>1.5498987806065803E-2</v>
      </c>
      <c r="BN58" s="37">
        <f>BG58/BG$66</f>
        <v>1.5878297660147648E-2</v>
      </c>
      <c r="BO58" s="37">
        <f>BH58/BH$66</f>
        <v>9.4736371894688989E-3</v>
      </c>
      <c r="BP58" s="37">
        <f>BI58/BI$66</f>
        <v>8.3981979671111286E-3</v>
      </c>
      <c r="BQ58" s="37">
        <f>BJ58/BJ$66</f>
        <v>1.7280850107988376E-2</v>
      </c>
      <c r="BR58" s="37">
        <f>BK58/BK$66</f>
        <v>1.7867461166983626E-2</v>
      </c>
      <c r="BS58" s="37">
        <f>BL58/BL$66</f>
        <v>1.099498625946994E-2</v>
      </c>
      <c r="BT58" s="2">
        <v>256</v>
      </c>
      <c r="BU58" s="17">
        <f>BT$66*BM58</f>
        <v>887.84401748267351</v>
      </c>
      <c r="BV58" s="1">
        <f>BU58-BT58</f>
        <v>631.84401748267351</v>
      </c>
      <c r="BW58" s="2">
        <v>737</v>
      </c>
      <c r="BX58" s="17">
        <f>BW$66*BN58</f>
        <v>862.36622422027892</v>
      </c>
      <c r="BY58" s="1">
        <f>BX58-BW58</f>
        <v>125.36622422027892</v>
      </c>
      <c r="BZ58" s="74">
        <v>0</v>
      </c>
      <c r="CA58" s="17">
        <f>BZ$66*BO58</f>
        <v>604.3327899534105</v>
      </c>
      <c r="CB58" s="1">
        <f>CA58-BZ58</f>
        <v>604.3327899534105</v>
      </c>
      <c r="CC58" s="2">
        <v>487</v>
      </c>
      <c r="CD58" s="17">
        <f>CC$66*BP58</f>
        <v>514.17127233841177</v>
      </c>
      <c r="CE58" s="1">
        <f>CD58-CC58</f>
        <v>27.171272338411768</v>
      </c>
      <c r="CF58" s="2">
        <v>1189</v>
      </c>
      <c r="CG58" s="17">
        <f>CF$66*BQ58</f>
        <v>1171.6761990218279</v>
      </c>
      <c r="CH58" s="1">
        <f>CG58-CF58</f>
        <v>-17.32380097817213</v>
      </c>
      <c r="CI58" s="2">
        <v>1388</v>
      </c>
      <c r="CJ58" s="17">
        <f>CI$66*BR58</f>
        <v>1272.9851383029154</v>
      </c>
      <c r="CK58" s="1">
        <f>CJ58-CI58</f>
        <v>-115.0148616970846</v>
      </c>
      <c r="CL58" s="2">
        <v>991</v>
      </c>
      <c r="CM58" s="17">
        <f>CL$66*BS58</f>
        <v>744.66842938138007</v>
      </c>
      <c r="CN58" s="1">
        <f>CM58-CL58</f>
        <v>-246.33157061861993</v>
      </c>
      <c r="CO58" s="9"/>
      <c r="CS58" s="37"/>
      <c r="CU58" s="17"/>
      <c r="CV58" s="1"/>
    </row>
    <row r="59" spans="1:100" x14ac:dyDescent="0.2">
      <c r="A59" s="44" t="s">
        <v>64</v>
      </c>
      <c r="B59">
        <v>1</v>
      </c>
      <c r="C59">
        <v>1</v>
      </c>
      <c r="D59">
        <v>0.787951807228915</v>
      </c>
      <c r="E59">
        <v>0.212048192771084</v>
      </c>
      <c r="F59">
        <v>0.92851469420174704</v>
      </c>
      <c r="G59">
        <v>0.92851469420174704</v>
      </c>
      <c r="H59">
        <v>0.43964757709251101</v>
      </c>
      <c r="I59">
        <v>0.47488986784140902</v>
      </c>
      <c r="J59">
        <v>0.45692907522093401</v>
      </c>
      <c r="K59">
        <v>0.65135655408589599</v>
      </c>
      <c r="L59">
        <v>0.62359690974273896</v>
      </c>
      <c r="M59" s="28">
        <v>0</v>
      </c>
      <c r="N59">
        <v>1.0116345034821099</v>
      </c>
      <c r="O59">
        <v>0.99276563120726602</v>
      </c>
      <c r="P59">
        <v>1.0086443570055299</v>
      </c>
      <c r="Q59">
        <v>0.992230657474095</v>
      </c>
      <c r="R59">
        <v>41.610000610351499</v>
      </c>
      <c r="S59" s="40">
        <f>IF(C59,O59,Q59)</f>
        <v>0.99276563120726602</v>
      </c>
      <c r="T59" s="40">
        <f>IF(D59 = 0,N59,P59)</f>
        <v>1.0086443570055299</v>
      </c>
      <c r="U59" s="59">
        <f>R59*S59^(1-M59)</f>
        <v>41.308978520470333</v>
      </c>
      <c r="V59" s="58">
        <f>R59*T59^(M59+1)</f>
        <v>41.969692310627693</v>
      </c>
      <c r="W59" s="66">
        <f>0.5 * (D59-MAX($D$3:$D$65))/(MIN($D$3:$D$65)-MAX($D$3:$D$65)) + 0.75</f>
        <v>0.86775134058077175</v>
      </c>
      <c r="X59" s="66">
        <f>AVERAGE(D59, F59, G59, H59, I59, J59, K59)</f>
        <v>0.66682918141045122</v>
      </c>
      <c r="Y59" s="29">
        <f>1.2^M59</f>
        <v>1</v>
      </c>
      <c r="Z59" s="29">
        <f>IF(C59&gt;0, 1, 0.3)</f>
        <v>1</v>
      </c>
      <c r="AA59" s="29">
        <f>PERCENTILE($L$2:$L$65, 0.05)</f>
        <v>8.297609145116451E-3</v>
      </c>
      <c r="AB59" s="29">
        <f>PERCENTILE($L$2:$L$65, 0.95)</f>
        <v>1.0118522672767436</v>
      </c>
      <c r="AC59" s="29">
        <f>MIN(MAX(L59,AA59), AB59)</f>
        <v>0.62359690974273896</v>
      </c>
      <c r="AD59" s="29">
        <f>AC59-$AC$66+1</f>
        <v>1.6152993005976226</v>
      </c>
      <c r="AE59" s="75">
        <v>1</v>
      </c>
      <c r="AF59" s="75">
        <v>0</v>
      </c>
      <c r="AG59" s="21">
        <f>(AD59^4) *Y59*Z59*AE59</f>
        <v>6.8078820084062235</v>
      </c>
      <c r="AH59" s="21">
        <f>(AD59^5)*Y59*Z59*AF59</f>
        <v>0</v>
      </c>
      <c r="AI59" s="15">
        <f>AG59/$AG$66</f>
        <v>1.6758595716656704E-2</v>
      </c>
      <c r="AJ59" s="15">
        <f>AH59/$AH$66</f>
        <v>0</v>
      </c>
      <c r="AK59" s="2">
        <v>291</v>
      </c>
      <c r="AL59" s="16">
        <f>$D$72*AI59</f>
        <v>1956.4269535752219</v>
      </c>
      <c r="AM59" s="24">
        <f>AL59-AK59</f>
        <v>1665.4269535752219</v>
      </c>
      <c r="AN59" s="2">
        <v>0</v>
      </c>
      <c r="AO59" s="2">
        <v>1540</v>
      </c>
      <c r="AP59" s="2">
        <v>0</v>
      </c>
      <c r="AQ59" s="10">
        <f>SUM(AN59:AP59)</f>
        <v>1540</v>
      </c>
      <c r="AR59" s="16">
        <f>AI59*$D$71</f>
        <v>3028.9799284025225</v>
      </c>
      <c r="AS59" s="9">
        <f>AR59-AQ59</f>
        <v>1488.9799284025225</v>
      </c>
      <c r="AT59" s="9">
        <f>AS59+AM59</f>
        <v>3154.4068819777444</v>
      </c>
      <c r="AU59" s="18">
        <f>AK59+AQ59</f>
        <v>1831</v>
      </c>
      <c r="AV59" s="27">
        <f>AL59+AR59</f>
        <v>4985.406881977744</v>
      </c>
      <c r="AW59" s="67">
        <f>AT59*(AT59&lt;0)</f>
        <v>0</v>
      </c>
      <c r="AX59">
        <f>AW59/$AW$66</f>
        <v>0</v>
      </c>
      <c r="AY59" s="57">
        <f>AX59*$AT$66</f>
        <v>0</v>
      </c>
      <c r="AZ59" s="60">
        <f>IF(AY59&gt;0,U59,V59)</f>
        <v>41.969692310627693</v>
      </c>
      <c r="BA59" s="17">
        <f>AY59/AZ59</f>
        <v>0</v>
      </c>
      <c r="BB59" s="35">
        <f>AU59/AV59</f>
        <v>0.36727192851983032</v>
      </c>
      <c r="BC59" s="28">
        <v>0</v>
      </c>
      <c r="BD59" s="16">
        <f>AJ59*$C$74</f>
        <v>0</v>
      </c>
      <c r="BE59" s="54">
        <f>BD59-BC59</f>
        <v>0</v>
      </c>
      <c r="BF59" s="39">
        <f>($AD59^$BF$68)*($BG$68^$M59)*(IF($C59&gt;0,1,$BH$68))</f>
        <v>1.6913959778907242</v>
      </c>
      <c r="BG59" s="39">
        <f>($AD59^$BF$69)*($BG$69^$M59)*(IF($C59&gt;0,1,$BH$69))</f>
        <v>2.7823509767376855</v>
      </c>
      <c r="BH59" s="39">
        <f>($AD59^$BF$70)*($BG$70^$M59)*(IF($C59&gt;0,1,$BH$70))</f>
        <v>10.297560767072481</v>
      </c>
      <c r="BI59" s="39">
        <f>($AD59^$BF$71)*($BG$71^$M59)*(IF($C59&gt;0,1,$BH$71))</f>
        <v>2.7917060244692982</v>
      </c>
      <c r="BJ59" s="39">
        <f>($AD59^$BF$72)*($BG$72^$M59)*(IF($C59&gt;0,1,$BH$72))</f>
        <v>1.0436010741782837</v>
      </c>
      <c r="BK59" s="39">
        <f>($AD59^$BF$73)*($BG$73^$M59)*(IF($C59&gt;0,1,$BH$73))</f>
        <v>5.5820699708179138</v>
      </c>
      <c r="BL59" s="39">
        <f>($AD59^$BF$75)*($BG$75^$M59)*(IF($C59&gt;0,1,$BH$75))</f>
        <v>2.444463750369783</v>
      </c>
      <c r="BM59" s="37">
        <f>BF59/BF$66</f>
        <v>1.5244040628278827E-2</v>
      </c>
      <c r="BN59" s="37">
        <f>BG59/BG$66</f>
        <v>1.5373708933270872E-2</v>
      </c>
      <c r="BO59" s="37">
        <f>BH59/BH$66</f>
        <v>8.8014790924878517E-3</v>
      </c>
      <c r="BP59" s="37">
        <f>BI59/BI$66</f>
        <v>8.1304543750929988E-3</v>
      </c>
      <c r="BQ59" s="37">
        <f>BJ59/BJ$66</f>
        <v>1.7257590861833656E-2</v>
      </c>
      <c r="BR59" s="37">
        <f>BK59/BK$66</f>
        <v>1.6923671428617507E-2</v>
      </c>
      <c r="BS59" s="37">
        <f>BL59/BL$66</f>
        <v>1.0689168589381893E-2</v>
      </c>
      <c r="BT59" s="2">
        <v>389</v>
      </c>
      <c r="BU59" s="17">
        <f>BT$66*BM59</f>
        <v>873.23962335032434</v>
      </c>
      <c r="BV59" s="1">
        <f>BU59-BT59</f>
        <v>484.23962335032434</v>
      </c>
      <c r="BW59" s="2">
        <v>298</v>
      </c>
      <c r="BX59" s="17">
        <f>BW$66*BN59</f>
        <v>834.96150587487432</v>
      </c>
      <c r="BY59" s="1">
        <f>BX59-BW59</f>
        <v>536.96150587487432</v>
      </c>
      <c r="BZ59" s="74">
        <v>0</v>
      </c>
      <c r="CA59" s="17">
        <f>BZ$66*BO59</f>
        <v>561.45515278889252</v>
      </c>
      <c r="CB59" s="1">
        <f>CA59-BZ59</f>
        <v>561.45515278889252</v>
      </c>
      <c r="CC59" s="2">
        <v>1044</v>
      </c>
      <c r="CD59" s="17">
        <f>CC$66*BP59</f>
        <v>497.77893866069377</v>
      </c>
      <c r="CE59" s="1">
        <f>CD59-CC59</f>
        <v>-546.22106133930629</v>
      </c>
      <c r="CF59" s="2">
        <v>512</v>
      </c>
      <c r="CG59" s="17">
        <f>CF$66*BQ59</f>
        <v>1170.0991756140456</v>
      </c>
      <c r="CH59" s="1">
        <f>CG59-CF59</f>
        <v>658.09917561404563</v>
      </c>
      <c r="CI59" s="2">
        <v>906</v>
      </c>
      <c r="CJ59" s="17">
        <f>CI$66*BR59</f>
        <v>1205.743894603283</v>
      </c>
      <c r="CK59" s="1">
        <f>CJ59-CI59</f>
        <v>299.74389460328302</v>
      </c>
      <c r="CL59" s="2">
        <v>79</v>
      </c>
      <c r="CM59" s="17">
        <f>CL$66*BS59</f>
        <v>723.95601022165681</v>
      </c>
      <c r="CN59" s="1">
        <f>CM59-CL59</f>
        <v>644.95601022165681</v>
      </c>
      <c r="CO59" s="9"/>
      <c r="CS59" s="37"/>
      <c r="CU59" s="17"/>
      <c r="CV59" s="1"/>
    </row>
    <row r="60" spans="1:100" x14ac:dyDescent="0.2">
      <c r="A60" s="44" t="s">
        <v>68</v>
      </c>
      <c r="B60">
        <v>1</v>
      </c>
      <c r="C60">
        <v>1</v>
      </c>
      <c r="D60">
        <v>0.221374045801526</v>
      </c>
      <c r="E60">
        <v>0.77862595419847302</v>
      </c>
      <c r="F60">
        <v>0.27027027027027001</v>
      </c>
      <c r="G60">
        <v>0.27027027027027001</v>
      </c>
      <c r="H60">
        <v>2.1201413427561801E-2</v>
      </c>
      <c r="I60">
        <v>0.159010600706713</v>
      </c>
      <c r="J60">
        <v>5.80624619263427E-2</v>
      </c>
      <c r="K60">
        <v>0.125269937644232</v>
      </c>
      <c r="L60">
        <v>0.53956768339236205</v>
      </c>
      <c r="M60" s="28">
        <v>0</v>
      </c>
      <c r="N60">
        <v>1.0165833515639</v>
      </c>
      <c r="O60">
        <v>0.98305318490230098</v>
      </c>
      <c r="P60">
        <v>1.0202151550280101</v>
      </c>
      <c r="Q60">
        <v>0.98666988425276803</v>
      </c>
      <c r="R60">
        <v>24.329999923706001</v>
      </c>
      <c r="S60" s="40">
        <f>IF(C60,O60,Q60)</f>
        <v>0.98305318490230098</v>
      </c>
      <c r="T60" s="40">
        <f>IF(D60 = 0,N60,P60)</f>
        <v>1.0202151550280101</v>
      </c>
      <c r="U60" s="59">
        <f>R60*S60^(1-M60)</f>
        <v>23.917683913671926</v>
      </c>
      <c r="V60" s="58">
        <f>R60*T60^(M60+1)</f>
        <v>24.821834643995192</v>
      </c>
      <c r="W60" s="66">
        <f>0.5 * (D60-MAX($D$3:$D$65))/(MIN($D$3:$D$65)-MAX($D$3:$D$65)) + 0.75</f>
        <v>1.1915740978299065</v>
      </c>
      <c r="X60" s="66">
        <f>AVERAGE(D60, F60, G60, H60, I60, J60, K60)</f>
        <v>0.16077985714955936</v>
      </c>
      <c r="Y60" s="29">
        <f>1.2^M60</f>
        <v>1</v>
      </c>
      <c r="Z60" s="29">
        <f>IF(C60&gt;0, 1, 0.3)</f>
        <v>1</v>
      </c>
      <c r="AA60" s="29">
        <f>PERCENTILE($L$2:$L$65, 0.05)</f>
        <v>8.297609145116451E-3</v>
      </c>
      <c r="AB60" s="29">
        <f>PERCENTILE($L$2:$L$65, 0.95)</f>
        <v>1.0118522672767436</v>
      </c>
      <c r="AC60" s="29">
        <f>MIN(MAX(L60,AA60), AB60)</f>
        <v>0.53956768339236205</v>
      </c>
      <c r="AD60" s="29">
        <f>AC60-$AC$66+1</f>
        <v>1.5312700742472456</v>
      </c>
      <c r="AE60" s="75">
        <v>1</v>
      </c>
      <c r="AF60" s="75">
        <v>0</v>
      </c>
      <c r="AG60" s="21">
        <f>(AD60^4) *Y60*Z60*AE60</f>
        <v>5.4980309538643439</v>
      </c>
      <c r="AH60" s="21">
        <f>(AD60^5)*Y60*Z60*AF60</f>
        <v>0</v>
      </c>
      <c r="AI60" s="15">
        <f>AG60/$AG$66</f>
        <v>1.3534206068745816E-2</v>
      </c>
      <c r="AJ60" s="15">
        <f>AH60/$AH$66</f>
        <v>0</v>
      </c>
      <c r="AK60" s="2">
        <v>1849</v>
      </c>
      <c r="AL60" s="16">
        <f>$D$72*AI60</f>
        <v>1580.0062246157033</v>
      </c>
      <c r="AM60" s="24">
        <f>AL60-AK60</f>
        <v>-268.99377538429667</v>
      </c>
      <c r="AN60" s="2">
        <v>24</v>
      </c>
      <c r="AO60" s="2">
        <v>2506</v>
      </c>
      <c r="AP60" s="2">
        <v>0</v>
      </c>
      <c r="AQ60" s="10">
        <f>SUM(AN60:AP60)</f>
        <v>2530</v>
      </c>
      <c r="AR60" s="16">
        <f>AI60*$D$71</f>
        <v>2446.1977138304674</v>
      </c>
      <c r="AS60" s="9">
        <f>AR60-AQ60</f>
        <v>-83.802286169532636</v>
      </c>
      <c r="AT60" s="9">
        <f>AS60+AM60</f>
        <v>-352.7960615538293</v>
      </c>
      <c r="AU60" s="18">
        <f>AK60+AQ60</f>
        <v>4379</v>
      </c>
      <c r="AV60" s="27">
        <f>AL60+AR60</f>
        <v>4026.2039384461705</v>
      </c>
      <c r="AW60" s="67">
        <f>AT60*(AT60&lt;0)</f>
        <v>-352.7960615538293</v>
      </c>
      <c r="AX60">
        <f>AW60/$AW$66</f>
        <v>8.6311931915594251E-3</v>
      </c>
      <c r="AY60" s="57">
        <f>AX60*$AT$66</f>
        <v>-172.04065410723464</v>
      </c>
      <c r="AZ60" s="60">
        <f>IF(AY60&gt;0,U60,V60)</f>
        <v>24.821834643995192</v>
      </c>
      <c r="BA60" s="17">
        <f>AY60/AZ60</f>
        <v>-6.9310208763659658</v>
      </c>
      <c r="BB60" s="35">
        <f>AU60/AV60</f>
        <v>1.0876249854571409</v>
      </c>
      <c r="BC60" s="28">
        <v>0</v>
      </c>
      <c r="BD60" s="16">
        <f>AJ60*$C$74</f>
        <v>0</v>
      </c>
      <c r="BE60" s="54">
        <f>BD60-BC60</f>
        <v>0</v>
      </c>
      <c r="BF60" s="39">
        <f>($AD60^$BF$68)*($BG$68^$M60)*(IF($C60&gt;0,1,$BH$68))</f>
        <v>1.5952059743319176</v>
      </c>
      <c r="BG60" s="39">
        <f>($AD60^$BF$69)*($BG$69^$M60)*(IF($C60&gt;0,1,$BH$69))</f>
        <v>2.4825644430592821</v>
      </c>
      <c r="BH60" s="39">
        <f>($AD60^$BF$70)*($BG$70^$M60)*(IF($C60&gt;0,1,$BH$70))</f>
        <v>7.941579353593907</v>
      </c>
      <c r="BI60" s="39">
        <f>($AD60^$BF$71)*($BG$71^$M60)*(IF($C60&gt;0,1,$BH$71))</f>
        <v>2.4899801985889796</v>
      </c>
      <c r="BJ60" s="39">
        <f>($AD60^$BF$72)*($BG$72^$M60)*(IF($C60&gt;0,1,$BH$72))</f>
        <v>1.0386509191442486</v>
      </c>
      <c r="BK60" s="39">
        <f>($AD60^$BF$73)*($BG$73^$M60)*(IF($C60&gt;0,1,$BH$73))</f>
        <v>4.6088835733710232</v>
      </c>
      <c r="BL60" s="39">
        <f>($AD60^$BF$75)*($BG$75^$M60)*(IF($C60&gt;0,1,$BH$75))</f>
        <v>2.212771382651304</v>
      </c>
      <c r="BM60" s="37">
        <f>BF60/BF$66</f>
        <v>1.4377109205092324E-2</v>
      </c>
      <c r="BN60" s="37">
        <f>BG60/BG$66</f>
        <v>1.3717256907836668E-2</v>
      </c>
      <c r="BO60" s="37">
        <f>BH60/BH$66</f>
        <v>6.787786566455129E-3</v>
      </c>
      <c r="BP60" s="37">
        <f>BI60/BI$66</f>
        <v>7.2517199956113583E-3</v>
      </c>
      <c r="BQ60" s="37">
        <f>BJ60/BJ$66</f>
        <v>1.7175732235588669E-2</v>
      </c>
      <c r="BR60" s="37">
        <f>BK60/BK$66</f>
        <v>1.397317333108508E-2</v>
      </c>
      <c r="BS60" s="37">
        <f>BL60/BL$66</f>
        <v>9.6760225449616221E-3</v>
      </c>
      <c r="BT60" s="2">
        <v>1988</v>
      </c>
      <c r="BU60" s="17">
        <f>BT$66*BM60</f>
        <v>823.57832370450865</v>
      </c>
      <c r="BV60" s="1">
        <f>BU60-BT60</f>
        <v>-1164.4216762954914</v>
      </c>
      <c r="BW60" s="2">
        <v>994</v>
      </c>
      <c r="BX60" s="17">
        <f>BW$66*BN60</f>
        <v>744.99793992151729</v>
      </c>
      <c r="BY60" s="1">
        <f>BX60-BW60</f>
        <v>-249.00206007848271</v>
      </c>
      <c r="BZ60" s="74">
        <v>0</v>
      </c>
      <c r="CA60" s="17">
        <f>BZ$66*BO60</f>
        <v>432.99969286073912</v>
      </c>
      <c r="CB60" s="1">
        <f>CA60-BZ60</f>
        <v>432.99969286073912</v>
      </c>
      <c r="CC60" s="2">
        <v>2169</v>
      </c>
      <c r="CD60" s="17">
        <f>CC$66*BP60</f>
        <v>443.9793050113098</v>
      </c>
      <c r="CE60" s="1">
        <f>CD60-CC60</f>
        <v>-1725.0206949886901</v>
      </c>
      <c r="CF60" s="2">
        <v>532</v>
      </c>
      <c r="CG60" s="17">
        <f>CF$66*BQ60</f>
        <v>1164.5489970373831</v>
      </c>
      <c r="CH60" s="1">
        <f>CG60-CF60</f>
        <v>632.54899703738306</v>
      </c>
      <c r="CI60" s="2">
        <v>1188</v>
      </c>
      <c r="CJ60" s="17">
        <f>CI$66*BR60</f>
        <v>995.53270714648761</v>
      </c>
      <c r="CK60" s="1">
        <f>CJ60-CI60</f>
        <v>-192.46729285351239</v>
      </c>
      <c r="CL60" s="2">
        <v>2293</v>
      </c>
      <c r="CM60" s="17">
        <f>CL$66*BS60</f>
        <v>655.33765492516079</v>
      </c>
      <c r="CN60" s="1">
        <f>CM60-CL60</f>
        <v>-1637.6623450748393</v>
      </c>
      <c r="CO60" s="9"/>
      <c r="CS60" s="37"/>
      <c r="CU60" s="17"/>
      <c r="CV60" s="1"/>
    </row>
    <row r="61" spans="1:100" x14ac:dyDescent="0.2">
      <c r="A61" s="44" t="s">
        <v>57</v>
      </c>
      <c r="B61">
        <v>1</v>
      </c>
      <c r="C61">
        <v>1</v>
      </c>
      <c r="D61">
        <v>0.88433734939759001</v>
      </c>
      <c r="E61">
        <v>0.115662650602409</v>
      </c>
      <c r="F61">
        <v>0.91342335186655998</v>
      </c>
      <c r="G61">
        <v>0.91342335186655998</v>
      </c>
      <c r="H61">
        <v>0.602643171806167</v>
      </c>
      <c r="I61">
        <v>0.72158590308369996</v>
      </c>
      <c r="J61">
        <v>0.65943825894846197</v>
      </c>
      <c r="K61">
        <v>0.77610972474113005</v>
      </c>
      <c r="L61">
        <v>0.81218177600450103</v>
      </c>
      <c r="M61" s="28">
        <v>0</v>
      </c>
      <c r="N61">
        <v>1.00556689289627</v>
      </c>
      <c r="O61">
        <v>0.99542974354534997</v>
      </c>
      <c r="P61">
        <v>1.0067920725908399</v>
      </c>
      <c r="Q61">
        <v>0.99574846032261799</v>
      </c>
      <c r="R61">
        <v>223.58000183105401</v>
      </c>
      <c r="S61" s="40">
        <f>IF(C61,O61,Q61)</f>
        <v>0.99542974354534997</v>
      </c>
      <c r="T61" s="40">
        <f>IF(D61 = 0,N61,P61)</f>
        <v>1.0067920725908399</v>
      </c>
      <c r="U61" s="59">
        <f>R61*S61^(1-M61)</f>
        <v>222.55818388455498</v>
      </c>
      <c r="V61" s="58">
        <f>R61*T61^(M61+1)</f>
        <v>225.09857343335065</v>
      </c>
      <c r="W61" s="66">
        <f>0.5 * (D61-MAX($D$3:$D$65))/(MIN($D$3:$D$65)-MAX($D$3:$D$65)) + 0.75</f>
        <v>0.81266299411023502</v>
      </c>
      <c r="X61" s="66">
        <f>AVERAGE(D61, F61, G61, H61, I61, J61, K61)</f>
        <v>0.78156587310145287</v>
      </c>
      <c r="Y61" s="29">
        <f>1.2^M61</f>
        <v>1</v>
      </c>
      <c r="Z61" s="29">
        <f>IF(C61&gt;0, 1, 0.3)</f>
        <v>1</v>
      </c>
      <c r="AA61" s="29">
        <f>PERCENTILE($L$2:$L$65, 0.05)</f>
        <v>8.297609145116451E-3</v>
      </c>
      <c r="AB61" s="29">
        <f>PERCENTILE($L$2:$L$65, 0.95)</f>
        <v>1.0118522672767436</v>
      </c>
      <c r="AC61" s="29">
        <f>MIN(MAX(L61,AA61), AB61)</f>
        <v>0.81218177600450103</v>
      </c>
      <c r="AD61" s="29">
        <f>AC61-$AC$66+1</f>
        <v>1.8038841668593846</v>
      </c>
      <c r="AE61" s="75">
        <v>1</v>
      </c>
      <c r="AF61" s="75">
        <v>1</v>
      </c>
      <c r="AG61" s="21">
        <f>(AD61^4) *Y61*Z61*AE61</f>
        <v>10.58850355310207</v>
      </c>
      <c r="AH61" s="21">
        <f>(AD61^5)*Y61*Z61*AF61</f>
        <v>19.100433910175163</v>
      </c>
      <c r="AI61" s="15">
        <f>AG61/$AG$66</f>
        <v>2.6065147731954105E-2</v>
      </c>
      <c r="AJ61" s="15">
        <f>AH61/$AH$66</f>
        <v>0.1336718818025211</v>
      </c>
      <c r="AK61" s="2">
        <v>3354</v>
      </c>
      <c r="AL61" s="16">
        <f>$D$72*AI61</f>
        <v>3042.8896569794665</v>
      </c>
      <c r="AM61" s="24">
        <f>AL61-AK61</f>
        <v>-311.11034302053349</v>
      </c>
      <c r="AN61" s="2">
        <v>0</v>
      </c>
      <c r="AO61" s="2">
        <v>5366</v>
      </c>
      <c r="AP61" s="2">
        <v>0</v>
      </c>
      <c r="AQ61" s="10">
        <f>SUM(AN61:AP61)</f>
        <v>5366</v>
      </c>
      <c r="AR61" s="16">
        <f>AI61*$D$71</f>
        <v>4711.0635428996438</v>
      </c>
      <c r="AS61" s="9">
        <f>AR61-AQ61</f>
        <v>-654.93645710035617</v>
      </c>
      <c r="AT61" s="9">
        <f>AS61+AM61</f>
        <v>-966.04680012088966</v>
      </c>
      <c r="AU61" s="18">
        <f>AK61+AQ61</f>
        <v>8720</v>
      </c>
      <c r="AV61" s="27">
        <f>AL61+AR61</f>
        <v>7753.9531998791099</v>
      </c>
      <c r="AW61" s="67">
        <f>AT61*(AT61&lt;0)</f>
        <v>-966.04680012088966</v>
      </c>
      <c r="AX61">
        <f>AW61/$AW$66</f>
        <v>2.3634437774637588E-2</v>
      </c>
      <c r="AY61" s="57">
        <f>AX61*$AT$66</f>
        <v>-471.09177653231899</v>
      </c>
      <c r="AZ61" s="70">
        <f>IF(AY61&gt;0,U61,V61)</f>
        <v>225.09857343335065</v>
      </c>
      <c r="BA61" s="17">
        <f>AY61/AZ61</f>
        <v>-2.0928243540015341</v>
      </c>
      <c r="BB61" s="35">
        <f>AU61/AV61</f>
        <v>1.1245876490634419</v>
      </c>
      <c r="BC61" s="28">
        <v>0</v>
      </c>
      <c r="BD61" s="16">
        <f>AJ61*$C$74</f>
        <v>0</v>
      </c>
      <c r="BE61" s="54">
        <f>BD61-BC61</f>
        <v>0</v>
      </c>
      <c r="BF61" s="39">
        <f>($AD61^$BF$68)*($BG$68^$M61)*(IF($C61&gt;0,1,$BH$68))</f>
        <v>1.9089944982457834</v>
      </c>
      <c r="BG61" s="39">
        <f>($AD61^$BF$69)*($BG$69^$M61)*(IF($C61&gt;0,1,$BH$69))</f>
        <v>3.5216748188125235</v>
      </c>
      <c r="BH61" s="39">
        <f>($AD61^$BF$70)*($BG$70^$M61)*(IF($C61&gt;0,1,$BH$70))</f>
        <v>17.617433820766816</v>
      </c>
      <c r="BI61" s="39">
        <f>($AD61^$BF$71)*($BG$71^$M61)*(IF($C61&gt;0,1,$BH$71))</f>
        <v>3.5362479811261602</v>
      </c>
      <c r="BJ61" s="39">
        <f>($AD61^$BF$72)*($BG$72^$M61)*(IF($C61&gt;0,1,$BH$72))</f>
        <v>1.0539076806178651</v>
      </c>
      <c r="BK61" s="39">
        <f>($AD61^$BF$73)*($BG$73^$M61)*(IF($C61&gt;0,1,$BH$73))</f>
        <v>8.2940033599327716</v>
      </c>
      <c r="BL61" s="39">
        <f>($AD61^$BF$75)*($BG$75^$M61)*(IF($C61&gt;0,1,$BH$75))</f>
        <v>3.0031215981656341</v>
      </c>
      <c r="BM61" s="37">
        <f>BF61/BF$66</f>
        <v>1.7205190310733722E-2</v>
      </c>
      <c r="BN61" s="37">
        <f>BG61/BG$66</f>
        <v>1.9458797281403331E-2</v>
      </c>
      <c r="BO61" s="37">
        <f>BH61/BH$66</f>
        <v>1.5057883992545717E-2</v>
      </c>
      <c r="BP61" s="37">
        <f>BI61/BI$66</f>
        <v>1.029882896607159E-2</v>
      </c>
      <c r="BQ61" s="37">
        <f>BJ61/BJ$66</f>
        <v>1.7428026866078174E-2</v>
      </c>
      <c r="BR61" s="37">
        <f>BK61/BK$66</f>
        <v>2.5145687607850756E-2</v>
      </c>
      <c r="BS61" s="37">
        <f>BL61/BL$66</f>
        <v>1.3132071626077674E-2</v>
      </c>
      <c r="BT61" s="2">
        <v>1298</v>
      </c>
      <c r="BU61" s="17">
        <f>BT$66*BM61</f>
        <v>985.58212176007055</v>
      </c>
      <c r="BV61" s="1">
        <f>BU61-BT61</f>
        <v>-312.41787823992945</v>
      </c>
      <c r="BW61" s="2">
        <v>359</v>
      </c>
      <c r="BX61" s="17">
        <f>BW$66*BN61</f>
        <v>1056.8267391502964</v>
      </c>
      <c r="BY61" s="1">
        <f>BX61-BW61</f>
        <v>697.82673915029636</v>
      </c>
      <c r="BZ61" s="74">
        <v>2253</v>
      </c>
      <c r="CA61" s="17">
        <f>BZ$66*BO61</f>
        <v>960.55747776848386</v>
      </c>
      <c r="CB61" s="1">
        <f>CA61-BZ61</f>
        <v>-1292.4425222315163</v>
      </c>
      <c r="CC61" s="2">
        <v>1202</v>
      </c>
      <c r="CD61" s="17">
        <f>CC$66*BP61</f>
        <v>630.53550461876705</v>
      </c>
      <c r="CE61" s="1">
        <f>CD61-CC61</f>
        <v>-571.46449538123295</v>
      </c>
      <c r="CF61" s="2">
        <v>1242</v>
      </c>
      <c r="CG61" s="17">
        <f>CF$66*BQ61</f>
        <v>1181.6550775738324</v>
      </c>
      <c r="CH61" s="1">
        <f>CG61-CF61</f>
        <v>-60.344922426167614</v>
      </c>
      <c r="CI61" s="2">
        <v>621</v>
      </c>
      <c r="CJ61" s="17">
        <f>CI$66*BR61</f>
        <v>1791.5296593089349</v>
      </c>
      <c r="CK61" s="1">
        <f>CJ61-CI61</f>
        <v>1170.5296593089349</v>
      </c>
      <c r="CL61" s="2">
        <v>1863</v>
      </c>
      <c r="CM61" s="17">
        <f>CL$66*BS61</f>
        <v>889.4089470909887</v>
      </c>
      <c r="CN61" s="1">
        <f>CM61-CL61</f>
        <v>-973.5910529090113</v>
      </c>
      <c r="CO61" s="9"/>
      <c r="CS61" s="37"/>
      <c r="CU61" s="17"/>
      <c r="CV61" s="1"/>
    </row>
    <row r="62" spans="1:100" x14ac:dyDescent="0.2">
      <c r="A62" s="44" t="s">
        <v>205</v>
      </c>
      <c r="B62">
        <v>1</v>
      </c>
      <c r="C62">
        <v>1</v>
      </c>
      <c r="D62">
        <v>0.93206521739130399</v>
      </c>
      <c r="E62">
        <v>6.7934782608695607E-2</v>
      </c>
      <c r="F62">
        <v>0.98691099476439703</v>
      </c>
      <c r="G62">
        <v>0.98691099476439703</v>
      </c>
      <c r="H62">
        <v>0.25193798449612398</v>
      </c>
      <c r="I62">
        <v>0.99612403100775104</v>
      </c>
      <c r="J62">
        <v>0.50096055800855899</v>
      </c>
      <c r="K62">
        <v>0.70313830975275005</v>
      </c>
      <c r="L62">
        <v>-0.68037616553153402</v>
      </c>
      <c r="M62" s="28">
        <v>-1</v>
      </c>
      <c r="N62">
        <v>1.0091367743870201</v>
      </c>
      <c r="O62">
        <v>0.996771543331615</v>
      </c>
      <c r="P62">
        <v>1.0077942427076401</v>
      </c>
      <c r="Q62">
        <v>0.99434824230243102</v>
      </c>
      <c r="R62">
        <v>3.21000003814697</v>
      </c>
      <c r="S62" s="40">
        <f>IF(C62,O62,Q62)</f>
        <v>0.996771543331615</v>
      </c>
      <c r="T62" s="40">
        <f>IF(D62 = 0,N62,P62)</f>
        <v>1.0077942427076401</v>
      </c>
      <c r="U62" s="59">
        <f>R62*S62^(1-M62)</f>
        <v>3.1893068037032197</v>
      </c>
      <c r="V62" s="58">
        <f>R62*T62^(M62+1)</f>
        <v>3.21000003814697</v>
      </c>
      <c r="W62" s="66">
        <f>0.5 * (D62-MAX($D$3:$D$65))/(MIN($D$3:$D$65)-MAX($D$3:$D$65)) + 0.75</f>
        <v>0.78538453232873084</v>
      </c>
      <c r="X62" s="66">
        <f>AVERAGE(D62, F62, G62, H62, I62, J62, K62)</f>
        <v>0.76543544145504039</v>
      </c>
      <c r="Y62" s="29">
        <f>1.2^M62</f>
        <v>0.83333333333333337</v>
      </c>
      <c r="Z62" s="29">
        <f>IF(C62&gt;0, 1, 0.3)</f>
        <v>1</v>
      </c>
      <c r="AA62" s="29">
        <f>PERCENTILE($L$2:$L$65, 0.05)</f>
        <v>8.297609145116451E-3</v>
      </c>
      <c r="AB62" s="29">
        <f>PERCENTILE($L$2:$L$65, 0.95)</f>
        <v>1.0118522672767436</v>
      </c>
      <c r="AC62" s="29">
        <f>MIN(MAX(L62,AA62), AB62)</f>
        <v>8.297609145116451E-3</v>
      </c>
      <c r="AD62" s="29">
        <f>AC62-$AC$66+1</f>
        <v>1</v>
      </c>
      <c r="AE62" s="75">
        <v>1</v>
      </c>
      <c r="AF62" s="75">
        <v>0</v>
      </c>
      <c r="AG62" s="21">
        <f>(AD62^4) *Y62*Z62*AE62</f>
        <v>0.83333333333333337</v>
      </c>
      <c r="AH62" s="21">
        <f>(AD62^5)*Y62*Z62*AF62</f>
        <v>0</v>
      </c>
      <c r="AI62" s="15">
        <f>AG62/$AG$66</f>
        <v>2.0513716914163558E-3</v>
      </c>
      <c r="AJ62" s="15">
        <f>AH62/$AH$66</f>
        <v>0</v>
      </c>
      <c r="AK62" s="2">
        <v>674</v>
      </c>
      <c r="AL62" s="16">
        <f>$D$72*AI62</f>
        <v>239.48061858782077</v>
      </c>
      <c r="AM62" s="24">
        <f>AL62-AK62</f>
        <v>-434.5193814121792</v>
      </c>
      <c r="AN62" s="2">
        <v>32</v>
      </c>
      <c r="AO62" s="2">
        <v>3541</v>
      </c>
      <c r="AP62" s="2">
        <v>0</v>
      </c>
      <c r="AQ62" s="10">
        <f>SUM(AN62:AP62)</f>
        <v>3573</v>
      </c>
      <c r="AR62" s="16">
        <f>AI62*$D$71</f>
        <v>370.76875557165511</v>
      </c>
      <c r="AS62" s="9">
        <f>AR62-AQ62</f>
        <v>-3202.2312444283448</v>
      </c>
      <c r="AT62" s="9">
        <f>AS62+AM62</f>
        <v>-3636.7506258405238</v>
      </c>
      <c r="AU62" s="18">
        <f>AK62+AQ62</f>
        <v>4247</v>
      </c>
      <c r="AV62" s="27">
        <f>AL62+AR62</f>
        <v>610.24937415947591</v>
      </c>
      <c r="AW62" s="67">
        <f>AT62*(AT62&lt;0)</f>
        <v>-3636.7506258405238</v>
      </c>
      <c r="AX62">
        <f>AW62/$AW$66</f>
        <v>8.8973491095406754E-2</v>
      </c>
      <c r="AY62" s="57">
        <f>AX62*$AT$66</f>
        <v>-1773.4578831148165</v>
      </c>
      <c r="AZ62" s="70">
        <f>IF(AY62&gt;0,U62,V62)</f>
        <v>3.21000003814697</v>
      </c>
      <c r="BA62" s="17">
        <f>AY62/AZ62</f>
        <v>-552.47908474748078</v>
      </c>
      <c r="BB62" s="35">
        <f>AU62/AV62</f>
        <v>6.9594499885388421</v>
      </c>
      <c r="BC62" s="28">
        <v>0</v>
      </c>
      <c r="BD62" s="16">
        <f>AJ62*$C$74</f>
        <v>0</v>
      </c>
      <c r="BE62" s="54">
        <f>BD62-BC62</f>
        <v>0</v>
      </c>
      <c r="BF62" s="39">
        <f>($AD62^$BF$68)*($BG$68^$M62)*(IF($C62&gt;0,1,$BH$68))</f>
        <v>1.3679890560875514</v>
      </c>
      <c r="BG62" s="39">
        <f>($AD62^$BF$69)*($BG$69^$M62)*(IF($C62&gt;0,1,$BH$69))</f>
        <v>1.2674271229404308</v>
      </c>
      <c r="BH62" s="39">
        <f>($AD62^$BF$70)*($BG$70^$M62)*(IF($C62&gt;0,1,$BH$70))</f>
        <v>2.0790020790020791</v>
      </c>
      <c r="BI62" s="39">
        <f>($AD62^$BF$71)*($BG$71^$M62)*(IF($C62&gt;0,1,$BH$71))</f>
        <v>2.8409090909090913</v>
      </c>
      <c r="BJ62" s="39">
        <f>($AD62^$BF$72)*($BG$72^$M62)*(IF($C62&gt;0,1,$BH$72))</f>
        <v>0.73855243722304276</v>
      </c>
      <c r="BK62" s="39">
        <f>($AD62^$BF$73)*($BG$73^$M62)*(IF($C62&gt;0,1,$BH$73))</f>
        <v>0.64391500321957507</v>
      </c>
      <c r="BL62" s="39">
        <f>($AD62^$BF$75)*($BG$75^$M62)*(IF($C62&gt;0,1,$BH$75))</f>
        <v>2.3148148148148149</v>
      </c>
      <c r="BM62" s="37">
        <f>BF62/BF$66</f>
        <v>1.2329271810167878E-2</v>
      </c>
      <c r="BN62" s="37">
        <f>BG62/BG$66</f>
        <v>7.0030904961765053E-3</v>
      </c>
      <c r="BO62" s="37">
        <f>BH62/BH$66</f>
        <v>1.7769541491890262E-3</v>
      </c>
      <c r="BP62" s="37">
        <f>BI62/BI$66</f>
        <v>8.2737514426556389E-3</v>
      </c>
      <c r="BQ62" s="37">
        <f>BJ62/BJ$66</f>
        <v>1.2213130195981338E-2</v>
      </c>
      <c r="BR62" s="37">
        <f>BK62/BK$66</f>
        <v>1.9522159341274843E-3</v>
      </c>
      <c r="BS62" s="37">
        <f>BL62/BL$66</f>
        <v>1.0122238795732336E-2</v>
      </c>
      <c r="BT62" s="2">
        <v>1298</v>
      </c>
      <c r="BU62" s="17">
        <f>BT$66*BM62</f>
        <v>706.27000637365677</v>
      </c>
      <c r="BV62" s="1">
        <f>BU62-BT62</f>
        <v>-591.72999362634323</v>
      </c>
      <c r="BW62" s="2">
        <v>359</v>
      </c>
      <c r="BX62" s="17">
        <f>BW$66*BN62</f>
        <v>380.34484793784219</v>
      </c>
      <c r="BY62" s="1">
        <f>BX62-BW62</f>
        <v>21.344847937842189</v>
      </c>
      <c r="BZ62" s="74">
        <v>2253</v>
      </c>
      <c r="CA62" s="17">
        <f>BZ$66*BO62</f>
        <v>113.35368213091718</v>
      </c>
      <c r="CB62" s="1">
        <f>CA62-BZ62</f>
        <v>-2139.6463178690828</v>
      </c>
      <c r="CC62" s="2">
        <v>1202</v>
      </c>
      <c r="CD62" s="17">
        <f>CC$66*BP62</f>
        <v>506.55215832514881</v>
      </c>
      <c r="CE62" s="1">
        <f>CD62-CC62</f>
        <v>-695.44784167485113</v>
      </c>
      <c r="CF62" s="2">
        <v>1242</v>
      </c>
      <c r="CG62" s="17">
        <f>CF$66*BQ62</f>
        <v>828.07465354792669</v>
      </c>
      <c r="CH62" s="1">
        <f>CG62-CF62</f>
        <v>-413.92534645207331</v>
      </c>
      <c r="CI62" s="2">
        <v>621</v>
      </c>
      <c r="CJ62" s="17">
        <f>CI$66*BR62</f>
        <v>139.08757644284674</v>
      </c>
      <c r="CK62" s="1">
        <f>CJ62-CI62</f>
        <v>-481.91242355715326</v>
      </c>
      <c r="CL62" s="2">
        <v>1863</v>
      </c>
      <c r="CM62" s="17">
        <f>CL$66*BS62</f>
        <v>685.55898915735963</v>
      </c>
      <c r="CN62" s="1">
        <f>CM62-CL62</f>
        <v>-1177.4410108426405</v>
      </c>
      <c r="CO62" s="9"/>
      <c r="CS62" s="37"/>
      <c r="CU62" s="17"/>
      <c r="CV62" s="1"/>
    </row>
    <row r="63" spans="1:100" x14ac:dyDescent="0.2">
      <c r="A63" s="44" t="s">
        <v>120</v>
      </c>
      <c r="B63">
        <v>0</v>
      </c>
      <c r="C63">
        <v>0</v>
      </c>
      <c r="D63">
        <v>0.11914893617021199</v>
      </c>
      <c r="E63">
        <v>0.88085106382978695</v>
      </c>
      <c r="F63">
        <v>0.15495867768595001</v>
      </c>
      <c r="G63">
        <v>0.15495867768595001</v>
      </c>
      <c r="H63">
        <v>0.42499999999999999</v>
      </c>
      <c r="I63">
        <v>0.22500000000000001</v>
      </c>
      <c r="J63">
        <v>0.30923292192132401</v>
      </c>
      <c r="K63">
        <v>0.21890254607448301</v>
      </c>
      <c r="L63">
        <v>0.48593084367823403</v>
      </c>
      <c r="M63" s="28">
        <v>0</v>
      </c>
      <c r="N63">
        <v>1.0265065644936999</v>
      </c>
      <c r="O63">
        <v>0.98036869318080599</v>
      </c>
      <c r="P63">
        <v>1.0306700841110299</v>
      </c>
      <c r="Q63">
        <v>0.97754582355769004</v>
      </c>
      <c r="R63">
        <v>24.4300003051757</v>
      </c>
      <c r="S63" s="40">
        <f>IF(C63,O63,Q63)</f>
        <v>0.97754582355769004</v>
      </c>
      <c r="T63" s="40">
        <f>IF(D63 = 0,N63,P63)</f>
        <v>1.0306700841110299</v>
      </c>
      <c r="U63" s="59">
        <f>R63*S63^(1-M63)</f>
        <v>23.8814447678376</v>
      </c>
      <c r="V63" s="58">
        <f>R63*T63^(M63+1)</f>
        <v>25.179270469367925</v>
      </c>
      <c r="W63" s="66">
        <f>0.5 * (D63-MAX($D$3:$D$65))/(MIN($D$3:$D$65)-MAX($D$3:$D$65)) + 0.75</f>
        <v>1.25</v>
      </c>
      <c r="X63" s="66">
        <f>AVERAGE(D63, F63, G63, H63, I63, J63, K63)</f>
        <v>0.22960025136255988</v>
      </c>
      <c r="Y63" s="29">
        <f>1.2^M63</f>
        <v>1</v>
      </c>
      <c r="Z63" s="29">
        <f>IF(C63&gt;0, 1, 0.3)</f>
        <v>0.3</v>
      </c>
      <c r="AA63" s="29">
        <f>PERCENTILE($L$2:$L$65, 0.05)</f>
        <v>8.297609145116451E-3</v>
      </c>
      <c r="AB63" s="29">
        <f>PERCENTILE($L$2:$L$65, 0.95)</f>
        <v>1.0118522672767436</v>
      </c>
      <c r="AC63" s="29">
        <f>MIN(MAX(L63,AA63), AB63)</f>
        <v>0.48593084367823403</v>
      </c>
      <c r="AD63" s="29">
        <f>AC63-$AC$66+1</f>
        <v>1.4776332345331176</v>
      </c>
      <c r="AE63" s="75">
        <v>1</v>
      </c>
      <c r="AF63" s="75">
        <v>0</v>
      </c>
      <c r="AG63" s="21">
        <f>(AD63^4) *Y63*Z63*AE63</f>
        <v>1.4301706362928446</v>
      </c>
      <c r="AH63" s="21">
        <f>(AD63^5)*Y63*Z63*AF63</f>
        <v>0</v>
      </c>
      <c r="AI63" s="15">
        <f>AG63/$AG$66</f>
        <v>3.52057386862327E-3</v>
      </c>
      <c r="AJ63" s="15">
        <f>AH63/$AH$66</f>
        <v>0</v>
      </c>
      <c r="AK63" s="2">
        <v>1222</v>
      </c>
      <c r="AL63" s="16">
        <f>$D$72*AI63</f>
        <v>410.9977783986572</v>
      </c>
      <c r="AM63" s="24">
        <f>AL63-AK63</f>
        <v>-811.00222160134285</v>
      </c>
      <c r="AN63" s="2">
        <v>391</v>
      </c>
      <c r="AO63" s="2">
        <v>2541</v>
      </c>
      <c r="AP63" s="2">
        <v>195</v>
      </c>
      <c r="AQ63" s="10">
        <f>SUM(AN63:AP63)</f>
        <v>3127</v>
      </c>
      <c r="AR63" s="16">
        <f>AI63*$D$71</f>
        <v>636.31510448810411</v>
      </c>
      <c r="AS63" s="9">
        <f>AR63-AQ63</f>
        <v>-2490.6848955118958</v>
      </c>
      <c r="AT63" s="9">
        <f>AS63+AM63</f>
        <v>-3301.6871171132389</v>
      </c>
      <c r="AU63" s="18">
        <f>AK63+AQ63</f>
        <v>4349</v>
      </c>
      <c r="AV63" s="27">
        <f>AL63+AR63</f>
        <v>1047.3128828867614</v>
      </c>
      <c r="AW63" s="67">
        <f>AT63*(AT63&lt;0)</f>
        <v>-3301.6871171132389</v>
      </c>
      <c r="AX63">
        <f>AW63/$AW$66</f>
        <v>8.0776126695901701E-2</v>
      </c>
      <c r="AY63" s="57">
        <f>AX63*$AT$66</f>
        <v>-1610.0644910371902</v>
      </c>
      <c r="AZ63" s="60">
        <f>IF(AY63&gt;0,U63,V63)</f>
        <v>25.179270469367925</v>
      </c>
      <c r="BA63" s="17">
        <f>AY63/AZ63</f>
        <v>-63.944048458271624</v>
      </c>
      <c r="BB63" s="35">
        <f>AU63/AV63</f>
        <v>4.1525317515551148</v>
      </c>
      <c r="BC63" s="28">
        <v>0</v>
      </c>
      <c r="BD63" s="16">
        <f>AJ63*$C$74</f>
        <v>0</v>
      </c>
      <c r="BE63" s="54">
        <f>BD63-BC63</f>
        <v>0</v>
      </c>
      <c r="BF63" s="39">
        <f>($AD63^$BF$68)*($BG$68^$M63)*(IF($C63&gt;0,1,$BH$68))</f>
        <v>0.71180827021095872</v>
      </c>
      <c r="BG63" s="39">
        <f>($AD63^$BF$69)*($BG$69^$M63)*(IF($C63&gt;0,1,$BH$69))</f>
        <v>0.90646586447718325</v>
      </c>
      <c r="BH63" s="39">
        <f>($AD63^$BF$70)*($BG$70^$M63)*(IF($C63&gt;0,1,$BH$70))</f>
        <v>1.3354653288754983E-2</v>
      </c>
      <c r="BI63" s="39">
        <f>($AD63^$BF$71)*($BG$71^$M63)*(IF($C63&gt;0,1,$BH$71))</f>
        <v>1.6725542202140624</v>
      </c>
      <c r="BJ63" s="39">
        <f>($AD63^$BF$72)*($BG$72^$M63)*(IF($C63&gt;0,1,$BH$72))</f>
        <v>0.67712551705778934</v>
      </c>
      <c r="BK63" s="39">
        <f>($AD63^$BF$73)*($BG$73^$M63)*(IF($C63&gt;0,1,$BH$73))</f>
        <v>0.91253289125688108</v>
      </c>
      <c r="BL63" s="39">
        <f>($AD63^$BF$75)*($BG$75^$M63)*(IF($C63&gt;0,1,$BH$75))</f>
        <v>8.0748942546013572E-2</v>
      </c>
      <c r="BM63" s="37">
        <f>BF63/BF$66</f>
        <v>6.4153127549542791E-3</v>
      </c>
      <c r="BN63" s="37">
        <f>BG63/BG$66</f>
        <v>5.0086212972159511E-3</v>
      </c>
      <c r="BO63" s="37">
        <f>BH63/BH$66</f>
        <v>1.1414421761340773E-5</v>
      </c>
      <c r="BP63" s="37">
        <f>BI63/BI$66</f>
        <v>4.8710808581303878E-3</v>
      </c>
      <c r="BQ63" s="37">
        <f>BJ63/BJ$66</f>
        <v>1.1197339121840143E-2</v>
      </c>
      <c r="BR63" s="37">
        <f>BK63/BK$66</f>
        <v>2.7666093223791956E-3</v>
      </c>
      <c r="BS63" s="37">
        <f>BL63/BL$66</f>
        <v>3.5309955410796383E-4</v>
      </c>
      <c r="BT63" s="2">
        <v>1655</v>
      </c>
      <c r="BU63" s="17">
        <f>BT$66*BM63</f>
        <v>367.49477585480093</v>
      </c>
      <c r="BV63" s="1">
        <f>BU63-BT63</f>
        <v>-1287.505224145199</v>
      </c>
      <c r="BW63" s="2">
        <v>956</v>
      </c>
      <c r="BX63" s="17">
        <f>BW$66*BN63</f>
        <v>272.02323127309552</v>
      </c>
      <c r="BY63" s="1">
        <f>BX63-BW63</f>
        <v>-683.97676872690454</v>
      </c>
      <c r="BZ63" s="74">
        <v>888</v>
      </c>
      <c r="CA63" s="17">
        <f>BZ$66*BO63</f>
        <v>0.72813737857768923</v>
      </c>
      <c r="CB63" s="1">
        <f>CA63-BZ63</f>
        <v>-887.27186262142231</v>
      </c>
      <c r="CC63" s="2">
        <v>1682</v>
      </c>
      <c r="CD63" s="17">
        <f>CC$66*BP63</f>
        <v>298.22705445817485</v>
      </c>
      <c r="CE63" s="1">
        <f>CD63-CC63</f>
        <v>-1383.7729455418253</v>
      </c>
      <c r="CF63" s="2">
        <v>1023</v>
      </c>
      <c r="CG63" s="17">
        <f>CF$66*BQ63</f>
        <v>759.20198713900538</v>
      </c>
      <c r="CH63" s="1">
        <f>CG63-CF63</f>
        <v>-263.79801286099462</v>
      </c>
      <c r="CI63" s="2">
        <v>1165</v>
      </c>
      <c r="CJ63" s="17">
        <f>CI$66*BR63</f>
        <v>197.10984778222817</v>
      </c>
      <c r="CK63" s="1">
        <f>CJ63-CI63</f>
        <v>-967.89015221777186</v>
      </c>
      <c r="CL63" s="2">
        <v>1235</v>
      </c>
      <c r="CM63" s="17">
        <f>CL$66*BS63</f>
        <v>23.914726600624174</v>
      </c>
      <c r="CN63" s="1">
        <f>CM63-CL63</f>
        <v>-1211.0852733993759</v>
      </c>
      <c r="CO63" s="9"/>
      <c r="CS63" s="37"/>
      <c r="CU63" s="17"/>
      <c r="CV63" s="1"/>
    </row>
    <row r="64" spans="1:100" x14ac:dyDescent="0.2">
      <c r="A64" s="44" t="s">
        <v>56</v>
      </c>
      <c r="B64">
        <v>1</v>
      </c>
      <c r="C64">
        <v>1</v>
      </c>
      <c r="D64">
        <v>0.38152610441766999</v>
      </c>
      <c r="E64">
        <v>0.61847389558232901</v>
      </c>
      <c r="F64">
        <v>0.47259729944400303</v>
      </c>
      <c r="G64">
        <v>0.47259729944400303</v>
      </c>
      <c r="H64">
        <v>3.0837004405286299E-2</v>
      </c>
      <c r="I64">
        <v>0.52246696035242202</v>
      </c>
      <c r="J64">
        <v>0.12693035869327801</v>
      </c>
      <c r="K64">
        <v>0.24492232388229099</v>
      </c>
      <c r="L64">
        <v>0.64753686828427304</v>
      </c>
      <c r="M64" s="28">
        <v>0</v>
      </c>
      <c r="N64">
        <v>1.00635921626744</v>
      </c>
      <c r="O64">
        <v>0.99551037058121805</v>
      </c>
      <c r="P64">
        <v>1.00692105740335</v>
      </c>
      <c r="Q64">
        <v>0.99446064686272495</v>
      </c>
      <c r="R64">
        <v>75.419998168945298</v>
      </c>
      <c r="S64" s="40">
        <f>IF(C64,O64,Q64)</f>
        <v>0.99551037058121805</v>
      </c>
      <c r="T64" s="40">
        <f>IF(D64 = 0,N64,P64)</f>
        <v>1.00692105740335</v>
      </c>
      <c r="U64" s="59">
        <f>R64*S64^(1-M64)</f>
        <v>75.081390326401518</v>
      </c>
      <c r="V64" s="58">
        <f>R64*T64^(M64+1)</f>
        <v>75.941984305633127</v>
      </c>
      <c r="W64" s="66">
        <f>0.5 * (D64-MAX($D$3:$D$65))/(MIN($D$3:$D$65)-MAX($D$3:$D$65)) + 0.75</f>
        <v>1.1000405348648674</v>
      </c>
      <c r="X64" s="66">
        <f>AVERAGE(D64, F64, G64, H64, I64, J64, K64)</f>
        <v>0.32169676437699335</v>
      </c>
      <c r="Y64" s="29">
        <f>1.2^M64</f>
        <v>1</v>
      </c>
      <c r="Z64" s="29">
        <f>IF(C64&gt;0, 1, 0.3)</f>
        <v>1</v>
      </c>
      <c r="AA64" s="29">
        <f>PERCENTILE($L$2:$L$65, 0.05)</f>
        <v>8.297609145116451E-3</v>
      </c>
      <c r="AB64" s="29">
        <f>PERCENTILE($L$2:$L$65, 0.95)</f>
        <v>1.0118522672767436</v>
      </c>
      <c r="AC64" s="29">
        <f>MIN(MAX(L64,AA64), AB64)</f>
        <v>0.64753686828427304</v>
      </c>
      <c r="AD64" s="29">
        <f>AC64-$AC$66+1</f>
        <v>1.6392392591391567</v>
      </c>
      <c r="AE64" s="75">
        <v>1</v>
      </c>
      <c r="AF64" s="75">
        <v>0</v>
      </c>
      <c r="AG64" s="21">
        <f>(AD64^4) *Y64*Z64*AE64</f>
        <v>7.2205351550287613</v>
      </c>
      <c r="AH64" s="21">
        <f>(AD64^5)*Y64*Z64*AF64</f>
        <v>0</v>
      </c>
      <c r="AI64" s="15">
        <f>AG64/$AG$66</f>
        <v>1.777440169668313E-2</v>
      </c>
      <c r="AJ64" s="15">
        <f>AH64/$AH$66</f>
        <v>0</v>
      </c>
      <c r="AK64" s="2">
        <v>2413</v>
      </c>
      <c r="AL64" s="16">
        <f>$D$72*AI64</f>
        <v>2075.0138705536729</v>
      </c>
      <c r="AM64" s="24">
        <f>AL64-AK64</f>
        <v>-337.98612944632714</v>
      </c>
      <c r="AN64" s="2">
        <v>1584</v>
      </c>
      <c r="AO64" s="2">
        <v>2640</v>
      </c>
      <c r="AP64" s="2">
        <v>75</v>
      </c>
      <c r="AQ64" s="10">
        <f>SUM(AN64:AP64)</f>
        <v>4299</v>
      </c>
      <c r="AR64" s="16">
        <f>AI64*$D$71</f>
        <v>3212.5786007896818</v>
      </c>
      <c r="AS64" s="9">
        <f>AR64-AQ64</f>
        <v>-1086.4213992103182</v>
      </c>
      <c r="AT64" s="9">
        <f>AS64+AM64</f>
        <v>-1424.4075286566454</v>
      </c>
      <c r="AU64" s="18">
        <f>AK64+AQ64</f>
        <v>6712</v>
      </c>
      <c r="AV64" s="27">
        <f>AL64+AR64</f>
        <v>5287.5924713433542</v>
      </c>
      <c r="AW64" s="67">
        <f>AT64*(AT64&lt;0)</f>
        <v>-1424.4075286566454</v>
      </c>
      <c r="AX64">
        <f>AW64/$AW$66</f>
        <v>3.4848281778427297E-2</v>
      </c>
      <c r="AY64" s="57">
        <f>AX64*$AT$66</f>
        <v>-694.6109371687769</v>
      </c>
      <c r="AZ64" s="70">
        <f>IF(AY64&gt;0,U64,V64)</f>
        <v>75.941984305633127</v>
      </c>
      <c r="BA64" s="17">
        <f>AY64/AZ64</f>
        <v>-9.1465997829773968</v>
      </c>
      <c r="BB64" s="35">
        <f>AU64/AV64</f>
        <v>1.2693867835648014</v>
      </c>
      <c r="BC64" s="28">
        <v>0</v>
      </c>
      <c r="BD64" s="16">
        <f>AJ64*$C$74</f>
        <v>0</v>
      </c>
      <c r="BE64" s="54">
        <f>BD64-BC64</f>
        <v>0</v>
      </c>
      <c r="BF64" s="39">
        <f>($AD64^$BF$68)*($BG$68^$M64)*(IF($C64&gt;0,1,$BH$68))</f>
        <v>1.7188897110370283</v>
      </c>
      <c r="BG64" s="39">
        <f>($AD64^$BF$69)*($BG$69^$M64)*(IF($C64&gt;0,1,$BH$69))</f>
        <v>2.8710897443491445</v>
      </c>
      <c r="BH64" s="39">
        <f>($AD64^$BF$70)*($BG$70^$M64)*(IF($C64&gt;0,1,$BH$70))</f>
        <v>11.061288812866145</v>
      </c>
      <c r="BI64" s="39">
        <f>($AD64^$BF$71)*($BG$71^$M64)*(IF($C64&gt;0,1,$BH$71))</f>
        <v>2.881039842602048</v>
      </c>
      <c r="BJ64" s="39">
        <f>($AD64^$BF$72)*($BG$72^$M64)*(IF($C64&gt;0,1,$BH$72))</f>
        <v>1.0449684272867323</v>
      </c>
      <c r="BK64" s="39">
        <f>($AD64^$BF$73)*($BG$73^$M64)*(IF($C64&gt;0,1,$BH$73))</f>
        <v>5.8844713845251686</v>
      </c>
      <c r="BL64" s="39">
        <f>($AD64^$BF$75)*($BG$75^$M64)*(IF($C64&gt;0,1,$BH$75))</f>
        <v>2.5124263191669849</v>
      </c>
      <c r="BM64" s="37">
        <f>BF64/BF$66</f>
        <v>1.5491833333584878E-2</v>
      </c>
      <c r="BN64" s="37">
        <f>BG64/BG$66</f>
        <v>1.5864029527531527E-2</v>
      </c>
      <c r="BO64" s="37">
        <f>BH64/BH$66</f>
        <v>9.4542488677237142E-3</v>
      </c>
      <c r="BP64" s="37">
        <f>BI64/BI$66</f>
        <v>8.3906266590351268E-3</v>
      </c>
      <c r="BQ64" s="37">
        <f>BJ64/BJ$66</f>
        <v>1.7280202203555244E-2</v>
      </c>
      <c r="BR64" s="37">
        <f>BK64/BK$66</f>
        <v>1.7840489417622601E-2</v>
      </c>
      <c r="BS64" s="37">
        <f>BL64/BL$66</f>
        <v>1.0986355796813733E-2</v>
      </c>
      <c r="BT64" s="2">
        <v>336</v>
      </c>
      <c r="BU64" s="17">
        <f>BT$66*BM64</f>
        <v>887.43418068107621</v>
      </c>
      <c r="BV64" s="1">
        <f>BU64-BT64</f>
        <v>551.43418068107621</v>
      </c>
      <c r="BW64" s="2">
        <v>285</v>
      </c>
      <c r="BX64" s="17">
        <f>BW$66*BN64</f>
        <v>861.59130766976477</v>
      </c>
      <c r="BY64" s="1">
        <f>BX64-BW64</f>
        <v>576.59130766976477</v>
      </c>
      <c r="BZ64" s="74">
        <v>0</v>
      </c>
      <c r="CA64" s="17">
        <f>BZ$66*BO64</f>
        <v>603.09598952096349</v>
      </c>
      <c r="CB64" s="1">
        <f>CA64-BZ64</f>
        <v>603.09598952096349</v>
      </c>
      <c r="CC64" s="2">
        <v>0</v>
      </c>
      <c r="CD64" s="17">
        <f>CC$66*BP64</f>
        <v>513.70772657276666</v>
      </c>
      <c r="CE64" s="1">
        <f>CD64-CC64</f>
        <v>513.70772657276666</v>
      </c>
      <c r="CF64" s="2">
        <v>4460</v>
      </c>
      <c r="CG64" s="17">
        <f>CF$66*BQ64</f>
        <v>1171.6322698054526</v>
      </c>
      <c r="CH64" s="1">
        <f>CG64-CF64</f>
        <v>-3288.3677301945472</v>
      </c>
      <c r="CI64" s="2">
        <v>892</v>
      </c>
      <c r="CJ64" s="17">
        <f>CI$66*BR64</f>
        <v>1271.0635090479398</v>
      </c>
      <c r="CK64" s="1">
        <f>CJ64-CI64</f>
        <v>379.06350904793976</v>
      </c>
      <c r="CL64" s="2">
        <v>74</v>
      </c>
      <c r="CM64" s="17">
        <f>CL$66*BS64</f>
        <v>744.08390540660048</v>
      </c>
      <c r="CN64" s="1">
        <f>CM64-CL64</f>
        <v>670.08390540660048</v>
      </c>
      <c r="CO64" s="9"/>
      <c r="CS64" s="37"/>
      <c r="CU64" s="17"/>
      <c r="CV64" s="1"/>
    </row>
    <row r="65" spans="1:100" ht="17" thickBot="1" x14ac:dyDescent="0.25">
      <c r="A65" s="44" t="s">
        <v>209</v>
      </c>
      <c r="B65">
        <v>1</v>
      </c>
      <c r="C65">
        <v>0</v>
      </c>
      <c r="D65">
        <v>0.42189421894218898</v>
      </c>
      <c r="E65">
        <v>0.57810578105780996</v>
      </c>
      <c r="F65">
        <v>0.39298669891172899</v>
      </c>
      <c r="G65">
        <v>0.39298669891172899</v>
      </c>
      <c r="H65">
        <v>0.42674253200568901</v>
      </c>
      <c r="I65">
        <v>0.47652916073968699</v>
      </c>
      <c r="J65">
        <v>0.45094928831144598</v>
      </c>
      <c r="K65">
        <v>0.42097158121434802</v>
      </c>
      <c r="L65">
        <v>0.53786741351827305</v>
      </c>
      <c r="M65" s="28">
        <v>0</v>
      </c>
      <c r="N65">
        <v>1.00913961019814</v>
      </c>
      <c r="O65">
        <v>0.98947191158786696</v>
      </c>
      <c r="P65">
        <v>1.0132205697991199</v>
      </c>
      <c r="Q65">
        <v>0.98751996499056405</v>
      </c>
      <c r="R65">
        <v>103.86000061035099</v>
      </c>
      <c r="S65" s="40">
        <f>IF(C65,O65,Q65)</f>
        <v>0.98751996499056405</v>
      </c>
      <c r="T65" s="40">
        <f>IF(D65 = 0,N65,P65)</f>
        <v>1.0132205697991199</v>
      </c>
      <c r="U65" s="59">
        <f>R65*S65^(1-M65)</f>
        <v>102.56382416665377</v>
      </c>
      <c r="V65" s="58">
        <f>R65*T65^(M65+1)</f>
        <v>105.23308899775678</v>
      </c>
      <c r="W65" s="66">
        <f>0.5 * (D65-MAX($D$3:$D$65))/(MIN($D$3:$D$65)-MAX($D$3:$D$65)) + 0.75</f>
        <v>1.076968478317244</v>
      </c>
      <c r="X65" s="66">
        <f>AVERAGE(D65, F65, G65, H65, I65, J65, K65)</f>
        <v>0.42615145414811673</v>
      </c>
      <c r="Y65" s="29">
        <f>1.2^M65</f>
        <v>1</v>
      </c>
      <c r="Z65" s="29">
        <f>IF(C65&gt;0, 1, 0.3)</f>
        <v>0.3</v>
      </c>
      <c r="AA65" s="29">
        <f>PERCENTILE($L$2:$L$65, 0.05)</f>
        <v>8.297609145116451E-3</v>
      </c>
      <c r="AB65" s="29">
        <f>PERCENTILE($L$2:$L$65, 0.95)</f>
        <v>1.0118522672767436</v>
      </c>
      <c r="AC65" s="29">
        <f>MIN(MAX(L65,AA65), AB65)</f>
        <v>0.53786741351827305</v>
      </c>
      <c r="AD65" s="29">
        <f>AC65-$AC$66+1</f>
        <v>1.5295698043731565</v>
      </c>
      <c r="AE65" s="75">
        <v>0</v>
      </c>
      <c r="AF65" s="75">
        <v>1</v>
      </c>
      <c r="AG65" s="21">
        <f>(AD65^4) *Y65*Z65*AE65</f>
        <v>0</v>
      </c>
      <c r="AH65" s="21">
        <f>(AD65^5)*Y65*Z65*AF65</f>
        <v>2.5116999804796447</v>
      </c>
      <c r="AI65" s="15">
        <f>AG65/$AG$66</f>
        <v>0</v>
      </c>
      <c r="AJ65" s="15">
        <f>AH65/$AH$66</f>
        <v>1.7577802917619196E-2</v>
      </c>
      <c r="AK65" s="2">
        <v>0</v>
      </c>
      <c r="AL65" s="16">
        <f>$D$72*AI65</f>
        <v>0</v>
      </c>
      <c r="AM65" s="24">
        <f>AL65-AK65</f>
        <v>0</v>
      </c>
      <c r="AN65" s="2">
        <v>0</v>
      </c>
      <c r="AO65" s="2">
        <v>0</v>
      </c>
      <c r="AP65" s="2">
        <v>0</v>
      </c>
      <c r="AQ65" s="10">
        <f>SUM(AN65:AP65)</f>
        <v>0</v>
      </c>
      <c r="AR65" s="16">
        <f>AI65*$D$71</f>
        <v>0</v>
      </c>
      <c r="AS65" s="9">
        <f>AR65-AQ65</f>
        <v>0</v>
      </c>
      <c r="AT65" s="9">
        <f>AS65+AM65</f>
        <v>0</v>
      </c>
      <c r="AU65" s="18">
        <f>AK65+AQ65</f>
        <v>0</v>
      </c>
      <c r="AV65" s="27">
        <f>AL65+AR65</f>
        <v>0</v>
      </c>
      <c r="AW65" s="67">
        <f>AT65*(AT65&lt;0)</f>
        <v>0</v>
      </c>
      <c r="AX65">
        <f>AW65/$AW$66</f>
        <v>0</v>
      </c>
      <c r="AY65" s="57">
        <f>AX65*$AT$66</f>
        <v>0</v>
      </c>
      <c r="AZ65" s="70">
        <f>IF(AY65&gt;0,U65,V65)</f>
        <v>105.23308899775678</v>
      </c>
      <c r="BA65" s="17">
        <f>AY65/AZ65</f>
        <v>0</v>
      </c>
      <c r="BB65" s="35" t="e">
        <f>AU65/AV65</f>
        <v>#DIV/0!</v>
      </c>
      <c r="BC65" s="28">
        <v>0</v>
      </c>
      <c r="BD65" s="16">
        <f>AJ65*$C$74</f>
        <v>0</v>
      </c>
      <c r="BE65" s="54">
        <f>BD65-BC65</f>
        <v>0</v>
      </c>
      <c r="BF65" s="39">
        <f>($AD65^$BF$68)*($BG$68^$M65)*(IF($C65&gt;0,1,$BH$68))</f>
        <v>0.73927485539669313</v>
      </c>
      <c r="BG65" s="39">
        <f>($AD65^$BF$69)*($BG$69^$M65)*(IF($C65&gt;0,1,$BH$69))</f>
        <v>0.97581414960173118</v>
      </c>
      <c r="BH65" s="39">
        <f>($AD65^$BF$70)*($BG$70^$M65)*(IF($C65&gt;0,1,$BH$70))</f>
        <v>1.5797578018074913E-2</v>
      </c>
      <c r="BI65" s="39">
        <f>($AD65^$BF$71)*($BG$71^$M65)*(IF($C65&gt;0,1,$BH$71))</f>
        <v>1.8009467881291679</v>
      </c>
      <c r="BJ65" s="39">
        <f>($AD65^$BF$72)*($BG$72^$M65)*(IF($C65&gt;0,1,$BH$72))</f>
        <v>0.67921053918794849</v>
      </c>
      <c r="BK65" s="39">
        <f>($AD65^$BF$73)*($BG$73^$M65)*(IF($C65&gt;0,1,$BH$73))</f>
        <v>1.0328756362415252</v>
      </c>
      <c r="BL65" s="39">
        <f>($AD65^$BF$75)*($BG$75^$M65)*(IF($C65&gt;0,1,$BH$75))</f>
        <v>8.6119556579371564E-2</v>
      </c>
      <c r="BM65" s="37">
        <f>BF65/BF$66</f>
        <v>6.6628607838987277E-3</v>
      </c>
      <c r="BN65" s="37">
        <f>BG65/BG$66</f>
        <v>5.391800974920139E-3</v>
      </c>
      <c r="BO65" s="37">
        <f>BH65/BH$66</f>
        <v>1.3502426038857027E-5</v>
      </c>
      <c r="BP65" s="37">
        <f>BI65/BI$66</f>
        <v>5.2450063024232687E-3</v>
      </c>
      <c r="BQ65" s="37">
        <f>BJ65/BJ$66</f>
        <v>1.1231818253522225E-2</v>
      </c>
      <c r="BR65" s="37">
        <f>BK65/BK$66</f>
        <v>3.1314634151414196E-3</v>
      </c>
      <c r="BS65" s="37">
        <f>BL65/BL$66</f>
        <v>3.765842136053197E-4</v>
      </c>
      <c r="BT65" s="2">
        <v>336</v>
      </c>
      <c r="BU65" s="17">
        <f>BT$66*BM65</f>
        <v>381.67531714485472</v>
      </c>
      <c r="BV65" s="1">
        <f>BU65-BT65</f>
        <v>45.675317144854716</v>
      </c>
      <c r="BW65" s="2">
        <v>285</v>
      </c>
      <c r="BX65" s="17">
        <f>BW$66*BN65</f>
        <v>292.83410274888769</v>
      </c>
      <c r="BY65" s="1">
        <f>BX65-BW65</f>
        <v>7.8341027488876875</v>
      </c>
      <c r="BZ65" s="74">
        <v>0</v>
      </c>
      <c r="CA65" s="17">
        <f>BZ$66*BO65</f>
        <v>0.86133325944472861</v>
      </c>
      <c r="CB65" s="1">
        <f>CA65-BZ65</f>
        <v>0.86133325944472861</v>
      </c>
      <c r="CC65" s="2">
        <v>0</v>
      </c>
      <c r="CD65" s="17">
        <f>CC$66*BP65</f>
        <v>321.12026585956221</v>
      </c>
      <c r="CE65" s="1">
        <f>CD65-CC65</f>
        <v>321.12026585956221</v>
      </c>
      <c r="CF65" s="2">
        <v>4460</v>
      </c>
      <c r="CG65" s="17">
        <f>CF$66*BQ65</f>
        <v>761.53974122531395</v>
      </c>
      <c r="CH65" s="1">
        <f>CG65-CF65</f>
        <v>-3698.4602587746858</v>
      </c>
      <c r="CI65" s="2">
        <v>892</v>
      </c>
      <c r="CJ65" s="17">
        <f>CI$66*BR65</f>
        <v>223.10424247516559</v>
      </c>
      <c r="CK65" s="1">
        <f>CJ65-CI65</f>
        <v>-668.89575752483438</v>
      </c>
      <c r="CL65" s="2">
        <v>74</v>
      </c>
      <c r="CM65" s="17">
        <f>CL$66*BS65</f>
        <v>25.505295619061091</v>
      </c>
      <c r="CN65" s="1">
        <f>CM65-CL65</f>
        <v>-48.494704380938913</v>
      </c>
      <c r="CO65" s="9"/>
      <c r="CS65" s="37"/>
      <c r="CU65" s="17"/>
      <c r="CV65" s="1"/>
    </row>
    <row r="66" spans="1:100" ht="17" thickBot="1" x14ac:dyDescent="0.25">
      <c r="A66" s="4" t="s">
        <v>27</v>
      </c>
      <c r="B66" s="13">
        <f>AVERAGE(B2:B65)</f>
        <v>0.90625</v>
      </c>
      <c r="C66" s="13">
        <f>AVERAGE(C2:C65)</f>
        <v>0.890625</v>
      </c>
      <c r="D66" s="6">
        <f>SUM(D2:D65)</f>
        <v>38.975528315523519</v>
      </c>
      <c r="E66" s="6">
        <f>SUM(E3:E65)</f>
        <v>24.880696584074826</v>
      </c>
      <c r="F66" s="4"/>
      <c r="G66" s="4"/>
      <c r="H66" s="4"/>
      <c r="I66" s="4"/>
      <c r="J66" s="4"/>
      <c r="K66" s="4"/>
      <c r="L66" s="4">
        <f>MIN(L2:L65)</f>
        <v>-1.26764944031898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30">
        <f>SUM(W2:W65)</f>
        <v>62.082173065482259</v>
      </c>
      <c r="X66" s="30"/>
      <c r="Y66" s="13"/>
      <c r="Z66" s="13"/>
      <c r="AA66" s="13"/>
      <c r="AB66" s="13"/>
      <c r="AC66" s="30">
        <f>MIN(AC2:AC65)</f>
        <v>8.297609145116451E-3</v>
      </c>
      <c r="AD66" s="13"/>
      <c r="AE66" s="13"/>
      <c r="AF66" s="13"/>
      <c r="AG66" s="22">
        <f>SUM(AG2:AG65)</f>
        <v>406.23224782728863</v>
      </c>
      <c r="AH66" s="22">
        <f>SUM(AH2:AH65)</f>
        <v>142.89043928021459</v>
      </c>
      <c r="AI66" s="4">
        <f>SUM(AI2:AI65)</f>
        <v>1.0000000000000002</v>
      </c>
      <c r="AJ66" s="4">
        <f>SUM(AJ2:AJ65)</f>
        <v>1</v>
      </c>
      <c r="AK66" s="6">
        <f>SUM(AK2:AK65)</f>
        <v>120954</v>
      </c>
      <c r="AL66" s="6">
        <f>SUM(AL2:AL65)</f>
        <v>116741.69999999997</v>
      </c>
      <c r="AM66" s="6">
        <f>SUM(AM2:AM65)</f>
        <v>-4212.2999999999956</v>
      </c>
      <c r="AN66" s="6">
        <f>SUM(AN2:AN65)</f>
        <v>33224</v>
      </c>
      <c r="AO66" s="6">
        <f>SUM(AO2:AO65)</f>
        <v>160795</v>
      </c>
      <c r="AP66" s="6">
        <f>SUM(AP2:AP65)</f>
        <v>2443</v>
      </c>
      <c r="AQ66" s="6">
        <f>SUM(AQ2:AQ65)</f>
        <v>196462</v>
      </c>
      <c r="AR66" s="6">
        <f>SUM(AR2:AR65)</f>
        <v>180741.87000000002</v>
      </c>
      <c r="AS66" s="6">
        <f>SUM(AS2:AS65)</f>
        <v>-15720.129999999994</v>
      </c>
      <c r="AT66" s="69">
        <f>SUM(AT2:AT65)</f>
        <v>-19932.429999999978</v>
      </c>
      <c r="AU66" s="6">
        <f>SUM(AU2:AU65)</f>
        <v>317416</v>
      </c>
      <c r="AV66" s="6">
        <f>SUM(AV2:AV65)</f>
        <v>297483.56999999995</v>
      </c>
      <c r="AW66" s="6">
        <f>SUM(AW2:AW65)</f>
        <v>-40874.541181494344</v>
      </c>
      <c r="AX66" s="6">
        <f>SUM(AX2:AX65)</f>
        <v>1.0000000000000004</v>
      </c>
      <c r="AY66" s="6">
        <f>SUM(AY2:AY65)</f>
        <v>-19932.429999999986</v>
      </c>
      <c r="AZ66" s="6"/>
      <c r="BA66" s="6"/>
      <c r="BB66" s="6"/>
      <c r="BC66" s="6"/>
      <c r="BD66" s="6">
        <f>SUM(BD2:BD65)</f>
        <v>0</v>
      </c>
      <c r="BE66" s="6"/>
      <c r="BF66" s="55">
        <f>SUM(BF2:BF65)</f>
        <v>110.95457032258619</v>
      </c>
      <c r="BG66" s="55">
        <f>SUM(BG2:BG65)</f>
        <v>180.9811144997214</v>
      </c>
      <c r="BH66" s="55">
        <f>SUM(BH2:BH65)</f>
        <v>1169.9807110672511</v>
      </c>
      <c r="BI66" s="55">
        <f>SUM(BI2:BI65)</f>
        <v>343.36408467175806</v>
      </c>
      <c r="BJ66" s="55">
        <f>SUM(BJ2:BJ65)</f>
        <v>60.472002293569204</v>
      </c>
      <c r="BK66" s="55">
        <f>SUM(BK2:BK65)</f>
        <v>329.83800201762205</v>
      </c>
      <c r="BL66" s="55">
        <f>SUM(BL2:BL65)</f>
        <v>228.68605073719166</v>
      </c>
      <c r="BM66" s="56">
        <f t="shared" ref="BM66" si="0">BF66/BF$66</f>
        <v>1</v>
      </c>
      <c r="BN66" s="56">
        <f t="shared" ref="BN66" si="1">BG66/BG$66</f>
        <v>1</v>
      </c>
      <c r="BO66" s="56">
        <f t="shared" ref="BO66" si="2">BH66/BH$66</f>
        <v>1</v>
      </c>
      <c r="BP66" s="56">
        <f t="shared" ref="BP66" si="3">BI66/BI$66</f>
        <v>1</v>
      </c>
      <c r="BQ66" s="56">
        <f t="shared" ref="BQ66" si="4">BJ66/BJ$66</f>
        <v>1</v>
      </c>
      <c r="BR66" s="56">
        <f t="shared" ref="BR66" si="5">BK66/BK$66</f>
        <v>1</v>
      </c>
      <c r="BS66" s="56">
        <f t="shared" ref="BS66" si="6">BL66/BL$66</f>
        <v>1</v>
      </c>
      <c r="BT66" s="13">
        <v>57284</v>
      </c>
      <c r="BU66" s="56"/>
      <c r="BV66" s="4"/>
      <c r="BW66" s="13">
        <v>54311</v>
      </c>
      <c r="BX66" s="4"/>
      <c r="BY66" s="4"/>
      <c r="BZ66" s="13">
        <v>63791</v>
      </c>
      <c r="CA66" s="4"/>
      <c r="CB66" s="4"/>
      <c r="CC66" s="13">
        <v>61224</v>
      </c>
      <c r="CD66" s="4"/>
      <c r="CE66" s="4"/>
      <c r="CF66" s="13">
        <v>67802</v>
      </c>
      <c r="CG66" s="4"/>
      <c r="CH66" s="4"/>
      <c r="CI66" s="13">
        <v>71246</v>
      </c>
      <c r="CJ66" s="4"/>
      <c r="CK66" s="4"/>
      <c r="CL66" s="13">
        <v>67728</v>
      </c>
      <c r="CM66" s="4"/>
      <c r="CN66" s="4"/>
      <c r="CO66" s="9"/>
      <c r="CS66" s="23"/>
      <c r="CT66" s="23"/>
      <c r="CU66" s="17"/>
    </row>
    <row r="67" spans="1:100" x14ac:dyDescent="0.2">
      <c r="A67" s="11" t="s">
        <v>37</v>
      </c>
      <c r="B67" s="8"/>
      <c r="C67" s="8"/>
      <c r="D67" s="1"/>
      <c r="E67" s="1">
        <f>MEDIAN(E2:E65)</f>
        <v>0.36872654732716403</v>
      </c>
      <c r="L67">
        <f>PERCENTILE(L2:L65, 0.99)</f>
        <v>1.1081984250493633</v>
      </c>
      <c r="BF67" s="3" t="s">
        <v>121</v>
      </c>
      <c r="BG67" s="26" t="s">
        <v>122</v>
      </c>
      <c r="BH67" s="3" t="s">
        <v>123</v>
      </c>
      <c r="BI67" s="3"/>
      <c r="BJ67" s="3"/>
      <c r="BK67" s="3"/>
      <c r="BL67" s="38"/>
      <c r="BM67" s="37"/>
      <c r="BN67" s="38"/>
      <c r="BO67" s="3"/>
      <c r="BP67" s="37"/>
      <c r="BU67" s="37"/>
    </row>
    <row r="68" spans="1:100" x14ac:dyDescent="0.2">
      <c r="A68" s="12" t="s">
        <v>36</v>
      </c>
      <c r="B68" s="8"/>
      <c r="C68" s="8"/>
      <c r="D68" s="7"/>
      <c r="E68" s="7"/>
      <c r="F68" s="7"/>
      <c r="G68" s="7"/>
      <c r="H68" s="7"/>
      <c r="I68" s="50"/>
      <c r="J68" s="7"/>
      <c r="K68" s="7"/>
      <c r="M68" t="s">
        <v>191</v>
      </c>
      <c r="S68" s="7"/>
      <c r="T68" s="7"/>
      <c r="U68" s="7"/>
      <c r="X68" s="7"/>
      <c r="Y68" s="8"/>
      <c r="Z68" s="8"/>
      <c r="AA68" s="8"/>
      <c r="AB68" s="8"/>
      <c r="AC68" s="8"/>
      <c r="AD68" s="8"/>
      <c r="AE68" s="8"/>
      <c r="AF68" s="8"/>
      <c r="AG68" s="21"/>
      <c r="AH68" s="21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 t="s">
        <v>44</v>
      </c>
      <c r="AX68" s="7" t="s">
        <v>42</v>
      </c>
      <c r="AY68" t="s">
        <v>203</v>
      </c>
      <c r="AZ68" s="7"/>
      <c r="BA68" s="7"/>
      <c r="BB68" s="7"/>
      <c r="BD68">
        <v>1</v>
      </c>
      <c r="BF68" s="3">
        <v>1.0960000000000001</v>
      </c>
      <c r="BG68" s="39">
        <v>0.73099999999999998</v>
      </c>
      <c r="BH68" s="3">
        <v>0.46400000000000002</v>
      </c>
      <c r="BI68" s="3"/>
      <c r="BJ68" s="3"/>
      <c r="BK68" s="3"/>
      <c r="BL68" s="3"/>
      <c r="BM68" s="37"/>
      <c r="BN68" s="37"/>
      <c r="BO68" s="37"/>
      <c r="BP68" s="37"/>
      <c r="BQ68" s="37"/>
      <c r="BR68" s="37"/>
      <c r="BS68" s="37"/>
      <c r="BU68" s="37"/>
    </row>
    <row r="69" spans="1:100" x14ac:dyDescent="0.2">
      <c r="A69" t="s">
        <v>55</v>
      </c>
      <c r="B69" s="3"/>
      <c r="C69" s="2" t="s">
        <v>65</v>
      </c>
      <c r="H69" s="7" t="s">
        <v>87</v>
      </c>
      <c r="I69">
        <v>0.99</v>
      </c>
      <c r="K69">
        <v>0.01</v>
      </c>
      <c r="M69" s="68">
        <v>0.85499999999999998</v>
      </c>
      <c r="AQ69" t="s">
        <v>110</v>
      </c>
      <c r="AW69">
        <v>1411</v>
      </c>
      <c r="AX69">
        <v>307</v>
      </c>
      <c r="AY69">
        <v>601</v>
      </c>
      <c r="BD69">
        <v>2</v>
      </c>
      <c r="BF69">
        <v>2.1339999999999999</v>
      </c>
      <c r="BG69">
        <v>0.78900000000000003</v>
      </c>
      <c r="BH69">
        <v>0.39400000000000002</v>
      </c>
      <c r="BM69" s="23"/>
      <c r="BN69" s="23"/>
      <c r="BO69" s="23"/>
      <c r="BP69" s="23"/>
      <c r="BQ69" s="23"/>
      <c r="BR69" s="23"/>
      <c r="BS69" s="23"/>
      <c r="BU69" s="37"/>
    </row>
    <row r="70" spans="1:100" x14ac:dyDescent="0.2">
      <c r="A70" s="5" t="s">
        <v>22</v>
      </c>
      <c r="B70" s="3"/>
      <c r="C70" t="s">
        <v>24</v>
      </c>
      <c r="D70" t="s">
        <v>31</v>
      </c>
      <c r="F70" t="s">
        <v>43</v>
      </c>
      <c r="H70" t="s">
        <v>89</v>
      </c>
      <c r="I70">
        <v>0.99</v>
      </c>
      <c r="J70" t="s">
        <v>90</v>
      </c>
      <c r="K70">
        <v>0.01</v>
      </c>
      <c r="AQ70" t="s">
        <v>111</v>
      </c>
      <c r="AW70">
        <f>AW69-90</f>
        <v>1321</v>
      </c>
      <c r="AX70">
        <f>AX69-57</f>
        <v>250</v>
      </c>
      <c r="AY70">
        <f>AY69-34</f>
        <v>567</v>
      </c>
      <c r="BD70">
        <v>3</v>
      </c>
      <c r="BF70">
        <v>4.8630000000000004</v>
      </c>
      <c r="BG70">
        <v>0.48099999999999998</v>
      </c>
      <c r="BH70">
        <v>2E-3</v>
      </c>
      <c r="BM70" s="23"/>
      <c r="BN70" s="23"/>
      <c r="BO70" s="23"/>
      <c r="BP70" s="23"/>
      <c r="BU70" s="37"/>
    </row>
    <row r="71" spans="1:100" x14ac:dyDescent="0.2">
      <c r="A71" s="5" t="s">
        <v>1</v>
      </c>
      <c r="B71" s="3"/>
      <c r="C71" s="3">
        <v>211394</v>
      </c>
      <c r="D71" s="1">
        <f>C71*$M$69</f>
        <v>180741.87</v>
      </c>
      <c r="F71">
        <f>D71/C71</f>
        <v>0.85499999999999998</v>
      </c>
      <c r="H71" t="s">
        <v>91</v>
      </c>
      <c r="I71">
        <v>0.99</v>
      </c>
      <c r="J71" t="s">
        <v>92</v>
      </c>
      <c r="K71">
        <v>0.01</v>
      </c>
      <c r="AQ71" t="s">
        <v>167</v>
      </c>
      <c r="AR71" t="s">
        <v>199</v>
      </c>
      <c r="AW71">
        <f>AW70-292</f>
        <v>1029</v>
      </c>
      <c r="AX71">
        <v>240</v>
      </c>
      <c r="AY71">
        <f>AY70-182</f>
        <v>385</v>
      </c>
      <c r="BD71">
        <v>4</v>
      </c>
      <c r="BF71">
        <v>2.141</v>
      </c>
      <c r="BG71">
        <v>0.35199999999999998</v>
      </c>
      <c r="BH71">
        <v>0.72499999999999998</v>
      </c>
      <c r="BM71" s="23"/>
      <c r="BN71" s="23"/>
      <c r="BO71" s="23"/>
      <c r="BP71" s="23"/>
      <c r="BU71" s="37"/>
    </row>
    <row r="72" spans="1:100" x14ac:dyDescent="0.2">
      <c r="A72" s="5" t="s">
        <v>23</v>
      </c>
      <c r="B72" s="3"/>
      <c r="C72" s="3">
        <v>136540</v>
      </c>
      <c r="D72" s="1">
        <f>C72*$M$69</f>
        <v>116741.7</v>
      </c>
      <c r="F72">
        <f>D72/C72</f>
        <v>0.85499999999999998</v>
      </c>
      <c r="H72" t="s">
        <v>93</v>
      </c>
      <c r="I72">
        <v>0.98</v>
      </c>
      <c r="J72" t="s">
        <v>88</v>
      </c>
      <c r="K72">
        <v>0.02</v>
      </c>
      <c r="AQ72" s="51" t="s">
        <v>168</v>
      </c>
      <c r="AR72" t="s">
        <v>200</v>
      </c>
      <c r="AW72">
        <f>AW71-306</f>
        <v>723</v>
      </c>
      <c r="AX72">
        <f>AX71-85</f>
        <v>155</v>
      </c>
      <c r="AY72">
        <f>AY71-203</f>
        <v>182</v>
      </c>
      <c r="BD72">
        <v>5</v>
      </c>
      <c r="BF72">
        <v>8.8999999999999996E-2</v>
      </c>
      <c r="BG72">
        <v>1.3540000000000001</v>
      </c>
      <c r="BH72">
        <v>0.65400000000000003</v>
      </c>
      <c r="BM72" s="23"/>
      <c r="BN72" s="23"/>
      <c r="BO72" s="23"/>
      <c r="BP72" s="23"/>
      <c r="BU72" s="37"/>
    </row>
    <row r="73" spans="1:100" x14ac:dyDescent="0.2">
      <c r="A73" s="5" t="s">
        <v>164</v>
      </c>
      <c r="B73" s="3"/>
      <c r="C73">
        <v>10140</v>
      </c>
      <c r="D73" s="1">
        <f>C73*$M$69</f>
        <v>8669.7000000000007</v>
      </c>
      <c r="F73">
        <f>D73/C73</f>
        <v>0.85500000000000009</v>
      </c>
      <c r="H73" t="s">
        <v>94</v>
      </c>
      <c r="I73">
        <v>0.99</v>
      </c>
      <c r="J73" t="s">
        <v>88</v>
      </c>
      <c r="K73">
        <v>0.01</v>
      </c>
      <c r="AQ73" t="s">
        <v>165</v>
      </c>
      <c r="AR73" t="s">
        <v>196</v>
      </c>
      <c r="AW73">
        <f>AW72-287</f>
        <v>436</v>
      </c>
      <c r="AY73">
        <f>AY72-111</f>
        <v>71</v>
      </c>
      <c r="BD73">
        <v>6</v>
      </c>
      <c r="BF73">
        <v>3.5859999999999999</v>
      </c>
      <c r="BG73">
        <v>1.5529999999999999</v>
      </c>
      <c r="BH73">
        <v>0.22500000000000001</v>
      </c>
      <c r="BM73" s="23"/>
      <c r="BN73" s="23"/>
      <c r="BO73" s="23"/>
      <c r="BP73" s="23"/>
      <c r="BU73" s="37"/>
    </row>
    <row r="74" spans="1:100" x14ac:dyDescent="0.2">
      <c r="A74" s="5" t="s">
        <v>216</v>
      </c>
      <c r="B74" s="3"/>
      <c r="C74">
        <v>0</v>
      </c>
      <c r="D74" s="1">
        <f>C74*$M$69</f>
        <v>0</v>
      </c>
      <c r="F74" t="e">
        <f>D74/C74</f>
        <v>#DIV/0!</v>
      </c>
      <c r="H74" t="s">
        <v>95</v>
      </c>
      <c r="I74">
        <v>0.99</v>
      </c>
      <c r="J74" t="s">
        <v>88</v>
      </c>
      <c r="K74">
        <v>0.01</v>
      </c>
      <c r="AQ74">
        <v>0</v>
      </c>
      <c r="AR74" s="52"/>
      <c r="BM74" s="23"/>
      <c r="BN74" s="23"/>
      <c r="BO74" s="23"/>
      <c r="BP74" s="23"/>
      <c r="BU74" s="37"/>
    </row>
    <row r="75" spans="1:100" x14ac:dyDescent="0.2">
      <c r="A75" s="5" t="s">
        <v>24</v>
      </c>
      <c r="B75" s="3"/>
      <c r="C75">
        <f>SUM(C71:C74)</f>
        <v>358074</v>
      </c>
      <c r="D75">
        <f>SUM(D71:D73)</f>
        <v>306153.27</v>
      </c>
      <c r="F75">
        <f>D75/C75</f>
        <v>0.85500000000000009</v>
      </c>
      <c r="AQ75" s="52" t="s">
        <v>166</v>
      </c>
      <c r="AR75" t="s">
        <v>197</v>
      </c>
      <c r="AW75">
        <f>AW73-376</f>
        <v>60</v>
      </c>
      <c r="AY75">
        <f>AY73-34</f>
        <v>37</v>
      </c>
      <c r="BD75">
        <v>7</v>
      </c>
      <c r="BF75">
        <v>1.8640000000000001</v>
      </c>
      <c r="BG75">
        <v>0.432</v>
      </c>
      <c r="BH75">
        <v>3.9E-2</v>
      </c>
      <c r="BM75" s="23"/>
      <c r="BN75" s="23"/>
      <c r="BO75" s="23"/>
      <c r="BP75" s="23"/>
      <c r="BU75" s="37"/>
    </row>
    <row r="76" spans="1:100" x14ac:dyDescent="0.2">
      <c r="A76" s="3"/>
      <c r="B76" s="3"/>
      <c r="AQ76" s="52" t="s">
        <v>170</v>
      </c>
      <c r="AR76" t="s">
        <v>201</v>
      </c>
      <c r="BM76" s="23"/>
      <c r="BN76" s="23"/>
      <c r="BO76" s="23"/>
      <c r="BP76" s="23"/>
      <c r="BU76" s="37"/>
    </row>
    <row r="77" spans="1:100" x14ac:dyDescent="0.2">
      <c r="AQ77" s="52" t="s">
        <v>169</v>
      </c>
      <c r="AR77" t="s">
        <v>198</v>
      </c>
      <c r="BM77" s="23"/>
      <c r="BN77" s="23"/>
      <c r="BO77" s="23"/>
      <c r="BP77" s="23"/>
      <c r="BU77" s="37"/>
    </row>
    <row r="78" spans="1:100" x14ac:dyDescent="0.2">
      <c r="BM78" s="23"/>
      <c r="BN78" s="23"/>
      <c r="BO78" s="23"/>
      <c r="BP78" s="23"/>
      <c r="BU78" s="37"/>
    </row>
    <row r="79" spans="1:100" x14ac:dyDescent="0.2">
      <c r="BM79" s="23"/>
      <c r="BN79" s="23"/>
      <c r="BO79" s="23"/>
      <c r="BP79" s="23"/>
    </row>
    <row r="80" spans="1:100" x14ac:dyDescent="0.2">
      <c r="BM80" s="23"/>
      <c r="BN80" s="23"/>
      <c r="BO80" s="23"/>
      <c r="BP80" s="23"/>
    </row>
    <row r="81" spans="65:68" x14ac:dyDescent="0.2">
      <c r="BM81" s="23"/>
      <c r="BN81" s="23"/>
      <c r="BO81" s="23"/>
      <c r="BP81" s="23"/>
    </row>
    <row r="82" spans="65:68" x14ac:dyDescent="0.2">
      <c r="BM82" s="23"/>
      <c r="BN82" s="23"/>
      <c r="BO82" s="23"/>
      <c r="BP82" s="23"/>
    </row>
    <row r="83" spans="65:68" x14ac:dyDescent="0.2">
      <c r="BM83" s="23"/>
      <c r="BN83" s="23"/>
      <c r="BO83" s="23"/>
      <c r="BP83" s="23"/>
    </row>
    <row r="84" spans="65:68" x14ac:dyDescent="0.2">
      <c r="BM84" s="23"/>
      <c r="BN84" s="23"/>
      <c r="BO84" s="23"/>
      <c r="BP84" s="23"/>
    </row>
    <row r="85" spans="65:68" x14ac:dyDescent="0.2">
      <c r="BM85" s="23"/>
      <c r="BN85" s="23"/>
      <c r="BO85" s="23"/>
      <c r="BP85" s="23"/>
    </row>
    <row r="86" spans="65:68" x14ac:dyDescent="0.2">
      <c r="BM86" s="23"/>
      <c r="BN86" s="23"/>
      <c r="BO86" s="23"/>
      <c r="BP86" s="23"/>
    </row>
    <row r="87" spans="65:68" x14ac:dyDescent="0.2">
      <c r="BM87" s="23"/>
      <c r="BN87" s="23"/>
      <c r="BO87" s="23"/>
      <c r="BP87" s="23"/>
    </row>
  </sheetData>
  <sortState xmlns:xlrd2="http://schemas.microsoft.com/office/spreadsheetml/2017/richdata2" ref="A2:CN65">
    <sortCondition ref="A2:A65"/>
    <sortCondition ref="BB2:BB65"/>
    <sortCondition ref="AV2:AV65"/>
    <sortCondition ref="CN2:CN65"/>
  </sortState>
  <conditionalFormatting sqref="G2:G65">
    <cfRule type="cellIs" dxfId="40" priority="265" operator="lessThanOrEqual">
      <formula>0.01</formula>
    </cfRule>
    <cfRule type="cellIs" dxfId="39" priority="266" operator="greaterThanOrEqual">
      <formula>0.99</formula>
    </cfRule>
  </conditionalFormatting>
  <conditionalFormatting sqref="B2:C65">
    <cfRule type="expression" dxfId="38" priority="183">
      <formula>$C2 &lt;&gt; $B2</formula>
    </cfRule>
  </conditionalFormatting>
  <conditionalFormatting sqref="O68:O69 P69:Q69 N2:O65">
    <cfRule type="cellIs" dxfId="37" priority="162" operator="greaterThan">
      <formula>0</formula>
    </cfRule>
  </conditionalFormatting>
  <conditionalFormatting sqref="P2:Q65">
    <cfRule type="cellIs" dxfId="36" priority="161" operator="greaterThan">
      <formula>0</formula>
    </cfRule>
  </conditionalFormatting>
  <conditionalFormatting sqref="BB49:BB50 BB17:BB20 BB47 BB52:BB65 BB22:BB45 BB2:BB5 BB7:BB15">
    <cfRule type="cellIs" dxfId="35" priority="192" operator="lessThan">
      <formula>0.3333334</formula>
    </cfRule>
    <cfRule type="cellIs" dxfId="34" priority="193" operator="greaterThan">
      <formula>3</formula>
    </cfRule>
  </conditionalFormatting>
  <conditionalFormatting sqref="BB21">
    <cfRule type="cellIs" dxfId="33" priority="154" operator="lessThan">
      <formula>0.3333334</formula>
    </cfRule>
    <cfRule type="cellIs" dxfId="32" priority="155" operator="greaterThan">
      <formula>3</formula>
    </cfRule>
  </conditionalFormatting>
  <conditionalFormatting sqref="BA49:BA50 BA47 BA52:BA65 BA17:BA45 BA2:BA5 BA7:BA15">
    <cfRule type="cellIs" dxfId="31" priority="147" operator="greaterThan">
      <formula>0</formula>
    </cfRule>
    <cfRule type="cellIs" dxfId="30" priority="148" operator="lessThan">
      <formula>0</formula>
    </cfRule>
  </conditionalFormatting>
  <conditionalFormatting sqref="BB6">
    <cfRule type="cellIs" dxfId="29" priority="97" operator="lessThan">
      <formula>0.3333334</formula>
    </cfRule>
    <cfRule type="cellIs" dxfId="28" priority="98" operator="greaterThan">
      <formula>3</formula>
    </cfRule>
  </conditionalFormatting>
  <conditionalFormatting sqref="BE6">
    <cfRule type="colorScale" priority="10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6">
    <cfRule type="cellIs" dxfId="27" priority="95" operator="greaterThan">
      <formula>0</formula>
    </cfRule>
    <cfRule type="cellIs" dxfId="26" priority="96" operator="lessThan">
      <formula>0</formula>
    </cfRule>
  </conditionalFormatting>
  <conditionalFormatting sqref="BB16">
    <cfRule type="cellIs" dxfId="25" priority="85" operator="lessThan">
      <formula>0.3333334</formula>
    </cfRule>
    <cfRule type="cellIs" dxfId="24" priority="86" operator="greaterThan">
      <formula>3</formula>
    </cfRule>
  </conditionalFormatting>
  <conditionalFormatting sqref="BE16">
    <cfRule type="colorScale" priority="8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16">
    <cfRule type="cellIs" dxfId="23" priority="83" operator="greaterThan">
      <formula>0</formula>
    </cfRule>
    <cfRule type="cellIs" dxfId="22" priority="84" operator="lessThan">
      <formula>0</formula>
    </cfRule>
  </conditionalFormatting>
  <conditionalFormatting sqref="BB48">
    <cfRule type="cellIs" dxfId="21" priority="79" operator="lessThan">
      <formula>0.3333334</formula>
    </cfRule>
    <cfRule type="cellIs" dxfId="20" priority="80" operator="greaterThan">
      <formula>3</formula>
    </cfRule>
  </conditionalFormatting>
  <conditionalFormatting sqref="BE48">
    <cfRule type="colorScale" priority="8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48">
    <cfRule type="cellIs" dxfId="19" priority="77" operator="greaterThan">
      <formula>0</formula>
    </cfRule>
    <cfRule type="cellIs" dxfId="18" priority="78" operator="lessThan">
      <formula>0</formula>
    </cfRule>
  </conditionalFormatting>
  <conditionalFormatting sqref="BB51">
    <cfRule type="cellIs" dxfId="17" priority="73" operator="lessThan">
      <formula>0.3333334</formula>
    </cfRule>
    <cfRule type="cellIs" dxfId="16" priority="74" operator="greaterThan">
      <formula>3</formula>
    </cfRule>
  </conditionalFormatting>
  <conditionalFormatting sqref="BE51">
    <cfRule type="colorScale" priority="7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51">
    <cfRule type="cellIs" dxfId="15" priority="71" operator="greaterThan">
      <formula>0</formula>
    </cfRule>
    <cfRule type="cellIs" dxfId="14" priority="72" operator="lessThan">
      <formula>0</formula>
    </cfRule>
  </conditionalFormatting>
  <conditionalFormatting sqref="BB46">
    <cfRule type="cellIs" dxfId="13" priority="42" operator="lessThan">
      <formula>0.3333334</formula>
    </cfRule>
    <cfRule type="cellIs" dxfId="12" priority="43" operator="greaterThan">
      <formula>3</formula>
    </cfRule>
  </conditionalFormatting>
  <conditionalFormatting sqref="BE46">
    <cfRule type="colorScale" priority="4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46">
    <cfRule type="cellIs" dxfId="11" priority="40" operator="greaterThan">
      <formula>0</formula>
    </cfRule>
    <cfRule type="cellIs" dxfId="10" priority="41" operator="lessThan">
      <formula>0</formula>
    </cfRule>
  </conditionalFormatting>
  <conditionalFormatting sqref="BE49:BE50 BE47 BE52:BE65 BE17:BE45 BE2:BE5 BE7:BE15">
    <cfRule type="colorScale" priority="172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65">
    <cfRule type="cellIs" dxfId="9" priority="1734" operator="lessThanOrEqual">
      <formula>$K$71</formula>
    </cfRule>
  </conditionalFormatting>
  <conditionalFormatting sqref="I2:I65">
    <cfRule type="cellIs" dxfId="8" priority="1736" operator="greaterThanOrEqual">
      <formula>$I$71</formula>
    </cfRule>
  </conditionalFormatting>
  <conditionalFormatting sqref="F2:F65">
    <cfRule type="cellIs" dxfId="7" priority="1738" operator="greaterThanOrEqual">
      <formula>$I$69</formula>
    </cfRule>
    <cfRule type="cellIs" dxfId="6" priority="1739" operator="lessThanOrEqual">
      <formula>$K$69</formula>
    </cfRule>
  </conditionalFormatting>
  <conditionalFormatting sqref="J2:J65">
    <cfRule type="cellIs" dxfId="5" priority="1742" operator="lessThanOrEqual">
      <formula>$K$72</formula>
    </cfRule>
    <cfRule type="cellIs" dxfId="4" priority="1743" operator="greaterThanOrEqual">
      <formula>$I$72</formula>
    </cfRule>
  </conditionalFormatting>
  <conditionalFormatting sqref="K2:K65">
    <cfRule type="cellIs" dxfId="3" priority="1746" operator="greaterThanOrEqual">
      <formula>$I$73</formula>
    </cfRule>
    <cfRule type="cellIs" dxfId="2" priority="1747" operator="lessThanOrEqual">
      <formula>$K$73</formula>
    </cfRule>
  </conditionalFormatting>
  <conditionalFormatting sqref="AT2:AT65">
    <cfRule type="colorScale" priority="175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CO2:CO65">
    <cfRule type="colorScale" priority="175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D2:D65">
    <cfRule type="cellIs" dxfId="1" priority="1753" operator="greaterThanOrEqual">
      <formula>$I$74</formula>
    </cfRule>
    <cfRule type="cellIs" dxfId="0" priority="1754" operator="lessThanOrEqual">
      <formula>$K$74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78</v>
      </c>
    </row>
    <row r="3" spans="1:1" x14ac:dyDescent="0.2">
      <c r="A3" t="s">
        <v>207</v>
      </c>
    </row>
    <row r="4" spans="1:1" x14ac:dyDescent="0.2">
      <c r="A4" t="s">
        <v>206</v>
      </c>
    </row>
    <row r="5" spans="1:1" x14ac:dyDescent="0.2">
      <c r="A5" t="s">
        <v>208</v>
      </c>
    </row>
    <row r="6" spans="1:1" x14ac:dyDescent="0.2">
      <c r="A6" t="s">
        <v>58</v>
      </c>
    </row>
    <row r="7" spans="1:1" x14ac:dyDescent="0.2">
      <c r="A7" t="s">
        <v>195</v>
      </c>
    </row>
    <row r="8" spans="1:1" x14ac:dyDescent="0.2">
      <c r="A8" t="s">
        <v>5</v>
      </c>
    </row>
    <row r="9" spans="1:1" x14ac:dyDescent="0.2">
      <c r="A9" t="s">
        <v>57</v>
      </c>
    </row>
    <row r="10" spans="1:1" x14ac:dyDescent="0.2">
      <c r="A10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109</v>
      </c>
      <c r="C1" t="s">
        <v>42</v>
      </c>
      <c r="D1" t="s">
        <v>104</v>
      </c>
      <c r="E1" t="s">
        <v>105</v>
      </c>
      <c r="F1" t="s">
        <v>28</v>
      </c>
      <c r="G1" t="s">
        <v>103</v>
      </c>
      <c r="H1" t="s">
        <v>119</v>
      </c>
      <c r="J1" t="s">
        <v>0</v>
      </c>
      <c r="K1" t="s">
        <v>188</v>
      </c>
      <c r="L1" t="s">
        <v>108</v>
      </c>
      <c r="M1" s="19" t="s">
        <v>190</v>
      </c>
      <c r="N1" s="19"/>
    </row>
    <row r="2" spans="1:14" x14ac:dyDescent="0.2">
      <c r="A2" s="3" t="str">
        <f>Damian!A2</f>
        <v>aapl</v>
      </c>
      <c r="B2" s="1">
        <f>Damian!AI2*$E$77</f>
        <v>509.95519934182784</v>
      </c>
      <c r="C2" s="2">
        <v>0</v>
      </c>
      <c r="D2" s="2">
        <v>0</v>
      </c>
      <c r="E2" s="3">
        <f>C2+D2</f>
        <v>0</v>
      </c>
      <c r="F2" s="1">
        <f t="shared" ref="F2:F65" si="0">B2-E2</f>
        <v>509.95519934182784</v>
      </c>
      <c r="G2" s="1">
        <f>Damian!M2</f>
        <v>-2</v>
      </c>
      <c r="H2" s="36">
        <f>E2/B2</f>
        <v>0</v>
      </c>
      <c r="I2" s="71"/>
      <c r="J2" t="s">
        <v>50</v>
      </c>
      <c r="K2">
        <v>13</v>
      </c>
      <c r="L2" s="1" t="s">
        <v>189</v>
      </c>
      <c r="M2" s="19">
        <v>147</v>
      </c>
    </row>
    <row r="3" spans="1:14" x14ac:dyDescent="0.2">
      <c r="A3" s="3" t="str">
        <f>Damian!A3</f>
        <v>abmd</v>
      </c>
      <c r="B3" s="1">
        <f>Damian!AI3*$E$77</f>
        <v>250.78942361148131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250.78942361148131</v>
      </c>
      <c r="G3" s="1">
        <f>Damian!M3</f>
        <v>0</v>
      </c>
      <c r="H3" s="36">
        <f t="shared" ref="H3:H66" si="2">E3/B3</f>
        <v>0</v>
      </c>
      <c r="I3" s="20"/>
      <c r="J3" t="s">
        <v>7</v>
      </c>
      <c r="K3">
        <v>1</v>
      </c>
      <c r="L3" s="1" t="s">
        <v>189</v>
      </c>
      <c r="M3" s="19">
        <v>120</v>
      </c>
    </row>
    <row r="4" spans="1:14" x14ac:dyDescent="0.2">
      <c r="A4" s="3" t="str">
        <f>Damian!A4</f>
        <v>abnb</v>
      </c>
      <c r="B4" s="1">
        <f>Damian!AI4*$E$77</f>
        <v>54.77838911174026</v>
      </c>
      <c r="C4" s="2">
        <v>0</v>
      </c>
      <c r="D4" s="2">
        <v>0</v>
      </c>
      <c r="E4" s="3">
        <f t="shared" si="1"/>
        <v>0</v>
      </c>
      <c r="F4" s="1">
        <f t="shared" si="0"/>
        <v>54.77838911174026</v>
      </c>
      <c r="G4" s="1">
        <f>Damian!M4</f>
        <v>0</v>
      </c>
      <c r="H4" s="36">
        <f t="shared" si="2"/>
        <v>0</v>
      </c>
      <c r="I4" s="20"/>
      <c r="L4" s="1"/>
      <c r="M4" s="19"/>
    </row>
    <row r="5" spans="1:14" x14ac:dyDescent="0.2">
      <c r="A5" s="3" t="str">
        <f>Damian!A6</f>
        <v>adyey</v>
      </c>
      <c r="B5" s="1">
        <f>Damian!AI6*$E$77</f>
        <v>495.3103872563342</v>
      </c>
      <c r="C5" s="2">
        <v>0</v>
      </c>
      <c r="D5" s="2">
        <v>0</v>
      </c>
      <c r="E5" s="3">
        <f t="shared" si="1"/>
        <v>0</v>
      </c>
      <c r="F5" s="1">
        <f t="shared" si="0"/>
        <v>495.3103872563342</v>
      </c>
      <c r="G5" s="1">
        <f>Damian!M6</f>
        <v>-2</v>
      </c>
      <c r="H5" s="36">
        <f t="shared" si="2"/>
        <v>0</v>
      </c>
      <c r="I5" s="20"/>
      <c r="L5" s="1"/>
      <c r="M5" s="19"/>
    </row>
    <row r="6" spans="1:14" x14ac:dyDescent="0.2">
      <c r="A6" s="3" t="str">
        <f>Damian!A7</f>
        <v>amd</v>
      </c>
      <c r="B6" s="1">
        <f>Damian!AI7*$E$77</f>
        <v>675.34140975236187</v>
      </c>
      <c r="C6" s="2">
        <v>0</v>
      </c>
      <c r="D6" s="2">
        <v>0</v>
      </c>
      <c r="E6" s="3">
        <f t="shared" si="1"/>
        <v>0</v>
      </c>
      <c r="F6" s="1">
        <f t="shared" si="0"/>
        <v>675.34140975236187</v>
      </c>
      <c r="G6" s="1">
        <f>Damian!M7</f>
        <v>0</v>
      </c>
      <c r="H6" s="36">
        <f t="shared" si="2"/>
        <v>0</v>
      </c>
      <c r="I6" s="20"/>
      <c r="L6" s="1"/>
      <c r="M6" s="19"/>
    </row>
    <row r="7" spans="1:14" x14ac:dyDescent="0.2">
      <c r="A7" s="3" t="str">
        <f>Damian!A8</f>
        <v>amzn</v>
      </c>
      <c r="B7" s="1">
        <f>Damian!AI8*$E$77</f>
        <v>295.15148956366318</v>
      </c>
      <c r="C7" s="2">
        <v>0</v>
      </c>
      <c r="D7" s="2">
        <v>0</v>
      </c>
      <c r="E7" s="3">
        <f t="shared" si="1"/>
        <v>0</v>
      </c>
      <c r="F7" s="1">
        <f t="shared" si="0"/>
        <v>295.15148956366318</v>
      </c>
      <c r="G7" s="1">
        <f>Damian!M8</f>
        <v>-2</v>
      </c>
      <c r="H7" s="36">
        <f t="shared" si="2"/>
        <v>0</v>
      </c>
      <c r="I7" s="20"/>
      <c r="L7" s="1"/>
      <c r="M7" s="19"/>
    </row>
    <row r="8" spans="1:14" x14ac:dyDescent="0.2">
      <c r="A8" s="3" t="str">
        <f>Damian!A9</f>
        <v>anet</v>
      </c>
      <c r="B8" s="1">
        <f>Damian!AI9*$E$77</f>
        <v>414.28758624299439</v>
      </c>
      <c r="C8" s="2">
        <v>0</v>
      </c>
      <c r="D8" s="2">
        <v>0</v>
      </c>
      <c r="E8" s="3">
        <f t="shared" si="1"/>
        <v>0</v>
      </c>
      <c r="F8" s="1">
        <f t="shared" si="0"/>
        <v>414.28758624299439</v>
      </c>
      <c r="G8" s="1">
        <f>Damian!M9</f>
        <v>0</v>
      </c>
      <c r="H8" s="36">
        <f t="shared" si="2"/>
        <v>0</v>
      </c>
      <c r="I8" s="20"/>
      <c r="L8" s="1"/>
      <c r="M8" s="19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6" t="e">
        <f t="shared" si="2"/>
        <v>#REF!</v>
      </c>
      <c r="I9" s="72"/>
      <c r="M9" s="19"/>
    </row>
    <row r="10" spans="1:14" x14ac:dyDescent="0.2">
      <c r="A10" s="3" t="str">
        <f>Damian!A11</f>
        <v>axon</v>
      </c>
      <c r="B10" s="1">
        <f>Damian!AI11*$E$77</f>
        <v>496.4731158408631</v>
      </c>
      <c r="C10" s="2">
        <v>0</v>
      </c>
      <c r="D10" s="2">
        <v>175</v>
      </c>
      <c r="E10" s="3">
        <f t="shared" si="1"/>
        <v>175</v>
      </c>
      <c r="F10" s="1">
        <f t="shared" si="0"/>
        <v>321.4731158408631</v>
      </c>
      <c r="G10" s="1">
        <f>Damian!M11</f>
        <v>0</v>
      </c>
      <c r="H10" s="36">
        <f t="shared" si="2"/>
        <v>0.35248635709832388</v>
      </c>
      <c r="I10" s="20"/>
      <c r="L10" s="1"/>
      <c r="M10" s="19"/>
    </row>
    <row r="11" spans="1:14" x14ac:dyDescent="0.2">
      <c r="A11" s="3" t="str">
        <f>Damian!A12</f>
        <v>bros</v>
      </c>
      <c r="B11" s="1">
        <f>Damian!AI12*$E$77</f>
        <v>73.953045036165136</v>
      </c>
      <c r="C11" s="2">
        <v>0</v>
      </c>
      <c r="D11" s="2">
        <v>200</v>
      </c>
      <c r="E11" s="3">
        <f t="shared" si="1"/>
        <v>200</v>
      </c>
      <c r="F11" s="1">
        <f t="shared" si="0"/>
        <v>-126.04695496383486</v>
      </c>
      <c r="G11" s="1">
        <f>Damian!M12</f>
        <v>0</v>
      </c>
      <c r="H11" s="36">
        <f t="shared" si="2"/>
        <v>2.7044187281564178</v>
      </c>
      <c r="I11" s="20"/>
      <c r="L11" s="1"/>
      <c r="M11" s="19"/>
    </row>
    <row r="12" spans="1:14" x14ac:dyDescent="0.2">
      <c r="A12" s="3" t="str">
        <f>Damian!A13</f>
        <v>bynd</v>
      </c>
      <c r="B12" s="1">
        <f>Damian!AI13*$E$77</f>
        <v>72.905629006509557</v>
      </c>
      <c r="C12" s="2">
        <v>0</v>
      </c>
      <c r="D12" s="2">
        <v>71</v>
      </c>
      <c r="E12" s="3">
        <f t="shared" si="1"/>
        <v>71</v>
      </c>
      <c r="F12" s="1">
        <f t="shared" si="0"/>
        <v>1.9056290065095567</v>
      </c>
      <c r="G12" s="1">
        <f>Damian!M13</f>
        <v>0</v>
      </c>
      <c r="H12" s="36">
        <f t="shared" si="2"/>
        <v>0.97386170269048211</v>
      </c>
      <c r="I12" s="20"/>
      <c r="L12" s="1"/>
      <c r="M12" s="19"/>
    </row>
    <row r="13" spans="1:14" x14ac:dyDescent="0.2">
      <c r="A13" s="3" t="str">
        <f>Damian!A14</f>
        <v>chwy</v>
      </c>
      <c r="B13" s="1">
        <f>Damian!AI14*$E$77</f>
        <v>51.845544117030101</v>
      </c>
      <c r="C13" s="2">
        <v>115</v>
      </c>
      <c r="D13" s="2">
        <v>0</v>
      </c>
      <c r="E13" s="3">
        <f t="shared" si="1"/>
        <v>115</v>
      </c>
      <c r="F13" s="1">
        <f t="shared" si="0"/>
        <v>-63.154455882969899</v>
      </c>
      <c r="G13" s="1">
        <f>Damian!M14</f>
        <v>0</v>
      </c>
      <c r="H13" s="36">
        <f t="shared" si="2"/>
        <v>2.2181269761662135</v>
      </c>
      <c r="I13" s="20"/>
      <c r="L13" s="1"/>
      <c r="M13" s="19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6" t="e">
        <f t="shared" si="2"/>
        <v>#REF!</v>
      </c>
      <c r="I14" s="20"/>
      <c r="L14" s="1"/>
      <c r="M14" s="19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6" t="e">
        <f t="shared" si="2"/>
        <v>#REF!</v>
      </c>
      <c r="I15" s="73"/>
      <c r="L15" s="1"/>
      <c r="M15" s="19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6" t="e">
        <f t="shared" si="2"/>
        <v>#REF!</v>
      </c>
      <c r="I16" s="73"/>
      <c r="L16" s="1"/>
      <c r="M16" s="19"/>
    </row>
    <row r="17" spans="1:13" x14ac:dyDescent="0.2">
      <c r="A17" s="3" t="str">
        <f>Damian!A15</f>
        <v>ddog</v>
      </c>
      <c r="B17" s="1">
        <f>Damian!AI15*$E$77</f>
        <v>557.30787408854371</v>
      </c>
      <c r="C17" s="2">
        <v>514</v>
      </c>
      <c r="D17" s="2">
        <v>86</v>
      </c>
      <c r="E17" s="3">
        <f t="shared" si="1"/>
        <v>600</v>
      </c>
      <c r="F17" s="1">
        <f t="shared" si="0"/>
        <v>-42.692125911456287</v>
      </c>
      <c r="G17" s="1">
        <f>Damian!M15</f>
        <v>0</v>
      </c>
      <c r="H17" s="36">
        <f t="shared" si="2"/>
        <v>1.0766042037020878</v>
      </c>
      <c r="I17" s="20"/>
      <c r="L17" s="1"/>
      <c r="M17" s="19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6" t="e">
        <f t="shared" si="2"/>
        <v>#REF!</v>
      </c>
      <c r="I18" s="73"/>
      <c r="L18" s="1"/>
      <c r="M18" s="19"/>
    </row>
    <row r="19" spans="1:13" x14ac:dyDescent="0.2">
      <c r="A19" s="3" t="str">
        <f>Damian!A16</f>
        <v>docs</v>
      </c>
      <c r="B19" s="1">
        <f>Damian!AI16*$E$77</f>
        <v>77.871823952889685</v>
      </c>
      <c r="C19" s="2">
        <v>0</v>
      </c>
      <c r="D19" s="2">
        <v>0</v>
      </c>
      <c r="E19" s="3">
        <f t="shared" si="1"/>
        <v>0</v>
      </c>
      <c r="F19" s="1">
        <f t="shared" si="0"/>
        <v>77.871823952889685</v>
      </c>
      <c r="G19" s="1">
        <f>Damian!M16</f>
        <v>0</v>
      </c>
      <c r="H19" s="36">
        <f t="shared" si="2"/>
        <v>0</v>
      </c>
      <c r="I19" s="20"/>
      <c r="L19" s="1"/>
      <c r="M19" s="19"/>
    </row>
    <row r="20" spans="1:13" x14ac:dyDescent="0.2">
      <c r="A20" s="3" t="str">
        <f>Damian!A17</f>
        <v>docu</v>
      </c>
      <c r="B20" s="1">
        <f>Damian!AI17*$E$77</f>
        <v>235.1774944429022</v>
      </c>
      <c r="C20" s="2">
        <v>0</v>
      </c>
      <c r="D20" s="2">
        <v>363</v>
      </c>
      <c r="E20" s="3">
        <f t="shared" si="1"/>
        <v>363</v>
      </c>
      <c r="F20" s="1">
        <f t="shared" si="0"/>
        <v>-127.8225055570978</v>
      </c>
      <c r="G20" s="1">
        <f>Damian!M17</f>
        <v>0</v>
      </c>
      <c r="H20" s="36">
        <f t="shared" si="2"/>
        <v>1.5435150410964655</v>
      </c>
      <c r="I20" s="20"/>
      <c r="L20" s="1"/>
      <c r="M20" s="19"/>
    </row>
    <row r="21" spans="1:13" x14ac:dyDescent="0.2">
      <c r="A21" s="3" t="str">
        <f>Damian!A18</f>
        <v>duol</v>
      </c>
      <c r="B21" s="1">
        <f>Damian!AI18*$E$77</f>
        <v>13.671337097691948</v>
      </c>
      <c r="C21" s="2">
        <v>0</v>
      </c>
      <c r="D21" s="2">
        <v>189</v>
      </c>
      <c r="E21" s="3">
        <f t="shared" si="1"/>
        <v>189</v>
      </c>
      <c r="F21" s="1">
        <f t="shared" si="0"/>
        <v>-175.32866290230805</v>
      </c>
      <c r="G21" s="1">
        <f>Damian!M18</f>
        <v>0</v>
      </c>
      <c r="H21" s="36">
        <f t="shared" si="2"/>
        <v>13.824543908869584</v>
      </c>
      <c r="I21" s="20"/>
      <c r="M21" s="19"/>
    </row>
    <row r="22" spans="1:13" x14ac:dyDescent="0.2">
      <c r="A22" s="3" t="str">
        <f>Damian!A19</f>
        <v>edit</v>
      </c>
      <c r="B22" s="1">
        <f>Damian!AI19*$E$77</f>
        <v>156.84413104074991</v>
      </c>
      <c r="C22" s="2">
        <v>0</v>
      </c>
      <c r="D22" s="2">
        <v>124</v>
      </c>
      <c r="E22" s="3">
        <f t="shared" si="1"/>
        <v>124</v>
      </c>
      <c r="F22" s="1">
        <f t="shared" si="0"/>
        <v>32.844131040749915</v>
      </c>
      <c r="G22" s="1">
        <f>Damian!M19</f>
        <v>0</v>
      </c>
      <c r="H22" s="36">
        <f t="shared" si="2"/>
        <v>0.79059381551091235</v>
      </c>
      <c r="I22" s="20"/>
      <c r="L22" s="1"/>
      <c r="M22" s="19"/>
    </row>
    <row r="23" spans="1:13" x14ac:dyDescent="0.2">
      <c r="A23" s="3" t="str">
        <f>Damian!A20</f>
        <v>etsy</v>
      </c>
      <c r="B23" s="1">
        <f>Damian!AI20*$E$77</f>
        <v>644.9204169046269</v>
      </c>
      <c r="C23" s="2">
        <v>216</v>
      </c>
      <c r="D23" s="2">
        <v>216</v>
      </c>
      <c r="E23" s="3">
        <f t="shared" si="1"/>
        <v>432</v>
      </c>
      <c r="F23" s="1">
        <f t="shared" si="0"/>
        <v>212.9204169046269</v>
      </c>
      <c r="G23" s="1">
        <f>Damian!M20</f>
        <v>0</v>
      </c>
      <c r="H23" s="36">
        <f t="shared" si="2"/>
        <v>0.66985009107547866</v>
      </c>
      <c r="I23" s="20"/>
      <c r="L23" s="1"/>
      <c r="M23" s="19"/>
    </row>
    <row r="24" spans="1:13" x14ac:dyDescent="0.2">
      <c r="A24" s="3" t="str">
        <f>Damian!A21</f>
        <v>flgt</v>
      </c>
      <c r="B24" s="1">
        <f>Damian!AI21*$E$77</f>
        <v>642.40826656492141</v>
      </c>
      <c r="C24" s="2">
        <v>0</v>
      </c>
      <c r="D24" s="2">
        <v>0</v>
      </c>
      <c r="E24" s="3">
        <f t="shared" si="1"/>
        <v>0</v>
      </c>
      <c r="F24" s="1">
        <f t="shared" si="0"/>
        <v>642.40826656492141</v>
      </c>
      <c r="G24" s="1">
        <f>Damian!M21</f>
        <v>0</v>
      </c>
      <c r="H24" s="36">
        <f t="shared" si="2"/>
        <v>0</v>
      </c>
      <c r="I24" s="20"/>
      <c r="L24" s="1"/>
      <c r="M24" s="19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6" t="e">
        <f t="shared" si="2"/>
        <v>#REF!</v>
      </c>
      <c r="I25" s="73"/>
      <c r="M25" s="19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6" t="e">
        <f t="shared" si="2"/>
        <v>#REF!</v>
      </c>
      <c r="I26" s="73"/>
      <c r="L26" s="1"/>
      <c r="M26" s="19"/>
    </row>
    <row r="27" spans="1:13" x14ac:dyDescent="0.2">
      <c r="A27" s="3" t="str">
        <f>Damian!A22</f>
        <v>gh</v>
      </c>
      <c r="B27" s="1">
        <f>Damian!AI22*$E$77</f>
        <v>258.09141251146178</v>
      </c>
      <c r="C27" s="2">
        <v>0</v>
      </c>
      <c r="D27" s="2">
        <v>223</v>
      </c>
      <c r="E27" s="3">
        <f t="shared" si="1"/>
        <v>223</v>
      </c>
      <c r="F27" s="1">
        <f t="shared" si="0"/>
        <v>35.091412511461783</v>
      </c>
      <c r="G27" s="1">
        <f>Damian!M22</f>
        <v>0</v>
      </c>
      <c r="H27" s="36">
        <f t="shared" si="2"/>
        <v>0.86403494726929986</v>
      </c>
      <c r="I27" s="20"/>
      <c r="L27" s="1"/>
      <c r="M27" s="19"/>
    </row>
    <row r="28" spans="1:13" x14ac:dyDescent="0.2">
      <c r="A28" s="3" t="str">
        <f>Damian!A23</f>
        <v>gmed</v>
      </c>
      <c r="B28" s="1">
        <f>Damian!AI23*$E$77</f>
        <v>256.57033442475768</v>
      </c>
      <c r="C28" s="2">
        <v>0</v>
      </c>
      <c r="D28" s="2">
        <v>327</v>
      </c>
      <c r="E28" s="3">
        <f t="shared" si="1"/>
        <v>327</v>
      </c>
      <c r="F28" s="1">
        <f t="shared" si="0"/>
        <v>-70.429665575242325</v>
      </c>
      <c r="G28" s="1">
        <f>Damian!M23</f>
        <v>0</v>
      </c>
      <c r="H28" s="36">
        <f t="shared" si="2"/>
        <v>1.274504321527073</v>
      </c>
      <c r="I28" s="20"/>
      <c r="L28" s="1"/>
      <c r="M28" s="19"/>
    </row>
    <row r="29" spans="1:13" x14ac:dyDescent="0.2">
      <c r="A29" s="3" t="str">
        <f>Damian!A24</f>
        <v>goog</v>
      </c>
      <c r="B29" s="1">
        <f>Damian!AI24*$E$77</f>
        <v>438.57616581974133</v>
      </c>
      <c r="C29" s="2">
        <v>0</v>
      </c>
      <c r="D29" s="2">
        <v>0</v>
      </c>
      <c r="E29" s="3">
        <f t="shared" si="1"/>
        <v>0</v>
      </c>
      <c r="F29" s="1">
        <f t="shared" si="0"/>
        <v>438.57616581974133</v>
      </c>
      <c r="G29" s="1">
        <f>Damian!M24</f>
        <v>0</v>
      </c>
      <c r="H29" s="36">
        <f t="shared" si="2"/>
        <v>0</v>
      </c>
      <c r="I29" s="20"/>
      <c r="L29" s="1"/>
      <c r="M29" s="19"/>
    </row>
    <row r="30" spans="1:13" x14ac:dyDescent="0.2">
      <c r="A30" s="3" t="str">
        <f>Damian!A25</f>
        <v>intg</v>
      </c>
      <c r="B30" s="1">
        <f>Damian!AI25*$E$77</f>
        <v>215.15975590968895</v>
      </c>
      <c r="C30" s="2">
        <v>0</v>
      </c>
      <c r="D30" s="2">
        <v>0</v>
      </c>
      <c r="E30" s="3">
        <f t="shared" si="1"/>
        <v>0</v>
      </c>
      <c r="F30" s="1">
        <f t="shared" si="0"/>
        <v>215.15975590968895</v>
      </c>
      <c r="G30" s="1">
        <f>Damian!M25</f>
        <v>0</v>
      </c>
      <c r="H30" s="36">
        <f t="shared" si="2"/>
        <v>0</v>
      </c>
      <c r="I30" s="20"/>
      <c r="L30" s="9"/>
      <c r="M30" s="20"/>
    </row>
    <row r="31" spans="1:13" x14ac:dyDescent="0.2">
      <c r="A31" s="3" t="str">
        <f>Damian!A26</f>
        <v>isrg</v>
      </c>
      <c r="B31" s="1">
        <f>Damian!AI26*$E$77</f>
        <v>312.7138398674241</v>
      </c>
      <c r="C31" s="2">
        <v>192</v>
      </c>
      <c r="D31" s="2">
        <v>0</v>
      </c>
      <c r="E31" s="3">
        <f t="shared" si="1"/>
        <v>192</v>
      </c>
      <c r="F31" s="1">
        <f t="shared" si="0"/>
        <v>120.7138398674241</v>
      </c>
      <c r="G31" s="1">
        <f>Damian!M26</f>
        <v>0</v>
      </c>
      <c r="H31" s="36">
        <f t="shared" si="2"/>
        <v>0.61397986120920944</v>
      </c>
      <c r="I31" s="20"/>
      <c r="L31" s="7"/>
      <c r="M31" s="7"/>
    </row>
    <row r="32" spans="1:13" x14ac:dyDescent="0.2">
      <c r="A32" s="3" t="str">
        <f>Damian!A27</f>
        <v>jd</v>
      </c>
      <c r="B32" s="1">
        <f>Damian!AI27*$E$77</f>
        <v>46.011470814954613</v>
      </c>
      <c r="C32" s="2">
        <v>0</v>
      </c>
      <c r="D32" s="2">
        <v>326</v>
      </c>
      <c r="E32" s="3">
        <f t="shared" si="1"/>
        <v>326</v>
      </c>
      <c r="F32" s="1">
        <f t="shared" si="0"/>
        <v>-279.98852918504537</v>
      </c>
      <c r="G32" s="1">
        <f>Damian!M27</f>
        <v>0</v>
      </c>
      <c r="H32" s="36">
        <f t="shared" si="2"/>
        <v>7.0851897195610558</v>
      </c>
      <c r="I32" s="20"/>
    </row>
    <row r="33" spans="1:9" x14ac:dyDescent="0.2">
      <c r="A33" s="3" t="str">
        <f>Damian!A28</f>
        <v>lspd</v>
      </c>
      <c r="B33" s="1">
        <f>Damian!AI28*$E$77</f>
        <v>68.206357450687378</v>
      </c>
      <c r="C33" s="2">
        <v>0</v>
      </c>
      <c r="D33" s="2">
        <v>424</v>
      </c>
      <c r="E33" s="3">
        <f t="shared" si="1"/>
        <v>424</v>
      </c>
      <c r="F33" s="1">
        <f t="shared" si="0"/>
        <v>-355.79364254931261</v>
      </c>
      <c r="G33" s="1">
        <f>Damian!M28</f>
        <v>0</v>
      </c>
      <c r="H33" s="36">
        <f t="shared" si="2"/>
        <v>6.2164293160875577</v>
      </c>
      <c r="I33" s="20"/>
    </row>
    <row r="34" spans="1:9" x14ac:dyDescent="0.2">
      <c r="A34" s="3" t="str">
        <f>Damian!A29</f>
        <v>lulu</v>
      </c>
      <c r="B34" s="1">
        <f>Damian!AI29*$E$77</f>
        <v>734.33548705223222</v>
      </c>
      <c r="C34" s="2">
        <v>0</v>
      </c>
      <c r="D34" s="2">
        <v>834</v>
      </c>
      <c r="E34" s="3">
        <f t="shared" si="1"/>
        <v>834</v>
      </c>
      <c r="F34" s="1">
        <f t="shared" si="0"/>
        <v>-99.664512947767776</v>
      </c>
      <c r="G34" s="1">
        <f>Damian!M29</f>
        <v>0</v>
      </c>
      <c r="H34" s="36">
        <f t="shared" si="2"/>
        <v>1.135720681766097</v>
      </c>
      <c r="I34" s="20"/>
    </row>
    <row r="35" spans="1:9" x14ac:dyDescent="0.2">
      <c r="A35" s="3" t="str">
        <f>Damian!A30</f>
        <v>mdb</v>
      </c>
      <c r="B35" s="1">
        <f>Damian!AI30*$E$77</f>
        <v>734.33548705223222</v>
      </c>
      <c r="C35" s="2">
        <v>0</v>
      </c>
      <c r="D35" s="2">
        <v>250</v>
      </c>
      <c r="E35" s="3">
        <f t="shared" si="1"/>
        <v>250</v>
      </c>
      <c r="F35" s="1">
        <f t="shared" si="0"/>
        <v>484.33548705223222</v>
      </c>
      <c r="G35" s="1">
        <f>Damian!M30</f>
        <v>0</v>
      </c>
      <c r="H35" s="36">
        <f t="shared" si="2"/>
        <v>0.34044384945026884</v>
      </c>
      <c r="I35" s="20"/>
    </row>
    <row r="36" spans="1:9" x14ac:dyDescent="0.2">
      <c r="A36" s="3" t="str">
        <f>Damian!A31</f>
        <v>meli</v>
      </c>
      <c r="B36" s="1">
        <f>Damian!AI31*$E$77</f>
        <v>331.59620818463981</v>
      </c>
      <c r="C36" s="2">
        <v>0</v>
      </c>
      <c r="D36" s="2">
        <v>635</v>
      </c>
      <c r="E36" s="3">
        <f t="shared" si="1"/>
        <v>635</v>
      </c>
      <c r="F36" s="1">
        <f t="shared" si="0"/>
        <v>-303.40379181536019</v>
      </c>
      <c r="G36" s="1">
        <f>Damian!M31</f>
        <v>0</v>
      </c>
      <c r="H36" s="36">
        <f t="shared" si="2"/>
        <v>1.9149796780740584</v>
      </c>
      <c r="I36" s="20"/>
    </row>
    <row r="37" spans="1:9" x14ac:dyDescent="0.2">
      <c r="A37" s="3" t="str">
        <f>Damian!A32</f>
        <v>mnst</v>
      </c>
      <c r="B37" s="1">
        <f>Damian!AI32*$E$77</f>
        <v>282.68658894950011</v>
      </c>
      <c r="C37" s="2">
        <v>0</v>
      </c>
      <c r="D37" s="2">
        <v>176</v>
      </c>
      <c r="E37" s="3">
        <f t="shared" si="1"/>
        <v>176</v>
      </c>
      <c r="F37" s="1">
        <f t="shared" si="0"/>
        <v>106.68658894950011</v>
      </c>
      <c r="G37" s="1">
        <f>Damian!M32</f>
        <v>0</v>
      </c>
      <c r="H37" s="36">
        <f t="shared" si="2"/>
        <v>0.62259762889367598</v>
      </c>
      <c r="I37" s="20"/>
    </row>
    <row r="38" spans="1:9" x14ac:dyDescent="0.2">
      <c r="A38" s="3" t="str">
        <f>Damian!A33</f>
        <v>msft</v>
      </c>
      <c r="B38" s="1">
        <f>Damian!AI33*$E$77</f>
        <v>509.95519934182784</v>
      </c>
      <c r="C38" s="2">
        <v>0</v>
      </c>
      <c r="D38" s="2">
        <v>248</v>
      </c>
      <c r="E38" s="3">
        <f t="shared" si="1"/>
        <v>248</v>
      </c>
      <c r="F38" s="1">
        <f t="shared" si="0"/>
        <v>261.95519934182784</v>
      </c>
      <c r="G38" s="1">
        <f>Damian!M33</f>
        <v>-2</v>
      </c>
      <c r="H38" s="36">
        <f t="shared" si="2"/>
        <v>0.48631723006272015</v>
      </c>
      <c r="I38" s="20"/>
    </row>
    <row r="39" spans="1:9" x14ac:dyDescent="0.2">
      <c r="A39" s="3" t="str">
        <f>Damian!A34</f>
        <v>mtch</v>
      </c>
      <c r="B39" s="1">
        <f>Damian!AI34*$E$77</f>
        <v>492.28670738823632</v>
      </c>
      <c r="C39" s="2">
        <v>0</v>
      </c>
      <c r="D39" s="2">
        <v>206</v>
      </c>
      <c r="E39" s="3">
        <f t="shared" si="1"/>
        <v>206</v>
      </c>
      <c r="F39" s="1">
        <f t="shared" si="0"/>
        <v>286.28670738823632</v>
      </c>
      <c r="G39" s="1">
        <f>Damian!M34</f>
        <v>0</v>
      </c>
      <c r="H39" s="36">
        <f t="shared" si="2"/>
        <v>0.41845533691719294</v>
      </c>
      <c r="I39" s="20"/>
    </row>
    <row r="40" spans="1:9" x14ac:dyDescent="0.2">
      <c r="A40" s="3" t="str">
        <f>Damian!A35</f>
        <v>nvcr</v>
      </c>
      <c r="B40" s="1">
        <f>Damian!AI35*$E$77</f>
        <v>113.39107379015294</v>
      </c>
      <c r="C40" s="2">
        <v>0</v>
      </c>
      <c r="D40" s="2">
        <v>696</v>
      </c>
      <c r="E40" s="3">
        <f t="shared" si="1"/>
        <v>696</v>
      </c>
      <c r="F40" s="1">
        <f t="shared" si="0"/>
        <v>-582.60892620984703</v>
      </c>
      <c r="G40" s="1">
        <f>Damian!M35</f>
        <v>0</v>
      </c>
      <c r="H40" s="36">
        <f t="shared" si="2"/>
        <v>6.1380492902646955</v>
      </c>
      <c r="I40" s="20"/>
    </row>
    <row r="41" spans="1:9" x14ac:dyDescent="0.2">
      <c r="A41" s="3" t="str">
        <f>Damian!A36</f>
        <v>nvda</v>
      </c>
      <c r="B41" s="1">
        <f>Damian!AI36*$E$77</f>
        <v>527.79554342340202</v>
      </c>
      <c r="C41" s="2">
        <v>0</v>
      </c>
      <c r="D41" s="2">
        <v>0</v>
      </c>
      <c r="E41" s="3">
        <f t="shared" si="1"/>
        <v>0</v>
      </c>
      <c r="F41" s="1">
        <f t="shared" si="0"/>
        <v>527.79554342340202</v>
      </c>
      <c r="G41" s="1">
        <f>Damian!M36</f>
        <v>0</v>
      </c>
      <c r="H41" s="36">
        <f t="shared" si="2"/>
        <v>0</v>
      </c>
      <c r="I41" s="20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6" t="e">
        <f t="shared" si="2"/>
        <v>#REF!</v>
      </c>
      <c r="I42" s="73"/>
    </row>
    <row r="43" spans="1:9" x14ac:dyDescent="0.2">
      <c r="A43" s="3" t="str">
        <f>Damian!A37</f>
        <v>okta</v>
      </c>
      <c r="B43" s="1">
        <f>Damian!AI37*$E$77</f>
        <v>490.78555452101227</v>
      </c>
      <c r="C43" s="2">
        <v>165</v>
      </c>
      <c r="D43" s="2">
        <v>248</v>
      </c>
      <c r="E43" s="3">
        <f t="shared" si="1"/>
        <v>413</v>
      </c>
      <c r="F43" s="1">
        <f t="shared" si="0"/>
        <v>77.785554521012273</v>
      </c>
      <c r="G43" s="1">
        <f>Damian!M37</f>
        <v>0</v>
      </c>
      <c r="H43" s="36">
        <f t="shared" si="2"/>
        <v>0.84150806028321679</v>
      </c>
      <c r="I43" s="20"/>
    </row>
    <row r="44" spans="1:9" x14ac:dyDescent="0.2">
      <c r="A44" s="3" t="str">
        <f>Damian!A38</f>
        <v>open</v>
      </c>
      <c r="B44" s="1">
        <f>Damian!AI38*$E$77</f>
        <v>54.797825269537739</v>
      </c>
      <c r="C44" s="2">
        <v>0</v>
      </c>
      <c r="D44" s="2">
        <v>82</v>
      </c>
      <c r="E44" s="3">
        <f t="shared" si="1"/>
        <v>82</v>
      </c>
      <c r="F44" s="1">
        <f t="shared" si="0"/>
        <v>-27.202174730462261</v>
      </c>
      <c r="G44" s="1">
        <f>Damian!M38</f>
        <v>0</v>
      </c>
      <c r="H44" s="36">
        <f t="shared" si="2"/>
        <v>1.4964097497785924</v>
      </c>
      <c r="I44" s="20"/>
    </row>
    <row r="45" spans="1:9" x14ac:dyDescent="0.2">
      <c r="A45" s="3" t="str">
        <f>Damian!A39</f>
        <v>panw</v>
      </c>
      <c r="B45" s="1">
        <f>Damian!AI39*$E$77</f>
        <v>592.46087602841897</v>
      </c>
      <c r="C45" s="2">
        <v>0</v>
      </c>
      <c r="D45" s="2">
        <v>0</v>
      </c>
      <c r="E45" s="3">
        <f t="shared" si="1"/>
        <v>0</v>
      </c>
      <c r="F45" s="1">
        <f t="shared" si="0"/>
        <v>592.46087602841897</v>
      </c>
      <c r="G45" s="1">
        <f>Damian!M39</f>
        <v>0</v>
      </c>
      <c r="H45" s="36">
        <f t="shared" si="2"/>
        <v>0</v>
      </c>
      <c r="I45" s="20"/>
    </row>
    <row r="46" spans="1:9" x14ac:dyDescent="0.2">
      <c r="A46" s="3" t="str">
        <f>Damian!A41</f>
        <v>pins</v>
      </c>
      <c r="B46" s="1">
        <f>Damian!AI41*$E$77</f>
        <v>109.81723829904003</v>
      </c>
      <c r="C46" s="2">
        <v>0</v>
      </c>
      <c r="D46" s="2">
        <v>136</v>
      </c>
      <c r="E46" s="3">
        <f t="shared" si="1"/>
        <v>136</v>
      </c>
      <c r="F46" s="1">
        <f t="shared" si="0"/>
        <v>-26.182761700959972</v>
      </c>
      <c r="G46" s="1">
        <f>Damian!M41</f>
        <v>0</v>
      </c>
      <c r="H46" s="36">
        <f t="shared" si="2"/>
        <v>1.2384212361055964</v>
      </c>
      <c r="I46" s="20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6" t="e">
        <f t="shared" si="2"/>
        <v>#REF!</v>
      </c>
      <c r="I47" s="20"/>
    </row>
    <row r="48" spans="1:9" x14ac:dyDescent="0.2">
      <c r="A48" s="3" t="str">
        <f>Damian!A42</f>
        <v>qdel</v>
      </c>
      <c r="B48" s="1">
        <f>Damian!AI42*$E$77</f>
        <v>367.46308597877885</v>
      </c>
      <c r="C48" s="2">
        <v>0</v>
      </c>
      <c r="D48" s="2">
        <v>303</v>
      </c>
      <c r="E48" s="3">
        <f t="shared" si="1"/>
        <v>303</v>
      </c>
      <c r="F48" s="1">
        <f t="shared" si="0"/>
        <v>64.463085978778849</v>
      </c>
      <c r="G48" s="1">
        <f>Damian!M42</f>
        <v>0</v>
      </c>
      <c r="H48" s="36">
        <f t="shared" si="2"/>
        <v>0.82457262120064589</v>
      </c>
      <c r="I48" s="20"/>
    </row>
    <row r="49" spans="1:9" x14ac:dyDescent="0.2">
      <c r="A49" s="3" t="str">
        <f>Damian!A43</f>
        <v>rblx</v>
      </c>
      <c r="B49" s="1">
        <f>Damian!AI43*$E$77</f>
        <v>42.952243849862526</v>
      </c>
      <c r="C49" s="2">
        <v>0</v>
      </c>
      <c r="D49" s="2">
        <v>0</v>
      </c>
      <c r="E49" s="3">
        <f t="shared" si="1"/>
        <v>0</v>
      </c>
      <c r="F49" s="1">
        <f t="shared" si="0"/>
        <v>42.952243849862526</v>
      </c>
      <c r="G49" s="1">
        <f>Damian!M43</f>
        <v>-1</v>
      </c>
      <c r="H49" s="36">
        <f t="shared" si="2"/>
        <v>0</v>
      </c>
      <c r="I49" s="20"/>
    </row>
    <row r="50" spans="1:9" x14ac:dyDescent="0.2">
      <c r="A50" s="3" t="str">
        <f>Damian!A44</f>
        <v>rdfn</v>
      </c>
      <c r="B50" s="1">
        <f>Damian!AI44*$E$77</f>
        <v>48.455182435499921</v>
      </c>
      <c r="C50" s="2">
        <v>101</v>
      </c>
      <c r="D50" s="2">
        <v>55</v>
      </c>
      <c r="E50" s="3">
        <f t="shared" si="1"/>
        <v>156</v>
      </c>
      <c r="F50" s="1">
        <f t="shared" si="0"/>
        <v>-107.54481756450008</v>
      </c>
      <c r="G50" s="1">
        <f>Damian!M44</f>
        <v>0</v>
      </c>
      <c r="H50" s="36">
        <f t="shared" si="2"/>
        <v>3.2194698721371249</v>
      </c>
      <c r="I50" s="20"/>
    </row>
    <row r="51" spans="1:9" x14ac:dyDescent="0.2">
      <c r="A51" s="3" t="str">
        <f>Damian!A45</f>
        <v>rgen</v>
      </c>
      <c r="B51" s="1">
        <f>Damian!AI45*$E$77</f>
        <v>671.88788734269724</v>
      </c>
      <c r="C51" s="2">
        <v>0</v>
      </c>
      <c r="D51" s="2">
        <v>857</v>
      </c>
      <c r="E51" s="3">
        <f t="shared" si="1"/>
        <v>857</v>
      </c>
      <c r="F51" s="1">
        <f t="shared" si="0"/>
        <v>-185.11211265730276</v>
      </c>
      <c r="G51" s="1">
        <f>Damian!M45</f>
        <v>0</v>
      </c>
      <c r="H51" s="36">
        <f t="shared" si="2"/>
        <v>1.275510417949961</v>
      </c>
      <c r="I51" s="20"/>
    </row>
    <row r="52" spans="1:9" x14ac:dyDescent="0.2">
      <c r="A52" s="3" t="str">
        <f>Damian!A46</f>
        <v>rivn</v>
      </c>
      <c r="B52" s="1">
        <f>Damian!AI46*$E$77</f>
        <v>26.372178043387247</v>
      </c>
      <c r="C52" s="2">
        <v>0</v>
      </c>
      <c r="D52" s="2">
        <v>0</v>
      </c>
      <c r="E52" s="3">
        <f t="shared" si="1"/>
        <v>0</v>
      </c>
      <c r="F52" s="1">
        <f t="shared" si="0"/>
        <v>26.372178043387247</v>
      </c>
      <c r="G52" s="1">
        <f>Damian!M46</f>
        <v>-3</v>
      </c>
      <c r="H52" s="36">
        <f t="shared" si="2"/>
        <v>0</v>
      </c>
      <c r="I52" s="20"/>
    </row>
    <row r="53" spans="1:9" x14ac:dyDescent="0.2">
      <c r="A53" s="3" t="str">
        <f>Damian!A47</f>
        <v>roku</v>
      </c>
      <c r="B53" s="1">
        <f>Damian!AI47*$E$77</f>
        <v>93.624480885785516</v>
      </c>
      <c r="C53" s="2">
        <v>0</v>
      </c>
      <c r="D53" s="2">
        <v>165</v>
      </c>
      <c r="E53" s="3">
        <f t="shared" si="1"/>
        <v>165</v>
      </c>
      <c r="F53" s="1">
        <f t="shared" si="0"/>
        <v>-71.375519114214484</v>
      </c>
      <c r="G53" s="1">
        <f>Damian!M47</f>
        <v>0</v>
      </c>
      <c r="H53" s="36">
        <f t="shared" si="2"/>
        <v>1.7623595713314233</v>
      </c>
      <c r="I53" s="20"/>
    </row>
    <row r="54" spans="1:9" x14ac:dyDescent="0.2">
      <c r="A54" s="3" t="str">
        <f>Damian!A48</f>
        <v>rvlv</v>
      </c>
      <c r="B54" s="1">
        <f>Damian!AI48*$E$77</f>
        <v>130.83135925033972</v>
      </c>
      <c r="C54" s="2">
        <v>0</v>
      </c>
      <c r="D54" s="2">
        <v>0</v>
      </c>
      <c r="E54" s="3">
        <f t="shared" si="1"/>
        <v>0</v>
      </c>
      <c r="F54" s="1">
        <f t="shared" si="0"/>
        <v>130.83135925033972</v>
      </c>
      <c r="G54" s="1">
        <f>Damian!M48</f>
        <v>0</v>
      </c>
      <c r="H54" s="36">
        <f t="shared" si="2"/>
        <v>0</v>
      </c>
      <c r="I54" s="20"/>
    </row>
    <row r="55" spans="1:9" x14ac:dyDescent="0.2">
      <c r="A55" s="3" t="str">
        <f>Damian!A49</f>
        <v>se</v>
      </c>
      <c r="B55" s="1">
        <f>Damian!AI49*$E$77</f>
        <v>510.41987473394823</v>
      </c>
      <c r="C55" s="2">
        <v>0</v>
      </c>
      <c r="D55" s="2">
        <v>1615</v>
      </c>
      <c r="E55" s="3">
        <f t="shared" si="1"/>
        <v>1615</v>
      </c>
      <c r="F55" s="1">
        <f t="shared" si="0"/>
        <v>-1104.5801252660517</v>
      </c>
      <c r="G55" s="1">
        <f>Damian!M49</f>
        <v>0</v>
      </c>
      <c r="H55" s="36">
        <f t="shared" si="2"/>
        <v>3.1640617459141933</v>
      </c>
      <c r="I55" s="20"/>
    </row>
    <row r="56" spans="1:9" x14ac:dyDescent="0.2">
      <c r="A56" s="3" t="str">
        <f>Damian!A50</f>
        <v>shop</v>
      </c>
      <c r="B56" s="1">
        <f>Damian!AI50*$E$77</f>
        <v>376.43740511051288</v>
      </c>
      <c r="C56" s="2">
        <v>0</v>
      </c>
      <c r="D56" s="2">
        <v>317</v>
      </c>
      <c r="E56" s="3">
        <f t="shared" si="1"/>
        <v>317</v>
      </c>
      <c r="F56" s="1">
        <f t="shared" si="0"/>
        <v>59.437405110512884</v>
      </c>
      <c r="G56" s="1">
        <f>Damian!M50</f>
        <v>0</v>
      </c>
      <c r="H56" s="36">
        <f t="shared" si="2"/>
        <v>0.84210547542940506</v>
      </c>
      <c r="I56" s="20"/>
    </row>
    <row r="57" spans="1:9" x14ac:dyDescent="0.2">
      <c r="A57" s="3" t="str">
        <f>Damian!A51</f>
        <v>snow</v>
      </c>
      <c r="B57" s="1">
        <f>Damian!AI51*$E$77</f>
        <v>45.571123658973164</v>
      </c>
      <c r="C57" s="2">
        <v>0</v>
      </c>
      <c r="D57" s="2">
        <v>0</v>
      </c>
      <c r="E57" s="3">
        <f t="shared" si="1"/>
        <v>0</v>
      </c>
      <c r="F57" s="1">
        <f t="shared" si="0"/>
        <v>45.571123658973164</v>
      </c>
      <c r="G57" s="1">
        <f>Damian!M51</f>
        <v>0</v>
      </c>
      <c r="H57" s="36">
        <f t="shared" si="2"/>
        <v>0</v>
      </c>
      <c r="I57" s="20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6" t="e">
        <f t="shared" si="2"/>
        <v>#REF!</v>
      </c>
      <c r="I58" s="73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6" t="e">
        <f t="shared" si="2"/>
        <v>#REF!</v>
      </c>
      <c r="I59" s="73"/>
    </row>
    <row r="60" spans="1:9" x14ac:dyDescent="0.2">
      <c r="A60" s="3" t="str">
        <f>Damian!A52</f>
        <v>task</v>
      </c>
      <c r="B60" s="1">
        <f>Damian!AI52*$E$77</f>
        <v>53.815547241755276</v>
      </c>
      <c r="C60" s="2">
        <v>0</v>
      </c>
      <c r="D60" s="2">
        <v>0</v>
      </c>
      <c r="E60" s="3">
        <f t="shared" si="1"/>
        <v>0</v>
      </c>
      <c r="F60" s="1">
        <f t="shared" si="0"/>
        <v>53.815547241755276</v>
      </c>
      <c r="G60" s="1">
        <f>Damian!M52</f>
        <v>0</v>
      </c>
      <c r="H60" s="36">
        <f t="shared" si="2"/>
        <v>0</v>
      </c>
      <c r="I60" s="20"/>
    </row>
    <row r="61" spans="1:9" x14ac:dyDescent="0.2">
      <c r="A61" s="3" t="str">
        <f>Damian!A53</f>
        <v>tdoc</v>
      </c>
      <c r="B61" s="1">
        <f>Damian!AI53*$E$77</f>
        <v>154.03402343230718</v>
      </c>
      <c r="C61" s="2">
        <v>0</v>
      </c>
      <c r="D61" s="2">
        <v>184</v>
      </c>
      <c r="E61" s="3">
        <f t="shared" si="1"/>
        <v>184</v>
      </c>
      <c r="F61" s="1">
        <f t="shared" si="0"/>
        <v>-29.96597656769282</v>
      </c>
      <c r="G61" s="1">
        <f>Damian!M53</f>
        <v>0</v>
      </c>
      <c r="H61" s="36">
        <f t="shared" si="2"/>
        <v>1.1945412831526918</v>
      </c>
      <c r="I61" s="20"/>
    </row>
    <row r="62" spans="1:9" x14ac:dyDescent="0.2">
      <c r="A62" s="3" t="str">
        <f>Damian!A54</f>
        <v>team</v>
      </c>
      <c r="B62" s="1">
        <f>Damian!AI54*$E$77</f>
        <v>653.95758374243542</v>
      </c>
      <c r="C62" s="2">
        <v>0</v>
      </c>
      <c r="D62" s="2">
        <v>714</v>
      </c>
      <c r="E62" s="3">
        <f t="shared" si="1"/>
        <v>714</v>
      </c>
      <c r="F62" s="1">
        <f t="shared" si="0"/>
        <v>-60.042416257564582</v>
      </c>
      <c r="G62" s="1">
        <f>Damian!M54</f>
        <v>0</v>
      </c>
      <c r="H62" s="36">
        <f t="shared" si="2"/>
        <v>1.091813930674153</v>
      </c>
      <c r="I62" s="20"/>
    </row>
    <row r="63" spans="1:9" x14ac:dyDescent="0.2">
      <c r="A63" s="3" t="str">
        <f>Damian!A55</f>
        <v>trex</v>
      </c>
      <c r="B63" s="1">
        <f>Damian!AI55*$E$77</f>
        <v>406.64455037334335</v>
      </c>
      <c r="C63" s="2">
        <v>0</v>
      </c>
      <c r="D63" s="2">
        <v>154</v>
      </c>
      <c r="E63" s="3">
        <f t="shared" si="1"/>
        <v>154</v>
      </c>
      <c r="F63" s="1">
        <f t="shared" si="0"/>
        <v>252.64455037334335</v>
      </c>
      <c r="G63" s="1">
        <f>Damian!M55</f>
        <v>0</v>
      </c>
      <c r="H63" s="36">
        <f t="shared" si="2"/>
        <v>0.37870912043112703</v>
      </c>
      <c r="I63" s="20"/>
    </row>
    <row r="64" spans="1:9" x14ac:dyDescent="0.2">
      <c r="A64" s="3" t="str">
        <f>Damian!A56</f>
        <v>ttd</v>
      </c>
      <c r="B64" s="1">
        <f>Damian!AI56*$E$77</f>
        <v>634.38091363720093</v>
      </c>
      <c r="C64" s="2">
        <v>0</v>
      </c>
      <c r="D64" s="2">
        <v>695</v>
      </c>
      <c r="E64" s="3">
        <f t="shared" si="1"/>
        <v>695</v>
      </c>
      <c r="F64" s="1">
        <f t="shared" si="0"/>
        <v>-60.619086362799067</v>
      </c>
      <c r="G64" s="1">
        <f>Damian!M56</f>
        <v>0</v>
      </c>
      <c r="H64" s="36">
        <f t="shared" si="2"/>
        <v>1.0955562896986317</v>
      </c>
      <c r="I64" s="20"/>
    </row>
    <row r="65" spans="1:9" x14ac:dyDescent="0.2">
      <c r="A65" s="3" t="str">
        <f>Damian!A57</f>
        <v>ttwo</v>
      </c>
      <c r="B65" s="1">
        <f>Damian!AI57*$E$77</f>
        <v>201.92142104266014</v>
      </c>
      <c r="C65" s="2">
        <v>126</v>
      </c>
      <c r="D65" s="2">
        <v>377</v>
      </c>
      <c r="E65" s="3">
        <f t="shared" si="1"/>
        <v>503</v>
      </c>
      <c r="F65" s="1">
        <f t="shared" si="0"/>
        <v>-301.07857895733986</v>
      </c>
      <c r="G65" s="1">
        <f>Damian!M57</f>
        <v>0</v>
      </c>
      <c r="H65" s="36">
        <f t="shared" si="2"/>
        <v>2.4910680471772761</v>
      </c>
      <c r="I65" s="20"/>
    </row>
    <row r="66" spans="1:9" x14ac:dyDescent="0.2">
      <c r="A66" s="3" t="str">
        <f>Damian!A58</f>
        <v>twlo</v>
      </c>
      <c r="B66" s="1">
        <f>Damian!AI58*$E$77</f>
        <v>329.60284430999769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-6.3971556900023074</v>
      </c>
      <c r="G66" s="1">
        <f>Damian!M58</f>
        <v>0</v>
      </c>
      <c r="H66" s="36">
        <f t="shared" si="2"/>
        <v>1.0194086786580812</v>
      </c>
      <c r="I66" s="20"/>
    </row>
    <row r="67" spans="1:9" x14ac:dyDescent="0.2">
      <c r="A67" s="3" t="str">
        <f>Damian!A59</f>
        <v>twtr</v>
      </c>
      <c r="B67" s="1">
        <f>Damian!AI59*$E$77</f>
        <v>310.24283286077861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159.24283286077861</v>
      </c>
      <c r="G67" s="1">
        <f>Damian!M59</f>
        <v>0</v>
      </c>
      <c r="H67" s="36">
        <f t="shared" ref="H67:H73" si="5">E67/B67</f>
        <v>0.48671551444916444</v>
      </c>
      <c r="I67" s="20"/>
    </row>
    <row r="68" spans="1:9" x14ac:dyDescent="0.2">
      <c r="A68" s="3" t="str">
        <f>Damian!A60</f>
        <v>upst</v>
      </c>
      <c r="B68" s="1">
        <f>Damian!AI60*$E$77</f>
        <v>250.5514484794142</v>
      </c>
      <c r="C68" s="2">
        <v>0</v>
      </c>
      <c r="D68" s="2">
        <v>633</v>
      </c>
      <c r="E68" s="3">
        <f t="shared" si="4"/>
        <v>633</v>
      </c>
      <c r="F68" s="1">
        <f t="shared" si="3"/>
        <v>-382.4485515205858</v>
      </c>
      <c r="G68" s="1">
        <f>Damian!M60</f>
        <v>0</v>
      </c>
      <c r="H68" s="36">
        <f t="shared" si="5"/>
        <v>2.5264272221998687</v>
      </c>
      <c r="I68" s="20"/>
    </row>
    <row r="69" spans="1:9" x14ac:dyDescent="0.2">
      <c r="A69" s="3" t="str">
        <f>Damian!A61</f>
        <v>veev</v>
      </c>
      <c r="B69" s="1">
        <f>Damian!AI61*$E$77</f>
        <v>482.53000478189119</v>
      </c>
      <c r="C69" s="2">
        <v>0</v>
      </c>
      <c r="D69" s="2">
        <v>551</v>
      </c>
      <c r="E69" s="3">
        <f t="shared" si="4"/>
        <v>551</v>
      </c>
      <c r="F69" s="1">
        <f t="shared" si="3"/>
        <v>-68.469995218108807</v>
      </c>
      <c r="G69" s="1">
        <f>Damian!M61</f>
        <v>0</v>
      </c>
      <c r="H69" s="36">
        <f t="shared" si="5"/>
        <v>1.1418979017668713</v>
      </c>
      <c r="I69" s="20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6" t="e">
        <f t="shared" si="5"/>
        <v>#REF!</v>
      </c>
      <c r="I70" s="73"/>
    </row>
    <row r="71" spans="1:9" x14ac:dyDescent="0.2">
      <c r="A71" s="3" t="str">
        <f>Damian!A63</f>
        <v>xpev</v>
      </c>
      <c r="B71" s="1">
        <f>Damian!AI63*$E$77</f>
        <v>65.174482919933553</v>
      </c>
      <c r="C71" s="2">
        <v>0</v>
      </c>
      <c r="D71" s="2">
        <v>0</v>
      </c>
      <c r="E71" s="3">
        <f t="shared" si="4"/>
        <v>0</v>
      </c>
      <c r="F71" s="1">
        <f t="shared" si="3"/>
        <v>65.174482919933553</v>
      </c>
      <c r="G71" s="1">
        <f>Damian!M63</f>
        <v>0</v>
      </c>
      <c r="H71" s="36">
        <f t="shared" si="5"/>
        <v>0</v>
      </c>
      <c r="I71" s="20"/>
    </row>
    <row r="72" spans="1:9" x14ac:dyDescent="0.2">
      <c r="A72" s="3" t="str">
        <f>Damian!A65</f>
        <v>zm</v>
      </c>
      <c r="B72" s="1">
        <f>Damian!AI65*$E$77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Damian!M65</f>
        <v>0</v>
      </c>
      <c r="H72" s="36" t="e">
        <f t="shared" si="5"/>
        <v>#DIV/0!</v>
      </c>
      <c r="I72" s="20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6" t="e">
        <f t="shared" si="5"/>
        <v>#REF!</v>
      </c>
      <c r="I73" s="20"/>
    </row>
    <row r="74" spans="1:9" x14ac:dyDescent="0.2">
      <c r="A74" s="46" t="str">
        <f>Damian!A66</f>
        <v>SUM</v>
      </c>
      <c r="B74" s="47" t="e">
        <f>SUM(B2:B72)</f>
        <v>#REF!</v>
      </c>
      <c r="C74" s="47">
        <f>SUM(C2:C73)</f>
        <v>1546</v>
      </c>
      <c r="D74" s="47">
        <f>SUM(D2:D73)</f>
        <v>15159</v>
      </c>
      <c r="E74" s="47">
        <f>SUM(E2:E73)</f>
        <v>16705</v>
      </c>
      <c r="F74" s="47" t="e">
        <f>SUM(F2:F72)</f>
        <v>#REF!</v>
      </c>
      <c r="G74" s="48"/>
      <c r="H74" s="48"/>
    </row>
    <row r="76" spans="1:9" x14ac:dyDescent="0.2">
      <c r="A76" s="3" t="s">
        <v>106</v>
      </c>
      <c r="B76" t="s">
        <v>107</v>
      </c>
      <c r="C76" t="s">
        <v>159</v>
      </c>
      <c r="D76" t="s">
        <v>26</v>
      </c>
      <c r="E76" t="s">
        <v>175</v>
      </c>
      <c r="F76" t="s">
        <v>176</v>
      </c>
      <c r="G76" t="s">
        <v>177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Damian!F75</f>
        <v>0.85500000000000009</v>
      </c>
      <c r="E77" s="1">
        <f>D77*C77</f>
        <v>18512.460000000003</v>
      </c>
      <c r="F77" s="1">
        <f>E74</f>
        <v>16705</v>
      </c>
      <c r="G77" s="1">
        <f>E77-F77</f>
        <v>1807.4600000000028</v>
      </c>
    </row>
    <row r="79" spans="1:9" x14ac:dyDescent="0.2">
      <c r="A79" s="31" t="s">
        <v>174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2022-07-30T05:16:38Z</dcterms:modified>
</cp:coreProperties>
</file>