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satterthwaite/Learning/marketModeling/"/>
    </mc:Choice>
  </mc:AlternateContent>
  <xr:revisionPtr revIDLastSave="0" documentId="13_ncr:1_{98FF4327-8448-C44D-93F1-CD1194056641}" xr6:coauthVersionLast="47" xr6:coauthVersionMax="47" xr10:uidLastSave="{00000000-0000-0000-0000-000000000000}"/>
  <bookViews>
    <workbookView xWindow="8060" yWindow="460" windowWidth="35840" windowHeight="2194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Damian!$A$1:$AZ$50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" i="11" l="1"/>
  <c r="AA29" i="11"/>
  <c r="AA28" i="11"/>
  <c r="W25" i="11"/>
  <c r="J26" i="11"/>
  <c r="O26" i="11" s="1"/>
  <c r="J30" i="11"/>
  <c r="O30" i="11" s="1"/>
  <c r="J32" i="11"/>
  <c r="O32" i="11" s="1"/>
  <c r="AQ32" i="11" s="1"/>
  <c r="J34" i="11"/>
  <c r="O34" i="11" s="1"/>
  <c r="J22" i="11"/>
  <c r="O22" i="11" s="1"/>
  <c r="AQ22" i="11" s="1"/>
  <c r="J15" i="11"/>
  <c r="O15" i="11" s="1"/>
  <c r="AQ15" i="11" s="1"/>
  <c r="J13" i="11"/>
  <c r="O13" i="11" s="1"/>
  <c r="AQ13" i="11" s="1"/>
  <c r="AC15" i="11"/>
  <c r="O50" i="11"/>
  <c r="AS52" i="11"/>
  <c r="AV20" i="11"/>
  <c r="AQ20" i="11"/>
  <c r="AL20" i="11"/>
  <c r="AC20" i="11"/>
  <c r="AG20" i="11" s="1"/>
  <c r="AV24" i="11"/>
  <c r="AQ24" i="11"/>
  <c r="AL24" i="11"/>
  <c r="AC24" i="11"/>
  <c r="AG24" i="11" s="1"/>
  <c r="BA23" i="11"/>
  <c r="BA22" i="11"/>
  <c r="BA21" i="11" s="1"/>
  <c r="BA25" i="11"/>
  <c r="D24" i="11"/>
  <c r="AX52" i="11"/>
  <c r="AN52" i="11"/>
  <c r="AI52" i="11"/>
  <c r="AC26" i="11"/>
  <c r="AG26" i="11" s="1"/>
  <c r="AC49" i="11"/>
  <c r="AG49" i="11" s="1"/>
  <c r="AV17" i="11"/>
  <c r="AV11" i="11"/>
  <c r="AV3" i="11"/>
  <c r="AQ17" i="11"/>
  <c r="AQ3" i="11"/>
  <c r="AL17" i="11"/>
  <c r="AL3" i="11"/>
  <c r="AC3" i="11"/>
  <c r="AG3" i="11" s="1"/>
  <c r="AC17" i="11"/>
  <c r="AG17" i="11" s="1"/>
  <c r="AC11" i="11"/>
  <c r="AG11" i="11" s="1"/>
  <c r="AL11" i="11"/>
  <c r="AQ11" i="11"/>
  <c r="J6" i="11"/>
  <c r="O6" i="11" s="1"/>
  <c r="AQ6" i="11" s="1"/>
  <c r="D3" i="11"/>
  <c r="D17" i="11"/>
  <c r="D11" i="11"/>
  <c r="AC23" i="11"/>
  <c r="AG23" i="11" s="1"/>
  <c r="AC39" i="11"/>
  <c r="AG39" i="11" s="1"/>
  <c r="E51" i="11"/>
  <c r="AW50" i="11" s="1"/>
  <c r="AV9" i="11"/>
  <c r="AV18" i="11"/>
  <c r="AV36" i="11"/>
  <c r="AV2" i="11"/>
  <c r="AC22" i="11"/>
  <c r="AC19" i="11"/>
  <c r="AG19" i="11" s="1"/>
  <c r="AC46" i="11"/>
  <c r="AG46" i="11" s="1"/>
  <c r="AC32" i="11"/>
  <c r="AG32" i="11" s="1"/>
  <c r="AC7" i="11"/>
  <c r="AG7" i="11" s="1"/>
  <c r="AC6" i="11"/>
  <c r="AA71" i="11"/>
  <c r="AA69" i="11"/>
  <c r="AA70" i="11" s="1"/>
  <c r="AA68" i="11"/>
  <c r="AB67" i="11" s="1"/>
  <c r="D58" i="11"/>
  <c r="C58" i="11"/>
  <c r="B58" i="11"/>
  <c r="H57" i="11" s="1"/>
  <c r="H58" i="11" s="1"/>
  <c r="F57" i="11"/>
  <c r="F56" i="11"/>
  <c r="K52" i="11"/>
  <c r="L51" i="11"/>
  <c r="K51" i="11"/>
  <c r="I51" i="11"/>
  <c r="B51" i="11"/>
  <c r="AC43" i="11"/>
  <c r="AG43" i="11" s="1"/>
  <c r="O43" i="11"/>
  <c r="D43" i="11"/>
  <c r="D26" i="11"/>
  <c r="AC8" i="11"/>
  <c r="O8" i="11"/>
  <c r="AQ8" i="11" s="1"/>
  <c r="D8" i="11"/>
  <c r="O39" i="11"/>
  <c r="AL39" i="11" s="1"/>
  <c r="D39" i="11"/>
  <c r="AC45" i="11"/>
  <c r="AG45" i="11" s="1"/>
  <c r="O45" i="11"/>
  <c r="D45" i="11"/>
  <c r="D6" i="11"/>
  <c r="AC36" i="11"/>
  <c r="O36" i="11"/>
  <c r="D36" i="11"/>
  <c r="AC30" i="11"/>
  <c r="D30" i="11"/>
  <c r="AC13" i="11"/>
  <c r="D13" i="11"/>
  <c r="AQ10" i="11"/>
  <c r="AL10" i="11"/>
  <c r="AC10" i="11"/>
  <c r="AG10" i="11" s="1"/>
  <c r="D10" i="11"/>
  <c r="AC41" i="11"/>
  <c r="O41" i="11"/>
  <c r="D41" i="11"/>
  <c r="AC48" i="11"/>
  <c r="AG48" i="11" s="1"/>
  <c r="O48" i="11"/>
  <c r="D48" i="11"/>
  <c r="AC31" i="11"/>
  <c r="AG31" i="11" s="1"/>
  <c r="O31" i="11"/>
  <c r="D31" i="11"/>
  <c r="AC50" i="11"/>
  <c r="AG50" i="11" s="1"/>
  <c r="D50" i="11"/>
  <c r="AC12" i="11"/>
  <c r="AG12" i="11" s="1"/>
  <c r="J12" i="11"/>
  <c r="O12" i="11" s="1"/>
  <c r="D12" i="11"/>
  <c r="AC18" i="11"/>
  <c r="AG18" i="11" s="1"/>
  <c r="O18" i="11"/>
  <c r="D18" i="11"/>
  <c r="AC38" i="11"/>
  <c r="AG38" i="11" s="1"/>
  <c r="J38" i="11"/>
  <c r="O38" i="11" s="1"/>
  <c r="D38" i="11"/>
  <c r="AC35" i="11"/>
  <c r="AG35" i="11" s="1"/>
  <c r="O35" i="11"/>
  <c r="D35" i="11"/>
  <c r="O23" i="11"/>
  <c r="D23" i="11"/>
  <c r="AC25" i="11"/>
  <c r="O25" i="11"/>
  <c r="AQ25" i="11" s="1"/>
  <c r="D25" i="11"/>
  <c r="AC28" i="11"/>
  <c r="AG28" i="11" s="1"/>
  <c r="O28" i="11"/>
  <c r="D28" i="11"/>
  <c r="J49" i="11"/>
  <c r="O49" i="11" s="1"/>
  <c r="D49" i="11"/>
  <c r="AC2" i="11"/>
  <c r="AG2" i="11" s="1"/>
  <c r="O2" i="11"/>
  <c r="D2" i="11"/>
  <c r="BA27" i="11"/>
  <c r="BA28" i="11" s="1"/>
  <c r="BA29" i="11" s="1"/>
  <c r="BA30" i="11" s="1"/>
  <c r="BA31" i="11" s="1"/>
  <c r="AC9" i="11"/>
  <c r="AG9" i="11" s="1"/>
  <c r="J9" i="11"/>
  <c r="O9" i="11" s="1"/>
  <c r="D9" i="11"/>
  <c r="AC47" i="11"/>
  <c r="O47" i="11"/>
  <c r="AL47" i="11" s="1"/>
  <c r="D47" i="11"/>
  <c r="AC27" i="11"/>
  <c r="AG27" i="11" s="1"/>
  <c r="O27" i="11"/>
  <c r="D27" i="11"/>
  <c r="O19" i="11"/>
  <c r="D19" i="11"/>
  <c r="AC4" i="11"/>
  <c r="AG4" i="11" s="1"/>
  <c r="O4" i="11"/>
  <c r="AQ4" i="11" s="1"/>
  <c r="D4" i="11"/>
  <c r="AC44" i="11"/>
  <c r="O44" i="11"/>
  <c r="AQ44" i="11" s="1"/>
  <c r="D44" i="11"/>
  <c r="D22" i="11"/>
  <c r="AC16" i="11"/>
  <c r="AG16" i="11" s="1"/>
  <c r="O16" i="11"/>
  <c r="D16" i="11"/>
  <c r="AC29" i="11"/>
  <c r="AG29" i="11" s="1"/>
  <c r="O29" i="11"/>
  <c r="D29" i="11"/>
  <c r="AC21" i="11"/>
  <c r="AG21" i="11" s="1"/>
  <c r="O21" i="11"/>
  <c r="D21" i="11"/>
  <c r="AC37" i="11"/>
  <c r="J37" i="11"/>
  <c r="O37" i="11" s="1"/>
  <c r="D37" i="11"/>
  <c r="AC14" i="11"/>
  <c r="AG14" i="11" s="1"/>
  <c r="O14" i="11"/>
  <c r="AQ14" i="11" s="1"/>
  <c r="D14" i="11"/>
  <c r="AC42" i="11"/>
  <c r="AG42" i="11" s="1"/>
  <c r="O42" i="11"/>
  <c r="AQ42" i="11" s="1"/>
  <c r="D42" i="11"/>
  <c r="AC5" i="11"/>
  <c r="O5" i="11"/>
  <c r="AQ5" i="11" s="1"/>
  <c r="D5" i="11"/>
  <c r="J7" i="11"/>
  <c r="O7" i="11" s="1"/>
  <c r="D7" i="11"/>
  <c r="D15" i="11"/>
  <c r="AC33" i="11"/>
  <c r="J33" i="11"/>
  <c r="D33" i="11"/>
  <c r="AC34" i="11"/>
  <c r="D34" i="11"/>
  <c r="AC40" i="11"/>
  <c r="J40" i="11"/>
  <c r="O40" i="11" s="1"/>
  <c r="D40" i="11"/>
  <c r="D32" i="11"/>
  <c r="O46" i="11"/>
  <c r="D46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AG8" i="11" l="1"/>
  <c r="AG5" i="11"/>
  <c r="AG44" i="11"/>
  <c r="AW20" i="11"/>
  <c r="AX20" i="11" s="1"/>
  <c r="AZ20" i="11" s="1"/>
  <c r="AW24" i="11"/>
  <c r="AX24" i="11" s="1"/>
  <c r="AZ24" i="11" s="1"/>
  <c r="AG41" i="11"/>
  <c r="AG36" i="11"/>
  <c r="AW11" i="11"/>
  <c r="AX11" i="11" s="1"/>
  <c r="AZ11" i="11" s="1"/>
  <c r="AW3" i="11"/>
  <c r="AX3" i="11" s="1"/>
  <c r="AZ3" i="11" s="1"/>
  <c r="AW17" i="11"/>
  <c r="AX17" i="11" s="1"/>
  <c r="AZ17" i="11" s="1"/>
  <c r="AG13" i="11"/>
  <c r="AG34" i="11"/>
  <c r="AG22" i="11"/>
  <c r="AW9" i="11"/>
  <c r="AX9" i="11" s="1"/>
  <c r="AZ9" i="11" s="1"/>
  <c r="AW35" i="11"/>
  <c r="AW16" i="11"/>
  <c r="AW40" i="11"/>
  <c r="AW23" i="11"/>
  <c r="AW45" i="11"/>
  <c r="AW4" i="11"/>
  <c r="AW29" i="11"/>
  <c r="AW5" i="11"/>
  <c r="AW18" i="11"/>
  <c r="AX18" i="11" s="1"/>
  <c r="AZ18" i="11" s="1"/>
  <c r="AW31" i="11"/>
  <c r="AW41" i="11"/>
  <c r="AW12" i="11"/>
  <c r="AW25" i="11"/>
  <c r="AW36" i="11"/>
  <c r="AX36" i="11" s="1"/>
  <c r="AZ36" i="11" s="1"/>
  <c r="AW47" i="11"/>
  <c r="AW7" i="11"/>
  <c r="AW13" i="11"/>
  <c r="AW19" i="11"/>
  <c r="AW27" i="11"/>
  <c r="AW32" i="11"/>
  <c r="AW37" i="11"/>
  <c r="AW43" i="11"/>
  <c r="AW48" i="11"/>
  <c r="AG30" i="11"/>
  <c r="AW2" i="11"/>
  <c r="AX2" i="11" s="1"/>
  <c r="AZ2" i="11" s="1"/>
  <c r="AW8" i="11"/>
  <c r="AW14" i="11"/>
  <c r="AW22" i="11"/>
  <c r="AW28" i="11"/>
  <c r="AW33" i="11"/>
  <c r="AW39" i="11"/>
  <c r="AW44" i="11"/>
  <c r="AW49" i="11"/>
  <c r="AG33" i="11"/>
  <c r="AW6" i="11"/>
  <c r="AW10" i="11"/>
  <c r="AW15" i="11"/>
  <c r="AW21" i="11"/>
  <c r="AW26" i="11"/>
  <c r="AW30" i="11"/>
  <c r="AW34" i="11"/>
  <c r="AW38" i="11"/>
  <c r="AW42" i="11"/>
  <c r="AW46" i="11"/>
  <c r="AG47" i="11"/>
  <c r="AG25" i="11"/>
  <c r="H56" i="11"/>
  <c r="AG6" i="11"/>
  <c r="AG40" i="11"/>
  <c r="W51" i="11"/>
  <c r="AG15" i="11"/>
  <c r="AG37" i="11"/>
  <c r="AB68" i="11"/>
  <c r="AB56" i="11"/>
  <c r="AC56" i="11" s="1"/>
  <c r="AC67" i="11"/>
  <c r="AB60" i="11"/>
  <c r="AC60" i="11" s="1"/>
  <c r="AB52" i="11"/>
  <c r="AC52" i="11" s="1"/>
  <c r="AB54" i="11"/>
  <c r="AC54" i="11" s="1"/>
  <c r="F58" i="11"/>
  <c r="AB64" i="11"/>
  <c r="AC64" i="11" s="1"/>
  <c r="AB57" i="11"/>
  <c r="AC57" i="11" s="1"/>
  <c r="AB58" i="11"/>
  <c r="AC58" i="11" s="1"/>
  <c r="AB53" i="11"/>
  <c r="AC53" i="11" s="1"/>
  <c r="AB55" i="11"/>
  <c r="AC55" i="11" s="1"/>
  <c r="AB62" i="11"/>
  <c r="AC62" i="11" s="1"/>
  <c r="AB66" i="11"/>
  <c r="AC66" i="11" s="1"/>
  <c r="AQ39" i="11"/>
  <c r="G56" i="11"/>
  <c r="AL44" i="11"/>
  <c r="AL34" i="11"/>
  <c r="AQ34" i="11"/>
  <c r="AQ46" i="11"/>
  <c r="AQ40" i="11"/>
  <c r="AL40" i="11"/>
  <c r="O33" i="11"/>
  <c r="O51" i="11" s="1"/>
  <c r="AQ7" i="11"/>
  <c r="AL7" i="11"/>
  <c r="AQ27" i="11"/>
  <c r="AL27" i="11"/>
  <c r="AC51" i="11"/>
  <c r="AL46" i="11"/>
  <c r="AL37" i="11"/>
  <c r="AQ37" i="11"/>
  <c r="AL21" i="11"/>
  <c r="AQ21" i="11"/>
  <c r="AL29" i="11"/>
  <c r="AQ29" i="11"/>
  <c r="AL16" i="11"/>
  <c r="AQ16" i="11"/>
  <c r="AQ23" i="11"/>
  <c r="AL23" i="11"/>
  <c r="AQ35" i="11"/>
  <c r="AL35" i="11"/>
  <c r="AQ9" i="11"/>
  <c r="AL9" i="11"/>
  <c r="AQ49" i="11"/>
  <c r="AL49" i="11"/>
  <c r="AL38" i="11"/>
  <c r="AQ38" i="11"/>
  <c r="AL32" i="11"/>
  <c r="AL15" i="11"/>
  <c r="AL22" i="11"/>
  <c r="AQ18" i="11"/>
  <c r="AL18" i="11"/>
  <c r="AL5" i="11"/>
  <c r="AL42" i="11"/>
  <c r="AL14" i="11"/>
  <c r="AQ19" i="11"/>
  <c r="AL19" i="11"/>
  <c r="AQ47" i="11"/>
  <c r="AQ2" i="11"/>
  <c r="AL2" i="11"/>
  <c r="AQ28" i="11"/>
  <c r="AL28" i="11"/>
  <c r="AQ12" i="11"/>
  <c r="AL12" i="11"/>
  <c r="AQ50" i="11"/>
  <c r="AL50" i="11"/>
  <c r="AQ31" i="11"/>
  <c r="AL31" i="11"/>
  <c r="AQ48" i="11"/>
  <c r="AL48" i="11"/>
  <c r="AQ41" i="11"/>
  <c r="AL41" i="11"/>
  <c r="AL4" i="11"/>
  <c r="AL25" i="11"/>
  <c r="AL8" i="11"/>
  <c r="AQ43" i="11"/>
  <c r="AL43" i="11"/>
  <c r="AL6" i="11"/>
  <c r="AQ26" i="11"/>
  <c r="AL26" i="11"/>
  <c r="G57" i="11"/>
  <c r="AQ30" i="11"/>
  <c r="AL30" i="11"/>
  <c r="AQ36" i="11"/>
  <c r="AL36" i="11"/>
  <c r="AL45" i="11"/>
  <c r="AQ45" i="11"/>
  <c r="AB59" i="11"/>
  <c r="AC59" i="11" s="1"/>
  <c r="AB61" i="11"/>
  <c r="AC61" i="11" s="1"/>
  <c r="AB63" i="11"/>
  <c r="AC63" i="11" s="1"/>
  <c r="AB65" i="11"/>
  <c r="AC65" i="11" s="1"/>
  <c r="AL13" i="1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P24" i="11" l="1"/>
  <c r="P20" i="11"/>
  <c r="P11" i="11"/>
  <c r="P17" i="11"/>
  <c r="P3" i="11"/>
  <c r="AW51" i="11"/>
  <c r="F59" i="11"/>
  <c r="AG51" i="11"/>
  <c r="G58" i="11"/>
  <c r="B45" i="8" s="1"/>
  <c r="P34" i="11"/>
  <c r="P38" i="11"/>
  <c r="P36" i="11"/>
  <c r="P45" i="11"/>
  <c r="P39" i="11"/>
  <c r="P31" i="11"/>
  <c r="P9" i="11"/>
  <c r="P30" i="11"/>
  <c r="P23" i="11"/>
  <c r="P2" i="11"/>
  <c r="P14" i="11"/>
  <c r="P6" i="11"/>
  <c r="P26" i="11"/>
  <c r="P25" i="11"/>
  <c r="P41" i="11"/>
  <c r="P12" i="11"/>
  <c r="P28" i="11"/>
  <c r="P47" i="11"/>
  <c r="P18" i="11"/>
  <c r="P42" i="11"/>
  <c r="P21" i="11"/>
  <c r="P46" i="11"/>
  <c r="P37" i="11"/>
  <c r="P16" i="11"/>
  <c r="P43" i="11"/>
  <c r="P48" i="11"/>
  <c r="P27" i="11"/>
  <c r="P8" i="11"/>
  <c r="P50" i="11"/>
  <c r="P5" i="11"/>
  <c r="P10" i="11"/>
  <c r="P13" i="11"/>
  <c r="P44" i="11"/>
  <c r="P19" i="11"/>
  <c r="P4" i="11"/>
  <c r="P22" i="11"/>
  <c r="P15" i="11"/>
  <c r="P32" i="11"/>
  <c r="P49" i="11"/>
  <c r="P35" i="11"/>
  <c r="P29" i="11"/>
  <c r="P40" i="11"/>
  <c r="P7" i="11"/>
  <c r="P33" i="11"/>
  <c r="AL33" i="11"/>
  <c r="AL51" i="11" s="1"/>
  <c r="AM20" i="11" s="1"/>
  <c r="AN20" i="11" s="1"/>
  <c r="AP20" i="11" s="1"/>
  <c r="AQ33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AM17" i="11" l="1"/>
  <c r="AN17" i="11" s="1"/>
  <c r="AP17" i="11" s="1"/>
  <c r="AM24" i="11"/>
  <c r="AN24" i="11" s="1"/>
  <c r="AP24" i="11" s="1"/>
  <c r="AM11" i="11"/>
  <c r="AN11" i="11" s="1"/>
  <c r="AP11" i="11" s="1"/>
  <c r="AM3" i="11"/>
  <c r="AN3" i="11" s="1"/>
  <c r="AP3" i="11" s="1"/>
  <c r="P51" i="11"/>
  <c r="AM44" i="11"/>
  <c r="AN44" i="11" s="1"/>
  <c r="AP44" i="11" s="1"/>
  <c r="AM47" i="11"/>
  <c r="AN47" i="11" s="1"/>
  <c r="AP47" i="11" s="1"/>
  <c r="AM10" i="11"/>
  <c r="AN10" i="11" s="1"/>
  <c r="AP10" i="11" s="1"/>
  <c r="AM39" i="11"/>
  <c r="AN39" i="11" s="1"/>
  <c r="AP39" i="11" s="1"/>
  <c r="AM6" i="11"/>
  <c r="AN6" i="11" s="1"/>
  <c r="AP6" i="11" s="1"/>
  <c r="AM35" i="11"/>
  <c r="AN35" i="11" s="1"/>
  <c r="AP35" i="11" s="1"/>
  <c r="AM46" i="11"/>
  <c r="AN46" i="11" s="1"/>
  <c r="AP46" i="11" s="1"/>
  <c r="AM36" i="11"/>
  <c r="AN36" i="11" s="1"/>
  <c r="AP36" i="11" s="1"/>
  <c r="AM8" i="11"/>
  <c r="AN8" i="11" s="1"/>
  <c r="AP8" i="11" s="1"/>
  <c r="AM4" i="11"/>
  <c r="AN4" i="11" s="1"/>
  <c r="AP4" i="11" s="1"/>
  <c r="AM13" i="11"/>
  <c r="AN13" i="11" s="1"/>
  <c r="AP13" i="11" s="1"/>
  <c r="AM43" i="11"/>
  <c r="AN43" i="11" s="1"/>
  <c r="AP43" i="11" s="1"/>
  <c r="AM16" i="11"/>
  <c r="AN16" i="11" s="1"/>
  <c r="AP16" i="11" s="1"/>
  <c r="AM19" i="11"/>
  <c r="AN19" i="11" s="1"/>
  <c r="AP19" i="11" s="1"/>
  <c r="AM38" i="11"/>
  <c r="AN38" i="11" s="1"/>
  <c r="AP38" i="11" s="1"/>
  <c r="AM29" i="11"/>
  <c r="AN29" i="11" s="1"/>
  <c r="AP29" i="11" s="1"/>
  <c r="AM27" i="11"/>
  <c r="AN27" i="11" s="1"/>
  <c r="AP27" i="11" s="1"/>
  <c r="AM48" i="11"/>
  <c r="AN48" i="11" s="1"/>
  <c r="AP48" i="11" s="1"/>
  <c r="AM2" i="11"/>
  <c r="AN2" i="11" s="1"/>
  <c r="AP2" i="11" s="1"/>
  <c r="AM32" i="11"/>
  <c r="AN32" i="11" s="1"/>
  <c r="AP32" i="11" s="1"/>
  <c r="AM41" i="11"/>
  <c r="AN41" i="11" s="1"/>
  <c r="AP41" i="11" s="1"/>
  <c r="AM21" i="11"/>
  <c r="AN21" i="11" s="1"/>
  <c r="AP21" i="11" s="1"/>
  <c r="AM45" i="11"/>
  <c r="AN45" i="11" s="1"/>
  <c r="AP45" i="11" s="1"/>
  <c r="AM42" i="11"/>
  <c r="AN42" i="11" s="1"/>
  <c r="AP42" i="11" s="1"/>
  <c r="AM30" i="11"/>
  <c r="AN30" i="11" s="1"/>
  <c r="AP30" i="11" s="1"/>
  <c r="AM15" i="11"/>
  <c r="AN15" i="11" s="1"/>
  <c r="AP15" i="11" s="1"/>
  <c r="AM37" i="11"/>
  <c r="AN37" i="11" s="1"/>
  <c r="AP37" i="11" s="1"/>
  <c r="AM7" i="11"/>
  <c r="AN7" i="11" s="1"/>
  <c r="AP7" i="11" s="1"/>
  <c r="AM34" i="11"/>
  <c r="AN34" i="11" s="1"/>
  <c r="AP34" i="11" s="1"/>
  <c r="AM18" i="11"/>
  <c r="AN18" i="11" s="1"/>
  <c r="AP18" i="11" s="1"/>
  <c r="AM49" i="11"/>
  <c r="AN49" i="11" s="1"/>
  <c r="AP49" i="11" s="1"/>
  <c r="AM28" i="11"/>
  <c r="AM14" i="11"/>
  <c r="AN14" i="11" s="1"/>
  <c r="AP14" i="11" s="1"/>
  <c r="AM26" i="11"/>
  <c r="AN26" i="11" s="1"/>
  <c r="AP26" i="11" s="1"/>
  <c r="AM31" i="11"/>
  <c r="AN31" i="11" s="1"/>
  <c r="AP31" i="11" s="1"/>
  <c r="AM5" i="11"/>
  <c r="AN5" i="11" s="1"/>
  <c r="AP5" i="11" s="1"/>
  <c r="AM9" i="11"/>
  <c r="AN9" i="11" s="1"/>
  <c r="AP9" i="11" s="1"/>
  <c r="AM40" i="11"/>
  <c r="AN40" i="11" s="1"/>
  <c r="AP40" i="11" s="1"/>
  <c r="AM25" i="11"/>
  <c r="AN25" i="11" s="1"/>
  <c r="AP25" i="11" s="1"/>
  <c r="AM12" i="11"/>
  <c r="AN12" i="11" s="1"/>
  <c r="AP12" i="11" s="1"/>
  <c r="AM23" i="11"/>
  <c r="AN23" i="11" s="1"/>
  <c r="AP23" i="11" s="1"/>
  <c r="AM50" i="11"/>
  <c r="AN50" i="11" s="1"/>
  <c r="AP50" i="11" s="1"/>
  <c r="AM22" i="11"/>
  <c r="AN22" i="11" s="1"/>
  <c r="AP22" i="11" s="1"/>
  <c r="AM33" i="11"/>
  <c r="AN33" i="11" s="1"/>
  <c r="AP33" i="11" s="1"/>
  <c r="AQ51" i="11"/>
  <c r="AR20" i="11" s="1"/>
  <c r="AS20" i="11" s="1"/>
  <c r="AU20" i="11" s="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R17" i="11" l="1"/>
  <c r="AS17" i="11" s="1"/>
  <c r="AU17" i="11" s="1"/>
  <c r="AR24" i="11"/>
  <c r="AS24" i="11" s="1"/>
  <c r="AU24" i="11" s="1"/>
  <c r="AR11" i="11"/>
  <c r="AS11" i="11" s="1"/>
  <c r="AU11" i="11" s="1"/>
  <c r="AR3" i="11"/>
  <c r="AS3" i="11" s="1"/>
  <c r="AU3" i="11" s="1"/>
  <c r="AN28" i="11"/>
  <c r="AP28" i="11" s="1"/>
  <c r="AR32" i="11"/>
  <c r="AS32" i="11" s="1"/>
  <c r="AU32" i="11" s="1"/>
  <c r="AR15" i="11"/>
  <c r="AS15" i="11" s="1"/>
  <c r="AU15" i="11" s="1"/>
  <c r="AR5" i="11"/>
  <c r="AS5" i="11" s="1"/>
  <c r="AU5" i="11" s="1"/>
  <c r="AR42" i="11"/>
  <c r="AS42" i="11" s="1"/>
  <c r="AU42" i="11" s="1"/>
  <c r="AR22" i="11"/>
  <c r="AS22" i="11" s="1"/>
  <c r="AU22" i="11" s="1"/>
  <c r="AR6" i="11"/>
  <c r="AS6" i="11" s="1"/>
  <c r="AU6" i="11" s="1"/>
  <c r="AR39" i="11"/>
  <c r="AS39" i="11" s="1"/>
  <c r="AU39" i="11" s="1"/>
  <c r="AR10" i="11"/>
  <c r="AS10" i="11" s="1"/>
  <c r="AU10" i="11" s="1"/>
  <c r="AR14" i="11"/>
  <c r="AS14" i="11" s="1"/>
  <c r="AU14" i="11" s="1"/>
  <c r="AR44" i="11"/>
  <c r="AS44" i="11" s="1"/>
  <c r="AU44" i="11" s="1"/>
  <c r="AR4" i="11"/>
  <c r="AS4" i="11" s="1"/>
  <c r="AU4" i="11" s="1"/>
  <c r="AR8" i="11"/>
  <c r="AS8" i="11" s="1"/>
  <c r="AU8" i="11" s="1"/>
  <c r="AR25" i="11"/>
  <c r="AS25" i="11" s="1"/>
  <c r="AU25" i="11" s="1"/>
  <c r="AR13" i="11"/>
  <c r="AS13" i="11" s="1"/>
  <c r="AU13" i="11" s="1"/>
  <c r="AR50" i="11"/>
  <c r="AS50" i="11" s="1"/>
  <c r="AU50" i="11" s="1"/>
  <c r="AR35" i="11"/>
  <c r="AS35" i="11" s="1"/>
  <c r="AU35" i="11" s="1"/>
  <c r="AR12" i="11"/>
  <c r="AS12" i="11" s="1"/>
  <c r="AU12" i="11" s="1"/>
  <c r="AR29" i="11"/>
  <c r="AS29" i="11" s="1"/>
  <c r="AU29" i="11" s="1"/>
  <c r="AR34" i="11"/>
  <c r="AS34" i="11" s="1"/>
  <c r="AU34" i="11" s="1"/>
  <c r="AR47" i="11"/>
  <c r="AS47" i="11" s="1"/>
  <c r="AU47" i="11" s="1"/>
  <c r="AR46" i="11"/>
  <c r="AS46" i="11" s="1"/>
  <c r="AU46" i="11" s="1"/>
  <c r="AR30" i="11"/>
  <c r="AS30" i="11" s="1"/>
  <c r="AU30" i="11" s="1"/>
  <c r="AR16" i="11"/>
  <c r="AS16" i="11" s="1"/>
  <c r="AU16" i="11" s="1"/>
  <c r="AR38" i="11"/>
  <c r="AS38" i="11" s="1"/>
  <c r="AU38" i="11" s="1"/>
  <c r="AR37" i="11"/>
  <c r="AS37" i="11" s="1"/>
  <c r="AU37" i="11" s="1"/>
  <c r="AR19" i="11"/>
  <c r="AS19" i="11" s="1"/>
  <c r="AU19" i="11" s="1"/>
  <c r="AR31" i="11"/>
  <c r="AS31" i="11" s="1"/>
  <c r="AU31" i="11" s="1"/>
  <c r="AR21" i="11"/>
  <c r="AS21" i="11" s="1"/>
  <c r="AU21" i="11" s="1"/>
  <c r="AR7" i="11"/>
  <c r="AS7" i="11" s="1"/>
  <c r="AU7" i="11" s="1"/>
  <c r="AR48" i="11"/>
  <c r="AS48" i="11" s="1"/>
  <c r="AU48" i="11" s="1"/>
  <c r="AR49" i="11"/>
  <c r="AS49" i="11" s="1"/>
  <c r="AU49" i="11" s="1"/>
  <c r="AR41" i="11"/>
  <c r="AS41" i="11" s="1"/>
  <c r="AU41" i="11" s="1"/>
  <c r="AR18" i="11"/>
  <c r="AS18" i="11" s="1"/>
  <c r="AU18" i="11" s="1"/>
  <c r="AR26" i="11"/>
  <c r="AS26" i="11" s="1"/>
  <c r="AU26" i="11" s="1"/>
  <c r="AR45" i="11"/>
  <c r="AS45" i="11" s="1"/>
  <c r="AU45" i="11" s="1"/>
  <c r="AR9" i="11"/>
  <c r="AS9" i="11" s="1"/>
  <c r="AU9" i="11" s="1"/>
  <c r="AR27" i="11"/>
  <c r="AS27" i="11" s="1"/>
  <c r="AU27" i="11" s="1"/>
  <c r="AR40" i="11"/>
  <c r="AS40" i="11" s="1"/>
  <c r="AU40" i="11" s="1"/>
  <c r="AR36" i="11"/>
  <c r="AS36" i="11" s="1"/>
  <c r="AU36" i="11" s="1"/>
  <c r="AR2" i="11"/>
  <c r="AS2" i="11" s="1"/>
  <c r="AU2" i="11" s="1"/>
  <c r="AR43" i="11"/>
  <c r="AS43" i="11" s="1"/>
  <c r="AU43" i="11" s="1"/>
  <c r="AR28" i="11"/>
  <c r="AS28" i="11" s="1"/>
  <c r="AU28" i="11" s="1"/>
  <c r="AR23" i="11"/>
  <c r="AS23" i="11" s="1"/>
  <c r="AU23" i="11" s="1"/>
  <c r="AR33" i="11"/>
  <c r="AS33" i="11" s="1"/>
  <c r="AU33" i="11" s="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AT12" i="10" l="1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X41" i="10" l="1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X46" i="10" l="1"/>
  <c r="C45" i="8" l="1"/>
  <c r="C28" i="8" l="1"/>
  <c r="C9" i="8"/>
  <c r="C13" i="8"/>
  <c r="C29" i="8"/>
  <c r="C26" i="8" l="1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Q36" i="10" l="1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V10" i="11" l="1"/>
  <c r="AX10" i="11" s="1"/>
  <c r="AZ10" i="11" s="1"/>
  <c r="AV39" i="11" l="1"/>
  <c r="AX39" i="11" s="1"/>
  <c r="AZ39" i="11" s="1"/>
  <c r="AV37" i="11"/>
  <c r="AX37" i="11" s="1"/>
  <c r="AZ37" i="11" s="1"/>
  <c r="AV38" i="11" l="1"/>
  <c r="AX38" i="11" s="1"/>
  <c r="AZ38" i="11" s="1"/>
  <c r="AV4" i="11" l="1"/>
  <c r="AX4" i="11" s="1"/>
  <c r="AZ4" i="11" s="1"/>
  <c r="AV19" i="11"/>
  <c r="AX19" i="11" s="1"/>
  <c r="AZ19" i="11" s="1"/>
  <c r="AV6" i="11" l="1"/>
  <c r="AX6" i="11" s="1"/>
  <c r="AZ6" i="11" s="1"/>
  <c r="AV5" i="11"/>
  <c r="AX5" i="11" s="1"/>
  <c r="AZ5" i="11" s="1"/>
  <c r="AV21" i="11" l="1"/>
  <c r="AX21" i="11" s="1"/>
  <c r="AZ21" i="11" s="1"/>
  <c r="AV8" i="11"/>
  <c r="AX8" i="11" s="1"/>
  <c r="AZ8" i="11" s="1"/>
  <c r="AV7" i="11"/>
  <c r="AX7" i="11" s="1"/>
  <c r="AZ7" i="11" s="1"/>
  <c r="AV22" i="11" l="1"/>
  <c r="AX22" i="11" s="1"/>
  <c r="AZ22" i="11" s="1"/>
  <c r="AV23" i="11" l="1"/>
  <c r="AX23" i="11" s="1"/>
  <c r="AZ23" i="11" s="1"/>
  <c r="AV25" i="11" l="1"/>
  <c r="AX25" i="11" s="1"/>
  <c r="AZ25" i="11" s="1"/>
  <c r="AV26" i="11" l="1"/>
  <c r="AX26" i="11" s="1"/>
  <c r="AZ26" i="11" s="1"/>
  <c r="AV27" i="11"/>
  <c r="AX27" i="11" s="1"/>
  <c r="AZ27" i="11" s="1"/>
  <c r="AV16" i="11"/>
  <c r="AX16" i="11" s="1"/>
  <c r="AZ16" i="11" s="1"/>
  <c r="AV45" i="11"/>
  <c r="AX45" i="11" s="1"/>
  <c r="AZ45" i="11" s="1"/>
  <c r="AV41" i="11"/>
  <c r="AX41" i="11" s="1"/>
  <c r="AZ41" i="11" s="1"/>
  <c r="AV15" i="11"/>
  <c r="AX15" i="11" s="1"/>
  <c r="AZ15" i="11" s="1"/>
  <c r="AV48" i="11"/>
  <c r="AX48" i="11" s="1"/>
  <c r="AZ48" i="11" s="1"/>
  <c r="AV35" i="11"/>
  <c r="AX35" i="11" s="1"/>
  <c r="AZ35" i="11" s="1"/>
  <c r="AV34" i="11"/>
  <c r="AX34" i="11" s="1"/>
  <c r="AZ34" i="11" s="1"/>
  <c r="AV42" i="11"/>
  <c r="AX42" i="11" s="1"/>
  <c r="AZ42" i="11" s="1"/>
  <c r="AV33" i="11"/>
  <c r="AX33" i="11" s="1"/>
  <c r="AZ33" i="11" s="1"/>
  <c r="AV31" i="11"/>
  <c r="AX31" i="11" s="1"/>
  <c r="AZ31" i="11" s="1"/>
  <c r="AV32" i="11"/>
  <c r="AX32" i="11" s="1"/>
  <c r="AZ32" i="11" s="1"/>
  <c r="AV14" i="11"/>
  <c r="AX14" i="11" s="1"/>
  <c r="AZ14" i="11" s="1"/>
  <c r="AV30" i="11"/>
  <c r="AX30" i="11" s="1"/>
  <c r="AV12" i="11"/>
  <c r="AX12" i="11" s="1"/>
  <c r="AZ12" i="11" s="1"/>
  <c r="AV40" i="11"/>
  <c r="AX40" i="11" s="1"/>
  <c r="AZ40" i="11" s="1"/>
  <c r="AV50" i="11"/>
  <c r="AX50" i="11" s="1"/>
  <c r="AZ50" i="11" s="1"/>
  <c r="AV13" i="11"/>
  <c r="AX13" i="11" s="1"/>
  <c r="AZ13" i="11" s="1"/>
  <c r="AV49" i="11"/>
  <c r="AX49" i="11" s="1"/>
  <c r="AZ49" i="11" s="1"/>
  <c r="AV47" i="11"/>
  <c r="AX47" i="11" s="1"/>
  <c r="AZ47" i="11" s="1"/>
  <c r="AV46" i="11"/>
  <c r="AX46" i="11" s="1"/>
  <c r="AZ46" i="11" s="1"/>
  <c r="AV44" i="11"/>
  <c r="AX44" i="11" s="1"/>
  <c r="AZ44" i="11" s="1"/>
  <c r="AV43" i="11"/>
  <c r="AX43" i="11" s="1"/>
  <c r="AZ43" i="11" s="1"/>
  <c r="AV29" i="11"/>
  <c r="AX29" i="11" s="1"/>
  <c r="AZ29" i="11" s="1"/>
  <c r="AV28" i="11"/>
  <c r="AX28" i="11" s="1"/>
  <c r="AZ28" i="11" s="1"/>
  <c r="AZ30" i="11" l="1"/>
  <c r="AX53" i="11"/>
  <c r="D20" i="11"/>
  <c r="D51" i="11" s="1"/>
  <c r="Q14" i="11" s="1"/>
  <c r="S14" i="11" s="1"/>
  <c r="C52" i="11"/>
  <c r="C51" i="11"/>
  <c r="Q7" i="11" l="1"/>
  <c r="S7" i="11" s="1"/>
  <c r="Q20" i="11"/>
  <c r="S20" i="11" s="1"/>
  <c r="Q31" i="11"/>
  <c r="S31" i="11" s="1"/>
  <c r="Q16" i="11"/>
  <c r="S16" i="11" s="1"/>
  <c r="Q13" i="11"/>
  <c r="S13" i="11" s="1"/>
  <c r="Q49" i="11"/>
  <c r="S49" i="11" s="1"/>
  <c r="Q34" i="11"/>
  <c r="S34" i="11" s="1"/>
  <c r="Q29" i="11"/>
  <c r="S29" i="11" s="1"/>
  <c r="Q45" i="11"/>
  <c r="S45" i="11" s="1"/>
  <c r="Q21" i="11"/>
  <c r="S21" i="11" s="1"/>
  <c r="Q36" i="11"/>
  <c r="S36" i="11" s="1"/>
  <c r="Q19" i="11"/>
  <c r="S19" i="11" s="1"/>
  <c r="Q32" i="11"/>
  <c r="S32" i="11" s="1"/>
  <c r="Q48" i="11"/>
  <c r="S48" i="11" s="1"/>
  <c r="Q26" i="11"/>
  <c r="S26" i="11" s="1"/>
  <c r="Q18" i="11"/>
  <c r="S18" i="11" s="1"/>
  <c r="Q44" i="11"/>
  <c r="S44" i="11" s="1"/>
  <c r="Q25" i="11"/>
  <c r="S25" i="11" s="1"/>
  <c r="Q2" i="11"/>
  <c r="S2" i="11" s="1"/>
  <c r="Q3" i="11"/>
  <c r="S3" i="11" s="1"/>
  <c r="Q40" i="11"/>
  <c r="S40" i="11" s="1"/>
  <c r="Q47" i="11"/>
  <c r="S47" i="11" s="1"/>
  <c r="Q41" i="11"/>
  <c r="S41" i="11" s="1"/>
  <c r="Q9" i="11"/>
  <c r="S9" i="11" s="1"/>
  <c r="Q35" i="11"/>
  <c r="S35" i="11" s="1"/>
  <c r="Q23" i="11"/>
  <c r="S23" i="11" s="1"/>
  <c r="Q17" i="11"/>
  <c r="S17" i="11" s="1"/>
  <c r="Q15" i="11"/>
  <c r="S15" i="11" s="1"/>
  <c r="Q8" i="11"/>
  <c r="S8" i="11" s="1"/>
  <c r="Q46" i="11"/>
  <c r="S46" i="11" s="1"/>
  <c r="Q12" i="11"/>
  <c r="S12" i="11" s="1"/>
  <c r="Q38" i="11"/>
  <c r="S38" i="11" s="1"/>
  <c r="Q5" i="11"/>
  <c r="S5" i="11" s="1"/>
  <c r="Q24" i="11"/>
  <c r="Q30" i="11"/>
  <c r="S30" i="11" s="1"/>
  <c r="Q27" i="11"/>
  <c r="S27" i="11" s="1"/>
  <c r="Q33" i="11"/>
  <c r="S33" i="11" s="1"/>
  <c r="Q4" i="11"/>
  <c r="S4" i="11" s="1"/>
  <c r="Q43" i="11"/>
  <c r="S43" i="11" s="1"/>
  <c r="Q37" i="11"/>
  <c r="S37" i="11" s="1"/>
  <c r="Q22" i="11"/>
  <c r="S22" i="11" s="1"/>
  <c r="Q28" i="11"/>
  <c r="S28" i="11" s="1"/>
  <c r="Q10" i="11"/>
  <c r="S10" i="11" s="1"/>
  <c r="Q50" i="11"/>
  <c r="S50" i="11" s="1"/>
  <c r="Q6" i="11"/>
  <c r="S6" i="11" s="1"/>
  <c r="Q11" i="11"/>
  <c r="S11" i="11" s="1"/>
  <c r="Q42" i="11"/>
  <c r="S42" i="11" s="1"/>
  <c r="Q39" i="11"/>
  <c r="S39" i="11" s="1"/>
  <c r="Q51" i="11" l="1"/>
  <c r="Q52" i="11"/>
  <c r="Q53" i="11"/>
  <c r="S24" i="11"/>
  <c r="S51" i="11" l="1"/>
  <c r="T40" i="11" l="1"/>
  <c r="U40" i="11" s="1"/>
  <c r="T48" i="11"/>
  <c r="U48" i="11" s="1"/>
  <c r="T9" i="11"/>
  <c r="U9" i="11" s="1"/>
  <c r="T35" i="11"/>
  <c r="U35" i="11" s="1"/>
  <c r="T7" i="11"/>
  <c r="U7" i="11" s="1"/>
  <c r="T19" i="11"/>
  <c r="U19" i="11" s="1"/>
  <c r="T16" i="11"/>
  <c r="U16" i="11" s="1"/>
  <c r="T44" i="11"/>
  <c r="U44" i="11" s="1"/>
  <c r="T26" i="11"/>
  <c r="U26" i="11" s="1"/>
  <c r="T18" i="11"/>
  <c r="U18" i="11" s="1"/>
  <c r="T31" i="11"/>
  <c r="U31" i="11" s="1"/>
  <c r="T45" i="11"/>
  <c r="U45" i="11" s="1"/>
  <c r="T20" i="11"/>
  <c r="U20" i="11" s="1"/>
  <c r="T3" i="11"/>
  <c r="U3" i="11" s="1"/>
  <c r="T14" i="11"/>
  <c r="U14" i="11" s="1"/>
  <c r="T49" i="11"/>
  <c r="U49" i="11" s="1"/>
  <c r="T23" i="11"/>
  <c r="U23" i="11" s="1"/>
  <c r="T2" i="11"/>
  <c r="U2" i="11" s="1"/>
  <c r="T32" i="11"/>
  <c r="U32" i="11" s="1"/>
  <c r="T21" i="11"/>
  <c r="U21" i="11" s="1"/>
  <c r="T13" i="11"/>
  <c r="U13" i="11" s="1"/>
  <c r="T29" i="11"/>
  <c r="U29" i="11" s="1"/>
  <c r="T25" i="11"/>
  <c r="U25" i="11" s="1"/>
  <c r="T47" i="11"/>
  <c r="U47" i="11" s="1"/>
  <c r="T34" i="11"/>
  <c r="U34" i="11" s="1"/>
  <c r="T36" i="11"/>
  <c r="U36" i="11" s="1"/>
  <c r="T41" i="11"/>
  <c r="U41" i="11" s="1"/>
  <c r="T43" i="11"/>
  <c r="U43" i="11" s="1"/>
  <c r="T30" i="11"/>
  <c r="U30" i="11" s="1"/>
  <c r="T46" i="11"/>
  <c r="U46" i="11" s="1"/>
  <c r="T17" i="11"/>
  <c r="U17" i="11" s="1"/>
  <c r="T50" i="11"/>
  <c r="U50" i="11" s="1"/>
  <c r="T22" i="11"/>
  <c r="U22" i="11" s="1"/>
  <c r="T5" i="11"/>
  <c r="U5" i="11" s="1"/>
  <c r="T38" i="11"/>
  <c r="U38" i="11" s="1"/>
  <c r="T33" i="11"/>
  <c r="U33" i="11" s="1"/>
  <c r="T8" i="11"/>
  <c r="U8" i="11" s="1"/>
  <c r="T39" i="11"/>
  <c r="U39" i="11" s="1"/>
  <c r="T42" i="11"/>
  <c r="U42" i="11" s="1"/>
  <c r="T6" i="11"/>
  <c r="U6" i="11" s="1"/>
  <c r="T11" i="11"/>
  <c r="U11" i="11" s="1"/>
  <c r="T10" i="11"/>
  <c r="U10" i="11" s="1"/>
  <c r="T12" i="11"/>
  <c r="U12" i="11" s="1"/>
  <c r="T15" i="11"/>
  <c r="U15" i="11" s="1"/>
  <c r="T37" i="11"/>
  <c r="U37" i="11" s="1"/>
  <c r="T4" i="11"/>
  <c r="U4" i="11" s="1"/>
  <c r="T28" i="11"/>
  <c r="U28" i="11" s="1"/>
  <c r="T27" i="11"/>
  <c r="U27" i="11" s="1"/>
  <c r="T24" i="11"/>
  <c r="U24" i="11" l="1"/>
  <c r="T51" i="11"/>
  <c r="U51" i="11" l="1"/>
  <c r="V33" i="11" l="1"/>
  <c r="V7" i="11"/>
  <c r="V18" i="11"/>
  <c r="V31" i="11"/>
  <c r="V20" i="11"/>
  <c r="V22" i="11"/>
  <c r="V45" i="11"/>
  <c r="V21" i="11"/>
  <c r="V4" i="11"/>
  <c r="V16" i="11"/>
  <c r="V37" i="11"/>
  <c r="V44" i="11"/>
  <c r="V32" i="11"/>
  <c r="V30" i="11"/>
  <c r="V29" i="11"/>
  <c r="V3" i="11"/>
  <c r="V9" i="11"/>
  <c r="V10" i="11"/>
  <c r="V34" i="11"/>
  <c r="V13" i="11"/>
  <c r="V19" i="11"/>
  <c r="V50" i="11"/>
  <c r="V40" i="11"/>
  <c r="V5" i="11"/>
  <c r="V46" i="11"/>
  <c r="V23" i="11"/>
  <c r="V11" i="11"/>
  <c r="V49" i="11"/>
  <c r="V27" i="11"/>
  <c r="V35" i="11"/>
  <c r="V39" i="11"/>
  <c r="V43" i="11"/>
  <c r="V41" i="11"/>
  <c r="V12" i="11"/>
  <c r="V8" i="11"/>
  <c r="V47" i="11"/>
  <c r="V28" i="11"/>
  <c r="V17" i="11"/>
  <c r="V26" i="11"/>
  <c r="V2" i="11"/>
  <c r="V6" i="11"/>
  <c r="V14" i="11"/>
  <c r="V25" i="11"/>
  <c r="V42" i="11"/>
  <c r="V36" i="11"/>
  <c r="V15" i="11"/>
  <c r="V38" i="11"/>
  <c r="V48" i="11"/>
  <c r="V24" i="11"/>
  <c r="X44" i="11" l="1"/>
  <c r="AD44" i="11"/>
  <c r="AE44" i="11" s="1"/>
  <c r="AD37" i="11"/>
  <c r="AE37" i="11" s="1"/>
  <c r="X37" i="11"/>
  <c r="X50" i="11"/>
  <c r="AD50" i="11"/>
  <c r="AE50" i="11" s="1"/>
  <c r="X41" i="11"/>
  <c r="AD41" i="11"/>
  <c r="AE41" i="11" s="1"/>
  <c r="AD3" i="11"/>
  <c r="AE3" i="11" s="1"/>
  <c r="X3" i="11"/>
  <c r="X48" i="11"/>
  <c r="AD48" i="11"/>
  <c r="AE48" i="11" s="1"/>
  <c r="AD8" i="11"/>
  <c r="AE8" i="11" s="1"/>
  <c r="X8" i="11"/>
  <c r="AD16" i="11"/>
  <c r="AE16" i="11" s="1"/>
  <c r="X16" i="11"/>
  <c r="AD19" i="11"/>
  <c r="AE19" i="11" s="1"/>
  <c r="X19" i="11"/>
  <c r="AD42" i="11"/>
  <c r="AE42" i="11" s="1"/>
  <c r="X42" i="11"/>
  <c r="AD13" i="11"/>
  <c r="AE13" i="11" s="1"/>
  <c r="X13" i="11"/>
  <c r="X25" i="11"/>
  <c r="AD25" i="11"/>
  <c r="AE25" i="11" s="1"/>
  <c r="AD39" i="11"/>
  <c r="AE39" i="11" s="1"/>
  <c r="X39" i="11"/>
  <c r="X14" i="11"/>
  <c r="AD14" i="11"/>
  <c r="AE14" i="11" s="1"/>
  <c r="AD22" i="11"/>
  <c r="AE22" i="11" s="1"/>
  <c r="X22" i="11"/>
  <c r="X11" i="11"/>
  <c r="AD11" i="11"/>
  <c r="AE11" i="11" s="1"/>
  <c r="AD18" i="11"/>
  <c r="AE18" i="11" s="1"/>
  <c r="X18" i="11"/>
  <c r="X47" i="11"/>
  <c r="AD47" i="11"/>
  <c r="AE47" i="11" s="1"/>
  <c r="X38" i="11"/>
  <c r="AD38" i="11"/>
  <c r="AE38" i="11" s="1"/>
  <c r="AD15" i="11"/>
  <c r="AE15" i="11" s="1"/>
  <c r="X15" i="11"/>
  <c r="X4" i="11"/>
  <c r="AD4" i="11"/>
  <c r="AE4" i="11" s="1"/>
  <c r="X43" i="11"/>
  <c r="AD43" i="11"/>
  <c r="AE43" i="11" s="1"/>
  <c r="AD45" i="11"/>
  <c r="AE45" i="11" s="1"/>
  <c r="X45" i="11"/>
  <c r="AD10" i="11"/>
  <c r="AE10" i="11" s="1"/>
  <c r="X10" i="11"/>
  <c r="X6" i="11"/>
  <c r="AD6" i="11"/>
  <c r="AE6" i="11" s="1"/>
  <c r="X20" i="11"/>
  <c r="AD20" i="11"/>
  <c r="AE20" i="11" s="1"/>
  <c r="AD31" i="11"/>
  <c r="AE31" i="11" s="1"/>
  <c r="X31" i="11"/>
  <c r="X17" i="11"/>
  <c r="AD17" i="11"/>
  <c r="AE17" i="11" s="1"/>
  <c r="AD23" i="11"/>
  <c r="AE23" i="11" s="1"/>
  <c r="X23" i="11"/>
  <c r="X30" i="11"/>
  <c r="AD30" i="11"/>
  <c r="AE30" i="11" s="1"/>
  <c r="X7" i="11"/>
  <c r="AD7" i="11"/>
  <c r="AE7" i="11" s="1"/>
  <c r="X5" i="11"/>
  <c r="AD5" i="11"/>
  <c r="AE5" i="11" s="1"/>
  <c r="AD40" i="11"/>
  <c r="AE40" i="11" s="1"/>
  <c r="X40" i="11"/>
  <c r="X12" i="11"/>
  <c r="AD12" i="11"/>
  <c r="AE12" i="11" s="1"/>
  <c r="X36" i="11"/>
  <c r="AD36" i="11"/>
  <c r="AE36" i="11" s="1"/>
  <c r="AD21" i="11"/>
  <c r="AE21" i="11" s="1"/>
  <c r="X21" i="11"/>
  <c r="AD34" i="11"/>
  <c r="AE34" i="11" s="1"/>
  <c r="X34" i="11"/>
  <c r="AD35" i="11"/>
  <c r="AE35" i="11" s="1"/>
  <c r="X35" i="11"/>
  <c r="X27" i="11"/>
  <c r="AD27" i="11"/>
  <c r="AE27" i="11" s="1"/>
  <c r="AD9" i="11"/>
  <c r="AE9" i="11" s="1"/>
  <c r="X9" i="11"/>
  <c r="AD2" i="11"/>
  <c r="AE2" i="11" s="1"/>
  <c r="X2" i="11"/>
  <c r="AD49" i="11"/>
  <c r="AE49" i="11" s="1"/>
  <c r="X49" i="11"/>
  <c r="AD26" i="11"/>
  <c r="AE26" i="11" s="1"/>
  <c r="X26" i="11"/>
  <c r="X29" i="11"/>
  <c r="AD29" i="11"/>
  <c r="AE29" i="11" s="1"/>
  <c r="X24" i="11"/>
  <c r="AD24" i="11"/>
  <c r="V51" i="11"/>
  <c r="X28" i="11"/>
  <c r="AD28" i="11"/>
  <c r="AE28" i="11" s="1"/>
  <c r="X46" i="11"/>
  <c r="AD46" i="11"/>
  <c r="AE46" i="11" s="1"/>
  <c r="AD32" i="11"/>
  <c r="AE32" i="11" s="1"/>
  <c r="X32" i="11"/>
  <c r="X33" i="11"/>
  <c r="AD33" i="11"/>
  <c r="AE33" i="11" s="1"/>
  <c r="Y3" i="11" l="1"/>
  <c r="AF3" i="11" s="1"/>
  <c r="Y48" i="11"/>
  <c r="AF48" i="11" s="1"/>
  <c r="Y30" i="11"/>
  <c r="AF30" i="11" s="1"/>
  <c r="Y2" i="11"/>
  <c r="AF2" i="11" s="1"/>
  <c r="Y13" i="11"/>
  <c r="AF13" i="11" s="1"/>
  <c r="Y36" i="11"/>
  <c r="AF36" i="11" s="1"/>
  <c r="Y12" i="11"/>
  <c r="AF12" i="11" s="1"/>
  <c r="Y41" i="11"/>
  <c r="AF41" i="11" s="1"/>
  <c r="Y23" i="11"/>
  <c r="AF23" i="11" s="1"/>
  <c r="Y11" i="11"/>
  <c r="AF11" i="11" s="1"/>
  <c r="Y31" i="11"/>
  <c r="AF31" i="11" s="1"/>
  <c r="Y22" i="11"/>
  <c r="AF22" i="11" s="1"/>
  <c r="Y19" i="11"/>
  <c r="AF19" i="11" s="1"/>
  <c r="Y50" i="11"/>
  <c r="AF50" i="11" s="1"/>
  <c r="Y25" i="11"/>
  <c r="AF25" i="11" s="1"/>
  <c r="Y46" i="11"/>
  <c r="AF46" i="11" s="1"/>
  <c r="Y28" i="11"/>
  <c r="AF28" i="11" s="1"/>
  <c r="Y42" i="11"/>
  <c r="AF42" i="11" s="1"/>
  <c r="X51" i="11"/>
  <c r="AH3" i="11" s="1"/>
  <c r="AI3" i="11" s="1"/>
  <c r="AK3" i="11" s="1"/>
  <c r="Y24" i="11"/>
  <c r="Y15" i="11"/>
  <c r="AF15" i="11" s="1"/>
  <c r="Y16" i="11"/>
  <c r="AF16" i="11" s="1"/>
  <c r="Y37" i="11"/>
  <c r="AF37" i="11" s="1"/>
  <c r="Y17" i="11"/>
  <c r="AF17" i="11" s="1"/>
  <c r="Y35" i="11"/>
  <c r="AF35" i="11" s="1"/>
  <c r="Y29" i="11"/>
  <c r="AF29" i="11" s="1"/>
  <c r="Y5" i="11"/>
  <c r="AF5" i="11" s="1"/>
  <c r="Y20" i="11"/>
  <c r="AF20" i="11" s="1"/>
  <c r="Y14" i="11"/>
  <c r="AF14" i="11" s="1"/>
  <c r="Y49" i="11"/>
  <c r="AF49" i="11" s="1"/>
  <c r="Y10" i="11"/>
  <c r="AF10" i="11" s="1"/>
  <c r="Y18" i="11"/>
  <c r="AF18" i="11" s="1"/>
  <c r="Y9" i="11"/>
  <c r="AF9" i="11" s="1"/>
  <c r="Y4" i="11"/>
  <c r="AF4" i="11" s="1"/>
  <c r="Y33" i="11"/>
  <c r="AF33" i="11" s="1"/>
  <c r="Y26" i="11"/>
  <c r="AF26" i="11" s="1"/>
  <c r="Y34" i="11"/>
  <c r="AF34" i="11" s="1"/>
  <c r="Y39" i="11"/>
  <c r="AF39" i="11" s="1"/>
  <c r="Y8" i="11"/>
  <c r="AF8" i="11" s="1"/>
  <c r="Y21" i="11"/>
  <c r="AF21" i="11" s="1"/>
  <c r="Y47" i="11"/>
  <c r="AF47" i="11" s="1"/>
  <c r="Y45" i="11"/>
  <c r="AF45" i="11" s="1"/>
  <c r="Y43" i="11"/>
  <c r="AF43" i="11" s="1"/>
  <c r="AD51" i="11"/>
  <c r="AE24" i="11"/>
  <c r="Y40" i="11"/>
  <c r="AF40" i="11" s="1"/>
  <c r="Y27" i="11"/>
  <c r="AF27" i="11" s="1"/>
  <c r="Y32" i="11"/>
  <c r="AF32" i="11" s="1"/>
  <c r="Y7" i="11"/>
  <c r="AF7" i="11" s="1"/>
  <c r="Y6" i="11"/>
  <c r="AF6" i="11" s="1"/>
  <c r="Y38" i="11"/>
  <c r="AF38" i="11" s="1"/>
  <c r="Y44" i="11"/>
  <c r="AF44" i="11" s="1"/>
  <c r="AH7" i="11" l="1"/>
  <c r="AI7" i="11" s="1"/>
  <c r="AK7" i="11" s="1"/>
  <c r="AH26" i="11"/>
  <c r="AI26" i="11" s="1"/>
  <c r="AK26" i="11" s="1"/>
  <c r="AH46" i="11"/>
  <c r="AI46" i="11" s="1"/>
  <c r="AK46" i="11" s="1"/>
  <c r="AH17" i="11"/>
  <c r="AI17" i="11" s="1"/>
  <c r="AK17" i="11" s="1"/>
  <c r="AH14" i="11"/>
  <c r="AI14" i="11" s="1"/>
  <c r="AK14" i="11" s="1"/>
  <c r="AH48" i="11"/>
  <c r="AI48" i="11" s="1"/>
  <c r="AK48" i="11" s="1"/>
  <c r="AH11" i="11"/>
  <c r="AI11" i="11" s="1"/>
  <c r="AK11" i="11" s="1"/>
  <c r="AH9" i="11"/>
  <c r="AI9" i="11" s="1"/>
  <c r="AK9" i="11" s="1"/>
  <c r="AH40" i="11"/>
  <c r="AI40" i="11" s="1"/>
  <c r="AK40" i="11" s="1"/>
  <c r="AH5" i="11"/>
  <c r="AI5" i="11" s="1"/>
  <c r="AK5" i="11" s="1"/>
  <c r="AH15" i="11"/>
  <c r="AI15" i="11" s="1"/>
  <c r="AK15" i="11" s="1"/>
  <c r="AH25" i="11"/>
  <c r="AI25" i="11" s="1"/>
  <c r="AK25" i="11" s="1"/>
  <c r="AH20" i="11"/>
  <c r="AI20" i="11" s="1"/>
  <c r="AK20" i="11" s="1"/>
  <c r="AH31" i="11"/>
  <c r="AI31" i="11" s="1"/>
  <c r="AK31" i="11" s="1"/>
  <c r="AH21" i="11"/>
  <c r="AI21" i="11" s="1"/>
  <c r="AK21" i="11" s="1"/>
  <c r="AH38" i="11"/>
  <c r="AI38" i="11" s="1"/>
  <c r="AK38" i="11" s="1"/>
  <c r="AH12" i="11"/>
  <c r="AI12" i="11" s="1"/>
  <c r="AK12" i="11" s="1"/>
  <c r="AH22" i="11"/>
  <c r="AI22" i="11" s="1"/>
  <c r="AK22" i="11" s="1"/>
  <c r="AH33" i="11"/>
  <c r="AI33" i="11" s="1"/>
  <c r="AK33" i="11" s="1"/>
  <c r="AH8" i="11"/>
  <c r="AI8" i="11" s="1"/>
  <c r="AK8" i="11" s="1"/>
  <c r="AH18" i="11"/>
  <c r="AI18" i="11" s="1"/>
  <c r="AK18" i="11" s="1"/>
  <c r="AH6" i="11"/>
  <c r="AI6" i="11" s="1"/>
  <c r="AK6" i="11" s="1"/>
  <c r="AH34" i="11"/>
  <c r="AI34" i="11" s="1"/>
  <c r="AK34" i="11" s="1"/>
  <c r="AH24" i="11"/>
  <c r="AI24" i="11" s="1"/>
  <c r="AK24" i="11" s="1"/>
  <c r="AH36" i="11"/>
  <c r="AI36" i="11" s="1"/>
  <c r="AK36" i="11" s="1"/>
  <c r="AF24" i="11"/>
  <c r="AF51" i="11" s="1"/>
  <c r="AE51" i="11"/>
  <c r="AH39" i="11"/>
  <c r="AI39" i="11" s="1"/>
  <c r="AK39" i="11" s="1"/>
  <c r="AH2" i="11"/>
  <c r="AI2" i="11" s="1"/>
  <c r="AK2" i="11" s="1"/>
  <c r="Y51" i="11"/>
  <c r="AH10" i="11"/>
  <c r="AI10" i="11" s="1"/>
  <c r="AK10" i="11" s="1"/>
  <c r="AH44" i="11"/>
  <c r="AI44" i="11" s="1"/>
  <c r="AK44" i="11" s="1"/>
  <c r="AH49" i="11"/>
  <c r="AI49" i="11" s="1"/>
  <c r="AK49" i="11" s="1"/>
  <c r="AH37" i="11"/>
  <c r="AI37" i="11" s="1"/>
  <c r="AK37" i="11" s="1"/>
  <c r="AH23" i="11"/>
  <c r="AI23" i="11" s="1"/>
  <c r="AK23" i="11" s="1"/>
  <c r="AH50" i="11"/>
  <c r="AI50" i="11" s="1"/>
  <c r="AK50" i="11" s="1"/>
  <c r="AH45" i="11"/>
  <c r="AI45" i="11" s="1"/>
  <c r="AK45" i="11" s="1"/>
  <c r="AH42" i="11"/>
  <c r="AI42" i="11" s="1"/>
  <c r="AK42" i="11" s="1"/>
  <c r="AH41" i="11"/>
  <c r="AI41" i="11" s="1"/>
  <c r="AK41" i="11" s="1"/>
  <c r="AH43" i="11"/>
  <c r="AI43" i="11" s="1"/>
  <c r="AK43" i="11" s="1"/>
  <c r="AH13" i="11"/>
  <c r="AI13" i="11" s="1"/>
  <c r="AK13" i="11" s="1"/>
  <c r="AH4" i="11"/>
  <c r="AI4" i="11" s="1"/>
  <c r="AK4" i="11" s="1"/>
  <c r="AH29" i="11"/>
  <c r="AI29" i="11" s="1"/>
  <c r="AK29" i="11" s="1"/>
  <c r="AH47" i="11"/>
  <c r="AI47" i="11" s="1"/>
  <c r="AK47" i="11" s="1"/>
  <c r="AH35" i="11"/>
  <c r="AI35" i="11" s="1"/>
  <c r="AK35" i="11" s="1"/>
  <c r="AH16" i="11"/>
  <c r="AI16" i="11" s="1"/>
  <c r="AK16" i="11" s="1"/>
  <c r="AH28" i="11"/>
  <c r="AI28" i="11" s="1"/>
  <c r="AK28" i="11" s="1"/>
  <c r="AH19" i="11"/>
  <c r="AI19" i="11" s="1"/>
  <c r="AK19" i="11" s="1"/>
  <c r="AH30" i="11"/>
  <c r="AI30" i="11" s="1"/>
  <c r="AK30" i="11" s="1"/>
  <c r="AH32" i="11"/>
  <c r="AI32" i="11" s="1"/>
  <c r="AK32" i="11" s="1"/>
  <c r="AH27" i="11"/>
  <c r="AI27" i="11" s="1"/>
  <c r="AK27" i="11" s="1"/>
  <c r="AH51" i="11" l="1"/>
</calcChain>
</file>

<file path=xl/sharedStrings.xml><?xml version="1.0" encoding="utf-8"?>
<sst xmlns="http://schemas.openxmlformats.org/spreadsheetml/2006/main" count="345" uniqueCount="151">
  <si>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</si>
  <si>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</si>
  <si>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</si>
  <si>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</si>
  <si>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</si>
  <si>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</si>
  <si>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</si>
  <si>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</si>
  <si>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</si>
  <si>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</si>
  <si>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</si>
  <si>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</si>
  <si>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</si>
  <si>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</si>
  <si>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</si>
  <si>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</si>
  <si>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</si>
  <si>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</si>
  <si>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</si>
  <si>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</si>
  <si>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</si>
  <si>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</si>
  <si>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</si>
  <si>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</si>
  <si>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</si>
  <si>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</si>
  <si>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</si>
  <si>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</si>
  <si>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</si>
  <si>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</si>
  <si>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</si>
  <si>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</si>
  <si>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</si>
  <si>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</si>
  <si>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</si>
  <si>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</si>
  <si>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</si>
  <si>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</si>
  <si>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</si>
  <si>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</si>
  <si>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</si>
  <si>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</si>
  <si>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</si>
  <si>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</si>
  <si>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</si>
  <si>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</si>
  <si>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</si>
  <si>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</si>
  <si>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</si>
  <si>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</si>
  <si>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</si>
  <si>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</si>
  <si>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</si>
  <si>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</si>
  <si>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</si>
  <si>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</si>
  <si>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</si>
  <si>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</si>
  <si>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</si>
  <si>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</si>
  <si>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</si>
  <si>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</si>
  <si>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</si>
  <si>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</si>
  <si>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</si>
  <si>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</si>
  <si>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</si>
  <si>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</si>
  <si>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</si>
  <si>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</si>
  <si>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</si>
  <si>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</si>
  <si>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</si>
  <si>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</si>
  <si>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</si>
  <si>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</si>
  <si>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</si>
  <si>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</si>
  <si>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</si>
  <si>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</si>
  <si>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</si>
  <si>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</si>
  <si>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</si>
  <si>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</si>
  <si>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</si>
  <si>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</si>
  <si>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</si>
  <si>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</si>
  <si>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</si>
  <si>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</si>
  <si>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</si>
  <si>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</si>
  <si>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</si>
  <si>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</si>
  <si>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</si>
  <si>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</si>
  <si>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</si>
  <si>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</si>
  <si>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</si>
  <si>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</si>
  <si>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</si>
  <si>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</si>
  <si>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</si>
  <si>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</si>
  <si>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</si>
  <si>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</si>
  <si>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</si>
  <si>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</si>
  <si>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</si>
  <si>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</si>
  <si>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</si>
  <si>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</si>
  <si>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</si>
  <si>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</si>
  <si>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</si>
  <si>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</si>
  <si>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</si>
  <si>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</si>
  <si>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</si>
  <si>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</si>
  <si>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</si>
  <si>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</si>
  <si>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</si>
  <si>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</si>
  <si>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</si>
  <si>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</si>
  <si>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</si>
  <si>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</si>
  <si>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</si>
  <si>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</si>
  <si>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</si>
  <si>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</si>
  <si>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</si>
  <si>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</si>
  <si>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</si>
  <si>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</si>
  <si>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</si>
  <si>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</si>
  <si>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</si>
  <si>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</si>
  <si>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</si>
  <si>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</si>
  <si>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</si>
  <si>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</si>
  <si>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</si>
  <si>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</si>
  <si>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</si>
  <si>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</si>
  <si>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</si>
  <si>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</si>
  <si>
    <t>doub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</si>
</sst>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5" borderId="1" xfId="0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  <xf numFmtId="1" fontId="0" fillId="16" borderId="0" xfId="0" applyNumberFormat="1" applyFont="1" applyFill="1" applyBorder="1"/>
    <xf numFmtId="0" fontId="6" fillId="5" borderId="0" xfId="0" applyFont="1" applyFill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BA71"/>
  <sheetViews>
    <sheetView tabSelected="1" zoomScale="93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2" sqref="G32"/>
    </sheetView>
  </sheetViews>
  <sheetFormatPr baseColWidth="10" defaultRowHeight="16" x14ac:dyDescent="0.2"/>
  <cols>
    <col min="3" max="3" width="7.6640625" customWidth="1"/>
    <col min="4" max="4" width="10" hidden="1" customWidth="1"/>
    <col min="5" max="5" width="10" customWidth="1"/>
    <col min="6" max="8" width="10.83203125" customWidth="1"/>
    <col min="14" max="14" width="10.5" customWidth="1"/>
    <col min="15" max="15" width="10.1640625" customWidth="1"/>
    <col min="16" max="20" width="10.1640625" hidden="1" customWidth="1"/>
    <col min="21" max="21" width="8" hidden="1" customWidth="1"/>
    <col min="22" max="22" width="10.1640625" hidden="1" customWidth="1"/>
    <col min="23" max="23" width="10.1640625" customWidth="1"/>
    <col min="40" max="40" width="12" bestFit="1" customWidth="1"/>
    <col min="45" max="45" width="14.1640625" bestFit="1" customWidth="1"/>
    <col min="50" max="50" width="13" customWidth="1"/>
    <col min="51" max="51" width="12.5" customWidth="1"/>
  </cols>
  <sheetData>
    <row r="1" spans="1:53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132</v>
      </c>
      <c r="F1" s="40" t="s">
        <v>133</v>
      </c>
      <c r="G1" s="40" t="s">
        <v>134</v>
      </c>
      <c r="H1" s="40" t="s">
        <v>137</v>
      </c>
      <c r="I1" s="40" t="s">
        <v>84</v>
      </c>
      <c r="J1" s="40" t="s">
        <v>85</v>
      </c>
      <c r="K1" s="40" t="s">
        <v>86</v>
      </c>
      <c r="L1" s="40" t="s">
        <v>97</v>
      </c>
      <c r="M1" s="40" t="s">
        <v>87</v>
      </c>
      <c r="N1" s="21" t="s">
        <v>88</v>
      </c>
      <c r="O1" t="s">
        <v>1</v>
      </c>
      <c r="P1" t="s">
        <v>45</v>
      </c>
      <c r="Q1" t="s">
        <v>60</v>
      </c>
      <c r="R1" s="43" t="s">
        <v>61</v>
      </c>
      <c r="S1" t="s">
        <v>62</v>
      </c>
      <c r="T1" t="s">
        <v>63</v>
      </c>
      <c r="U1" t="s">
        <v>64</v>
      </c>
      <c r="V1" s="5" t="s">
        <v>65</v>
      </c>
      <c r="W1" s="78" t="s">
        <v>53</v>
      </c>
      <c r="X1" s="43" t="s">
        <v>54</v>
      </c>
      <c r="Y1" s="85" t="s">
        <v>55</v>
      </c>
      <c r="Z1" s="83" t="s">
        <v>23</v>
      </c>
      <c r="AA1" s="78" t="s">
        <v>24</v>
      </c>
      <c r="AB1" s="78" t="s">
        <v>25</v>
      </c>
      <c r="AC1" s="6" t="s">
        <v>12</v>
      </c>
      <c r="AD1" s="40" t="s">
        <v>56</v>
      </c>
      <c r="AE1" s="3" t="s">
        <v>32</v>
      </c>
      <c r="AF1" s="3" t="s">
        <v>43</v>
      </c>
      <c r="AG1" s="3" t="s">
        <v>75</v>
      </c>
      <c r="AH1" t="s">
        <v>89</v>
      </c>
      <c r="AI1" t="s">
        <v>93</v>
      </c>
      <c r="AJ1" t="s">
        <v>92</v>
      </c>
      <c r="AK1" t="s">
        <v>94</v>
      </c>
      <c r="AL1" t="s">
        <v>107</v>
      </c>
      <c r="AM1" t="s">
        <v>108</v>
      </c>
      <c r="AN1" t="s">
        <v>109</v>
      </c>
      <c r="AO1" t="s">
        <v>116</v>
      </c>
      <c r="AP1" t="s">
        <v>115</v>
      </c>
      <c r="AQ1" t="s">
        <v>110</v>
      </c>
      <c r="AR1" t="s">
        <v>111</v>
      </c>
      <c r="AS1" t="s">
        <v>112</v>
      </c>
      <c r="AT1" t="s">
        <v>117</v>
      </c>
      <c r="AU1" t="s">
        <v>118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s="67" t="s">
        <v>91</v>
      </c>
    </row>
    <row r="2" spans="1:53" x14ac:dyDescent="0.2">
      <c r="A2" s="77" t="s">
        <v>96</v>
      </c>
      <c r="B2" s="3">
        <v>1</v>
      </c>
      <c r="C2" s="32">
        <v>5413</v>
      </c>
      <c r="D2" s="21">
        <f t="shared" ref="D2:D33" si="0">10000-C2</f>
        <v>4587</v>
      </c>
      <c r="E2" s="21">
        <v>0.43309999999999998</v>
      </c>
      <c r="F2" s="21">
        <v>0.99280000000000002</v>
      </c>
      <c r="G2" s="21">
        <v>0.99399999999999999</v>
      </c>
      <c r="H2" s="21">
        <v>0.1024</v>
      </c>
      <c r="I2" s="24">
        <v>1</v>
      </c>
      <c r="J2" s="21">
        <v>0</v>
      </c>
      <c r="K2" s="21">
        <v>0</v>
      </c>
      <c r="L2" s="21">
        <v>0</v>
      </c>
      <c r="M2" s="21">
        <v>3</v>
      </c>
      <c r="N2" s="24">
        <v>1</v>
      </c>
      <c r="O2" s="63">
        <f>(SUM(I2:L2) / M2) *((R2 + 1) * N2 / 3)</f>
        <v>0.33333333333333331</v>
      </c>
      <c r="P2" s="75">
        <f t="shared" ref="P2:P33" si="1">O2/$O$51</f>
        <v>1.7794984129456267E-3</v>
      </c>
      <c r="Q2" s="75">
        <f t="shared" ref="Q2:Q33" si="2">D2/$D$51</f>
        <v>1.7912580981501659E-2</v>
      </c>
      <c r="R2" s="41">
        <v>2</v>
      </c>
      <c r="S2" s="4">
        <f t="shared" ref="S2:S33" si="3">Q2^R2</f>
        <v>3.208605574188549E-4</v>
      </c>
      <c r="T2" s="4">
        <f t="shared" ref="T2:T33" si="4">S2/$S$51</f>
        <v>1.5223425000977465E-2</v>
      </c>
      <c r="U2" s="4">
        <f t="shared" ref="U2:U33" si="5">T2*P2</f>
        <v>2.7090060628836176E-5</v>
      </c>
      <c r="V2" s="28">
        <f t="shared" ref="V2:V33" si="6">U2/$U$51</f>
        <v>1.3323315618633846E-3</v>
      </c>
      <c r="W2" s="79">
        <v>318</v>
      </c>
      <c r="X2" s="46">
        <f t="shared" ref="X2:X33" si="7">$F$57*V2</f>
        <v>81.86244815557194</v>
      </c>
      <c r="Y2" s="86">
        <f t="shared" ref="Y2:Y33" si="8">X2-W2</f>
        <v>-236.13755184442806</v>
      </c>
      <c r="Z2" s="79">
        <v>0</v>
      </c>
      <c r="AA2" s="79">
        <v>318</v>
      </c>
      <c r="AB2" s="79">
        <v>0</v>
      </c>
      <c r="AC2" s="34">
        <f t="shared" ref="AC2:AC33" si="9">SUM(Z2:AB2)</f>
        <v>318</v>
      </c>
      <c r="AD2" s="46">
        <f t="shared" ref="AD2:AD33" si="10">V2*$F$56</f>
        <v>94.679477780697695</v>
      </c>
      <c r="AE2" s="12">
        <f t="shared" ref="AE2:AE33" si="11">AD2-AC2</f>
        <v>-223.32052221930229</v>
      </c>
      <c r="AF2" s="12">
        <f t="shared" ref="AF2:AF33" si="12">AE2+Y2</f>
        <v>-459.45807406373035</v>
      </c>
      <c r="AG2" s="55">
        <f t="shared" ref="AG2:AG33" si="13">W2+AC2</f>
        <v>636</v>
      </c>
      <c r="AH2">
        <f t="shared" ref="AH2:AH33" si="14">X2/$X$51</f>
        <v>1.3323315618633843E-3</v>
      </c>
      <c r="AI2" s="1">
        <f t="shared" ref="AI2:AI33" si="15">AH2*$AI$51</f>
        <v>136.24555784771155</v>
      </c>
      <c r="AJ2" s="2">
        <v>0</v>
      </c>
      <c r="AK2" s="1">
        <f t="shared" ref="AK2:AK33" si="16">AI2-AJ2</f>
        <v>136.24555784771155</v>
      </c>
      <c r="AL2">
        <f t="shared" ref="AL2:AL33" si="17">B2*O2</f>
        <v>0.33333333333333331</v>
      </c>
      <c r="AM2">
        <f t="shared" ref="AM2:AM33" si="18">AL2/$AL$51</f>
        <v>4.2081531766430804E-3</v>
      </c>
      <c r="AN2" s="1">
        <f t="shared" ref="AN2:AN33" si="19">AM2*$AN$51</f>
        <v>411.90665738935462</v>
      </c>
      <c r="AO2" s="8">
        <v>0</v>
      </c>
      <c r="AP2" s="1">
        <f t="shared" ref="AP2:AP33" si="20">AN2-AO2</f>
        <v>411.90665738935462</v>
      </c>
      <c r="AQ2" s="69">
        <f t="shared" ref="AQ2:AQ33" si="21">O2</f>
        <v>0.33333333333333331</v>
      </c>
      <c r="AR2">
        <f t="shared" ref="AR2:AR33" si="22">AQ2/$AQ$51</f>
        <v>1.7794984129456267E-3</v>
      </c>
      <c r="AS2" s="1">
        <f t="shared" ref="AS2:AS33" si="23">AR2*$AS$51*$B$51</f>
        <v>81.67066072284581</v>
      </c>
      <c r="AT2" s="8">
        <v>0</v>
      </c>
      <c r="AU2" s="1">
        <f t="shared" ref="AU2:AU33" si="24">AS2-AT2</f>
        <v>81.67066072284581</v>
      </c>
      <c r="AV2" s="82">
        <f t="shared" ref="AV2:AV33" si="25">AVERAGE(F2:H2)</f>
        <v>0.69640000000000002</v>
      </c>
      <c r="AW2" s="82">
        <f t="shared" ref="AW2:AW33" si="26">E2/$E$51</f>
        <v>1.5505901980931786E-2</v>
      </c>
      <c r="AX2" s="49">
        <f t="shared" ref="AX2:AX33" si="27">AV2*$AX$51*AW2</f>
        <v>1013.1298522202691</v>
      </c>
      <c r="AY2" s="8">
        <v>636</v>
      </c>
      <c r="AZ2" s="1">
        <f t="shared" ref="AZ2:AZ33" si="28">AX2-AY2</f>
        <v>377.12985222026907</v>
      </c>
      <c r="BA2" s="68">
        <v>0.59</v>
      </c>
    </row>
    <row r="3" spans="1:53" x14ac:dyDescent="0.2">
      <c r="A3" s="42" t="s">
        <v>147</v>
      </c>
      <c r="B3" s="3">
        <v>0</v>
      </c>
      <c r="C3" s="21">
        <v>3468</v>
      </c>
      <c r="D3" s="21">
        <f t="shared" si="0"/>
        <v>6532</v>
      </c>
      <c r="E3" s="21">
        <v>0.27160000000000001</v>
      </c>
      <c r="F3" s="21">
        <v>0.99280000000000002</v>
      </c>
      <c r="G3" s="21">
        <v>0.99399999999999999</v>
      </c>
      <c r="H3" s="21">
        <v>0.1024</v>
      </c>
      <c r="I3" s="21">
        <v>0</v>
      </c>
      <c r="J3" s="21">
        <v>0</v>
      </c>
      <c r="K3" s="21">
        <v>0</v>
      </c>
      <c r="L3" s="21">
        <v>0</v>
      </c>
      <c r="M3" s="21">
        <v>1</v>
      </c>
      <c r="N3" s="24">
        <v>1</v>
      </c>
      <c r="O3" s="63">
        <v>1</v>
      </c>
      <c r="P3" s="75">
        <f t="shared" si="1"/>
        <v>5.3384952388368804E-3</v>
      </c>
      <c r="Q3" s="75">
        <f t="shared" si="2"/>
        <v>2.5507952686106131E-2</v>
      </c>
      <c r="R3" s="41">
        <v>2</v>
      </c>
      <c r="S3" s="4">
        <f t="shared" si="3"/>
        <v>6.5065565023662896E-4</v>
      </c>
      <c r="T3" s="4">
        <f t="shared" si="4"/>
        <v>3.0870754487623667E-2</v>
      </c>
      <c r="U3" s="4">
        <f t="shared" si="5"/>
        <v>1.6480337585148122E-4</v>
      </c>
      <c r="V3" s="28">
        <f t="shared" si="6"/>
        <v>8.1052878454925589E-3</v>
      </c>
      <c r="W3" s="80">
        <v>0</v>
      </c>
      <c r="X3" s="46">
        <f t="shared" si="7"/>
        <v>498.0132010905993</v>
      </c>
      <c r="Y3" s="86">
        <f t="shared" si="8"/>
        <v>498.0132010905993</v>
      </c>
      <c r="Z3" s="80">
        <v>0</v>
      </c>
      <c r="AA3" s="80">
        <v>537</v>
      </c>
      <c r="AB3" s="80">
        <v>0</v>
      </c>
      <c r="AC3" s="34">
        <f t="shared" si="9"/>
        <v>537</v>
      </c>
      <c r="AD3" s="46">
        <f t="shared" si="10"/>
        <v>575.98607016423773</v>
      </c>
      <c r="AE3" s="22">
        <f t="shared" si="11"/>
        <v>38.986070164237731</v>
      </c>
      <c r="AF3" s="22">
        <f t="shared" si="12"/>
        <v>536.99927125483703</v>
      </c>
      <c r="AG3" s="55">
        <f t="shared" si="13"/>
        <v>537</v>
      </c>
      <c r="AH3">
        <f t="shared" si="14"/>
        <v>8.1052878454925571E-3</v>
      </c>
      <c r="AI3" s="1">
        <f t="shared" si="15"/>
        <v>828.85484036791433</v>
      </c>
      <c r="AJ3" s="2">
        <v>1074</v>
      </c>
      <c r="AK3" s="1">
        <f t="shared" si="16"/>
        <v>-245.14515963208567</v>
      </c>
      <c r="AL3">
        <f t="shared" si="17"/>
        <v>0</v>
      </c>
      <c r="AM3">
        <f t="shared" si="18"/>
        <v>0</v>
      </c>
      <c r="AN3" s="1">
        <f t="shared" si="19"/>
        <v>0</v>
      </c>
      <c r="AO3" s="8">
        <v>0</v>
      </c>
      <c r="AP3" s="1">
        <f t="shared" si="20"/>
        <v>0</v>
      </c>
      <c r="AQ3" s="69">
        <f t="shared" si="21"/>
        <v>1</v>
      </c>
      <c r="AR3">
        <f t="shared" si="22"/>
        <v>5.3384952388368804E-3</v>
      </c>
      <c r="AS3" s="1">
        <f t="shared" si="23"/>
        <v>245.0119821685374</v>
      </c>
      <c r="AT3" s="8">
        <v>0</v>
      </c>
      <c r="AU3" s="1">
        <f t="shared" si="24"/>
        <v>245.0119821685374</v>
      </c>
      <c r="AV3" s="82">
        <f t="shared" si="25"/>
        <v>0.69640000000000002</v>
      </c>
      <c r="AW3" s="82">
        <f t="shared" si="26"/>
        <v>9.7238581806074198E-3</v>
      </c>
      <c r="AX3" s="49">
        <f t="shared" si="27"/>
        <v>635.34072468950615</v>
      </c>
      <c r="AY3" s="8">
        <v>940</v>
      </c>
      <c r="AZ3" s="1">
        <f t="shared" si="28"/>
        <v>-304.65927531049385</v>
      </c>
      <c r="BA3" s="68">
        <v>0.59</v>
      </c>
    </row>
    <row r="4" spans="1:53" x14ac:dyDescent="0.2">
      <c r="A4" s="42" t="s">
        <v>11</v>
      </c>
      <c r="B4" s="21">
        <v>0</v>
      </c>
      <c r="C4" s="21">
        <v>5043</v>
      </c>
      <c r="D4" s="21">
        <f t="shared" si="0"/>
        <v>4957</v>
      </c>
      <c r="E4" s="21">
        <v>0.99380000000000002</v>
      </c>
      <c r="F4" s="21">
        <v>0.99280000000000002</v>
      </c>
      <c r="G4" s="21">
        <v>0.99399999999999999</v>
      </c>
      <c r="H4" s="21">
        <v>0.1024</v>
      </c>
      <c r="I4" s="24">
        <v>1.8</v>
      </c>
      <c r="J4" s="21">
        <v>0</v>
      </c>
      <c r="K4" s="21">
        <v>0</v>
      </c>
      <c r="L4" s="21">
        <v>0</v>
      </c>
      <c r="M4" s="21">
        <v>1</v>
      </c>
      <c r="N4" s="24">
        <v>0.59</v>
      </c>
      <c r="O4" s="63">
        <f t="shared" ref="O4:O9" si="29">(SUM(I4:L4) / M4) *((R4 + 1) * N4 / 3)</f>
        <v>1.0620000000000001</v>
      </c>
      <c r="P4" s="44">
        <f t="shared" si="1"/>
        <v>5.669481943644767E-3</v>
      </c>
      <c r="Q4" s="44">
        <f t="shared" si="2"/>
        <v>1.9357458889318446E-2</v>
      </c>
      <c r="R4" s="41">
        <v>2</v>
      </c>
      <c r="S4" s="13">
        <f t="shared" si="3"/>
        <v>3.7471121465165372E-4</v>
      </c>
      <c r="T4" s="13">
        <f t="shared" si="4"/>
        <v>1.7778402303989169E-2</v>
      </c>
      <c r="U4" s="13">
        <f t="shared" si="5"/>
        <v>1.0079433084931912E-4</v>
      </c>
      <c r="V4" s="31">
        <f t="shared" si="6"/>
        <v>4.9572228754815231E-3</v>
      </c>
      <c r="W4" s="80">
        <v>0</v>
      </c>
      <c r="X4" s="46">
        <f t="shared" si="7"/>
        <v>304.58664513821122</v>
      </c>
      <c r="Y4" s="86">
        <f t="shared" si="8"/>
        <v>304.58664513821122</v>
      </c>
      <c r="Z4" s="80">
        <v>0</v>
      </c>
      <c r="AA4" s="80">
        <v>363</v>
      </c>
      <c r="AB4" s="80">
        <v>0</v>
      </c>
      <c r="AC4" s="26">
        <f t="shared" si="9"/>
        <v>363</v>
      </c>
      <c r="AD4" s="46">
        <f t="shared" si="10"/>
        <v>352.27512920034349</v>
      </c>
      <c r="AE4" s="22">
        <f t="shared" si="11"/>
        <v>-10.724870799656514</v>
      </c>
      <c r="AF4" s="22">
        <f t="shared" si="12"/>
        <v>293.86177433855471</v>
      </c>
      <c r="AG4" s="55">
        <f t="shared" si="13"/>
        <v>363</v>
      </c>
      <c r="AH4">
        <f t="shared" si="14"/>
        <v>4.9572228754815222E-3</v>
      </c>
      <c r="AI4" s="1">
        <f t="shared" si="15"/>
        <v>506.93056846961593</v>
      </c>
      <c r="AJ4" s="2">
        <v>363</v>
      </c>
      <c r="AK4" s="1">
        <f t="shared" si="16"/>
        <v>143.93056846961593</v>
      </c>
      <c r="AL4">
        <f t="shared" si="17"/>
        <v>0</v>
      </c>
      <c r="AM4">
        <f t="shared" si="18"/>
        <v>0</v>
      </c>
      <c r="AN4" s="1">
        <f t="shared" si="19"/>
        <v>0</v>
      </c>
      <c r="AO4" s="8">
        <v>727</v>
      </c>
      <c r="AP4" s="1">
        <f t="shared" si="20"/>
        <v>-727</v>
      </c>
      <c r="AQ4" s="69">
        <f t="shared" si="21"/>
        <v>1.0620000000000001</v>
      </c>
      <c r="AR4">
        <f t="shared" si="22"/>
        <v>5.669481943644767E-3</v>
      </c>
      <c r="AS4" s="1">
        <f t="shared" si="23"/>
        <v>260.20272506298676</v>
      </c>
      <c r="AT4" s="8">
        <v>0</v>
      </c>
      <c r="AU4" s="1">
        <f t="shared" si="24"/>
        <v>260.20272506298676</v>
      </c>
      <c r="AV4" s="82">
        <f t="shared" si="25"/>
        <v>0.69640000000000002</v>
      </c>
      <c r="AW4" s="82">
        <f t="shared" si="26"/>
        <v>3.5580155596051745E-2</v>
      </c>
      <c r="AX4" s="49">
        <f t="shared" si="27"/>
        <v>2324.748203963296</v>
      </c>
      <c r="AY4" s="8">
        <v>2544</v>
      </c>
      <c r="AZ4" s="1">
        <f t="shared" si="28"/>
        <v>-219.25179603670404</v>
      </c>
      <c r="BA4" s="68">
        <v>0.59</v>
      </c>
    </row>
    <row r="5" spans="1:53" x14ac:dyDescent="0.2">
      <c r="A5" s="42" t="s">
        <v>79</v>
      </c>
      <c r="B5" s="21">
        <v>0</v>
      </c>
      <c r="C5" s="21">
        <v>4304</v>
      </c>
      <c r="D5" s="21">
        <f t="shared" si="0"/>
        <v>5696</v>
      </c>
      <c r="E5" s="21">
        <v>0.99909999999999999</v>
      </c>
      <c r="F5" s="21">
        <v>0.99280000000000002</v>
      </c>
      <c r="G5" s="21">
        <v>0.99399999999999999</v>
      </c>
      <c r="H5" s="21">
        <v>0.1024</v>
      </c>
      <c r="I5" s="21">
        <v>0</v>
      </c>
      <c r="J5" s="21">
        <v>0</v>
      </c>
      <c r="K5" s="24">
        <v>2.4</v>
      </c>
      <c r="L5" s="21">
        <v>0</v>
      </c>
      <c r="M5" s="21">
        <v>1</v>
      </c>
      <c r="N5" s="24">
        <v>1.21</v>
      </c>
      <c r="O5" s="63">
        <f t="shared" si="29"/>
        <v>2.9039999999999999</v>
      </c>
      <c r="P5" s="44">
        <f t="shared" si="1"/>
        <v>1.5502990173582301E-2</v>
      </c>
      <c r="Q5" s="44">
        <f t="shared" si="2"/>
        <v>2.2243309629525494E-2</v>
      </c>
      <c r="R5" s="41">
        <v>2</v>
      </c>
      <c r="S5" s="13">
        <f t="shared" si="3"/>
        <v>4.9476482327494157E-4</v>
      </c>
      <c r="T5" s="13">
        <f t="shared" si="4"/>
        <v>2.3474419046201331E-2</v>
      </c>
      <c r="U5" s="13">
        <f t="shared" si="5"/>
        <v>3.6392368780381243E-4</v>
      </c>
      <c r="V5" s="31">
        <f t="shared" si="6"/>
        <v>1.7898336294405213E-2</v>
      </c>
      <c r="W5" s="80">
        <v>1285</v>
      </c>
      <c r="X5" s="46">
        <f t="shared" si="7"/>
        <v>1099.7274769371395</v>
      </c>
      <c r="Y5" s="86">
        <f t="shared" si="8"/>
        <v>-185.2725230628605</v>
      </c>
      <c r="Z5" s="80">
        <v>275</v>
      </c>
      <c r="AA5" s="80">
        <v>2295</v>
      </c>
      <c r="AB5" s="80">
        <v>0</v>
      </c>
      <c r="AC5" s="26">
        <f t="shared" si="9"/>
        <v>2570</v>
      </c>
      <c r="AD5" s="46">
        <f t="shared" si="10"/>
        <v>1271.9094720893177</v>
      </c>
      <c r="AE5" s="22">
        <f t="shared" si="11"/>
        <v>-1298.0905279106823</v>
      </c>
      <c r="AF5" s="22">
        <f t="shared" si="12"/>
        <v>-1483.3630509735428</v>
      </c>
      <c r="AG5" s="55">
        <f t="shared" si="13"/>
        <v>3855</v>
      </c>
      <c r="AH5">
        <f t="shared" si="14"/>
        <v>1.7898336294405209E-2</v>
      </c>
      <c r="AI5" s="1">
        <f t="shared" si="15"/>
        <v>1830.3017678021711</v>
      </c>
      <c r="AJ5" s="2">
        <v>2662</v>
      </c>
      <c r="AK5" s="1">
        <f t="shared" si="16"/>
        <v>-831.69823219782893</v>
      </c>
      <c r="AL5">
        <f t="shared" si="17"/>
        <v>0</v>
      </c>
      <c r="AM5">
        <f t="shared" si="18"/>
        <v>0</v>
      </c>
      <c r="AN5" s="1">
        <f t="shared" si="19"/>
        <v>0</v>
      </c>
      <c r="AO5" s="8">
        <v>0</v>
      </c>
      <c r="AP5" s="1">
        <f t="shared" si="20"/>
        <v>0</v>
      </c>
      <c r="AQ5" s="69">
        <f t="shared" si="21"/>
        <v>2.9039999999999999</v>
      </c>
      <c r="AR5">
        <f t="shared" si="22"/>
        <v>1.5502990173582301E-2</v>
      </c>
      <c r="AS5" s="1">
        <f t="shared" si="23"/>
        <v>711.51479621743272</v>
      </c>
      <c r="AT5" s="8">
        <v>1010</v>
      </c>
      <c r="AU5" s="1">
        <f t="shared" si="24"/>
        <v>-298.48520378256728</v>
      </c>
      <c r="AV5" s="82">
        <f t="shared" si="25"/>
        <v>0.69640000000000002</v>
      </c>
      <c r="AW5" s="82">
        <f t="shared" si="26"/>
        <v>3.5769906878663008E-2</v>
      </c>
      <c r="AX5" s="49">
        <f t="shared" si="27"/>
        <v>2337.146237250683</v>
      </c>
      <c r="AY5" s="8">
        <v>3121</v>
      </c>
      <c r="AZ5" s="1">
        <f t="shared" si="28"/>
        <v>-783.85376274931696</v>
      </c>
      <c r="BA5" s="68">
        <v>0.59</v>
      </c>
    </row>
    <row r="6" spans="1:53" x14ac:dyDescent="0.2">
      <c r="A6" s="42" t="s">
        <v>95</v>
      </c>
      <c r="B6" s="21">
        <v>1</v>
      </c>
      <c r="C6" s="21">
        <v>5892</v>
      </c>
      <c r="D6" s="21">
        <f t="shared" si="0"/>
        <v>4108</v>
      </c>
      <c r="E6" s="21">
        <v>0.74919999999999998</v>
      </c>
      <c r="F6" s="21">
        <v>0.99280000000000002</v>
      </c>
      <c r="G6" s="21">
        <v>0.99399999999999999</v>
      </c>
      <c r="H6" s="21">
        <v>0.1024</v>
      </c>
      <c r="I6" s="24">
        <v>4.0999999999999996</v>
      </c>
      <c r="J6" s="66">
        <f>$AD$52</f>
        <v>2.6052052052052055</v>
      </c>
      <c r="K6" s="24">
        <v>3.8</v>
      </c>
      <c r="L6" s="24">
        <v>6.2</v>
      </c>
      <c r="M6" s="21">
        <v>3</v>
      </c>
      <c r="N6" s="24">
        <v>0.59</v>
      </c>
      <c r="O6" s="63">
        <f t="shared" si="29"/>
        <v>3.2853570236903566</v>
      </c>
      <c r="P6" s="44">
        <f t="shared" si="1"/>
        <v>1.7538862828850272E-2</v>
      </c>
      <c r="Q6" s="44">
        <f t="shared" si="2"/>
        <v>1.6042049852192895E-2</v>
      </c>
      <c r="R6" s="41">
        <v>2</v>
      </c>
      <c r="S6" s="13">
        <f t="shared" si="3"/>
        <v>2.573473634602421E-4</v>
      </c>
      <c r="T6" s="13">
        <f t="shared" si="4"/>
        <v>1.2210002744968322E-2</v>
      </c>
      <c r="U6" s="13">
        <f t="shared" si="5"/>
        <v>2.1414956328388469E-4</v>
      </c>
      <c r="V6" s="31">
        <f t="shared" si="6"/>
        <v>1.0532210541406878E-2</v>
      </c>
      <c r="W6" s="80">
        <v>348</v>
      </c>
      <c r="X6" s="46">
        <f t="shared" si="7"/>
        <v>647.13061229566279</v>
      </c>
      <c r="Y6" s="86">
        <f t="shared" si="8"/>
        <v>299.13061229566279</v>
      </c>
      <c r="Z6" s="80">
        <v>0</v>
      </c>
      <c r="AA6" s="80">
        <v>1216</v>
      </c>
      <c r="AB6" s="80">
        <v>0</v>
      </c>
      <c r="AC6" s="26">
        <f t="shared" si="9"/>
        <v>1216</v>
      </c>
      <c r="AD6" s="46">
        <f t="shared" si="10"/>
        <v>748.45047770399697</v>
      </c>
      <c r="AE6" s="22">
        <f t="shared" si="11"/>
        <v>-467.54952229600303</v>
      </c>
      <c r="AF6" s="22">
        <f t="shared" si="12"/>
        <v>-168.41891000034025</v>
      </c>
      <c r="AG6" s="55">
        <f t="shared" si="13"/>
        <v>1564</v>
      </c>
      <c r="AH6">
        <f t="shared" si="14"/>
        <v>1.0532210541406876E-2</v>
      </c>
      <c r="AI6" s="1">
        <f t="shared" si="15"/>
        <v>1077.0343821748086</v>
      </c>
      <c r="AJ6" s="2">
        <v>1564</v>
      </c>
      <c r="AK6" s="1">
        <f t="shared" si="16"/>
        <v>-486.96561782519143</v>
      </c>
      <c r="AL6">
        <f t="shared" si="17"/>
        <v>3.2853570236903566</v>
      </c>
      <c r="AM6">
        <f t="shared" si="18"/>
        <v>4.1475856786947693E-2</v>
      </c>
      <c r="AN6" s="1">
        <f t="shared" si="19"/>
        <v>4059.7812898768011</v>
      </c>
      <c r="AO6" s="73">
        <v>0</v>
      </c>
      <c r="AP6" s="1">
        <f t="shared" si="20"/>
        <v>4059.7812898768011</v>
      </c>
      <c r="AQ6" s="69">
        <f t="shared" si="21"/>
        <v>3.2853570236903566</v>
      </c>
      <c r="AR6">
        <f t="shared" si="22"/>
        <v>1.7538862828850272E-2</v>
      </c>
      <c r="AS6" s="1">
        <f t="shared" si="23"/>
        <v>804.95183650570084</v>
      </c>
      <c r="AT6" s="8">
        <v>1564</v>
      </c>
      <c r="AU6" s="49">
        <f t="shared" si="24"/>
        <v>-759.04816349429916</v>
      </c>
      <c r="AV6" s="82">
        <f t="shared" si="25"/>
        <v>0.69640000000000002</v>
      </c>
      <c r="AW6" s="82">
        <f t="shared" si="26"/>
        <v>2.6822954892897932E-2</v>
      </c>
      <c r="AX6" s="49">
        <f t="shared" si="27"/>
        <v>1752.5672714925549</v>
      </c>
      <c r="AY6" s="8">
        <v>1738</v>
      </c>
      <c r="AZ6" s="1">
        <f t="shared" si="28"/>
        <v>14.567271492554937</v>
      </c>
      <c r="BA6" s="68">
        <v>0.59</v>
      </c>
    </row>
    <row r="7" spans="1:53" x14ac:dyDescent="0.2">
      <c r="A7" s="42" t="s">
        <v>26</v>
      </c>
      <c r="B7" s="21">
        <v>0</v>
      </c>
      <c r="C7" s="21">
        <v>3438</v>
      </c>
      <c r="D7" s="21">
        <f t="shared" si="0"/>
        <v>6562</v>
      </c>
      <c r="E7" s="21">
        <v>0.99970000000000003</v>
      </c>
      <c r="F7" s="21">
        <v>0.99280000000000002</v>
      </c>
      <c r="G7" s="21">
        <v>0.99399999999999999</v>
      </c>
      <c r="H7" s="21">
        <v>0.1024</v>
      </c>
      <c r="I7" s="24">
        <v>2.2000000000000002</v>
      </c>
      <c r="J7" s="66">
        <f>$AD$53</f>
        <v>1.402802802802803</v>
      </c>
      <c r="K7" s="24">
        <v>2.2999999999999998</v>
      </c>
      <c r="L7" s="21">
        <v>0</v>
      </c>
      <c r="M7" s="21">
        <v>2</v>
      </c>
      <c r="N7" s="24">
        <v>1.611</v>
      </c>
      <c r="O7" s="63">
        <f t="shared" si="29"/>
        <v>4.7547076576576579</v>
      </c>
      <c r="P7" s="44">
        <f t="shared" si="1"/>
        <v>2.5382984192466661E-2</v>
      </c>
      <c r="Q7" s="44">
        <f t="shared" si="2"/>
        <v>2.5625104948902088E-2</v>
      </c>
      <c r="R7" s="41">
        <v>2</v>
      </c>
      <c r="S7" s="13">
        <f t="shared" si="3"/>
        <v>6.5664600364224632E-4</v>
      </c>
      <c r="T7" s="13">
        <f t="shared" si="4"/>
        <v>3.1154970461482745E-2</v>
      </c>
      <c r="U7" s="13">
        <f t="shared" si="5"/>
        <v>7.9080612274058226E-4</v>
      </c>
      <c r="V7" s="31">
        <f t="shared" si="6"/>
        <v>3.8893082266510677E-2</v>
      </c>
      <c r="W7" s="80">
        <v>1310</v>
      </c>
      <c r="X7" s="46">
        <f t="shared" si="7"/>
        <v>2389.7076537012153</v>
      </c>
      <c r="Y7" s="86">
        <f t="shared" si="8"/>
        <v>1079.7076537012153</v>
      </c>
      <c r="Z7" s="80">
        <v>3082</v>
      </c>
      <c r="AA7" s="80">
        <v>77</v>
      </c>
      <c r="AB7" s="80">
        <v>771</v>
      </c>
      <c r="AC7" s="26">
        <f t="shared" si="9"/>
        <v>3930</v>
      </c>
      <c r="AD7" s="46">
        <f t="shared" si="10"/>
        <v>2763.8591051050485</v>
      </c>
      <c r="AE7" s="22">
        <f t="shared" si="11"/>
        <v>-1166.1408948949515</v>
      </c>
      <c r="AF7" s="22">
        <f t="shared" si="12"/>
        <v>-86.433241193736194</v>
      </c>
      <c r="AG7" s="55">
        <f t="shared" si="13"/>
        <v>5240</v>
      </c>
      <c r="AH7">
        <f t="shared" si="14"/>
        <v>3.889308226651067E-2</v>
      </c>
      <c r="AI7" s="1">
        <f t="shared" si="15"/>
        <v>3977.2454856556478</v>
      </c>
      <c r="AJ7" s="2">
        <v>4084</v>
      </c>
      <c r="AK7" s="49">
        <f t="shared" si="16"/>
        <v>-106.75451434435217</v>
      </c>
      <c r="AL7">
        <f t="shared" si="17"/>
        <v>0</v>
      </c>
      <c r="AM7">
        <f t="shared" si="18"/>
        <v>0</v>
      </c>
      <c r="AN7" s="1">
        <f t="shared" si="19"/>
        <v>0</v>
      </c>
      <c r="AO7" s="8">
        <v>3236</v>
      </c>
      <c r="AP7" s="49">
        <f t="shared" si="20"/>
        <v>-3236</v>
      </c>
      <c r="AQ7" s="69">
        <f t="shared" si="21"/>
        <v>4.7547076576576579</v>
      </c>
      <c r="AR7">
        <f t="shared" si="22"/>
        <v>2.5382984192466661E-2</v>
      </c>
      <c r="AS7" s="1">
        <f t="shared" si="23"/>
        <v>1164.9603478346264</v>
      </c>
      <c r="AT7" s="8">
        <v>1926</v>
      </c>
      <c r="AU7" s="1">
        <f t="shared" si="24"/>
        <v>-761.03965216537358</v>
      </c>
      <c r="AV7" s="82">
        <f t="shared" si="25"/>
        <v>0.69640000000000002</v>
      </c>
      <c r="AW7" s="82">
        <f t="shared" si="26"/>
        <v>3.5791388155939755E-2</v>
      </c>
      <c r="AX7" s="49">
        <f t="shared" si="27"/>
        <v>2338.5497881888778</v>
      </c>
      <c r="AY7" s="8">
        <v>1926</v>
      </c>
      <c r="AZ7" s="1">
        <f t="shared" si="28"/>
        <v>412.54978818887776</v>
      </c>
      <c r="BA7" s="68">
        <v>0.59</v>
      </c>
    </row>
    <row r="8" spans="1:53" x14ac:dyDescent="0.2">
      <c r="A8" s="42" t="s">
        <v>125</v>
      </c>
      <c r="B8" s="21">
        <v>0</v>
      </c>
      <c r="C8" s="21">
        <v>4719</v>
      </c>
      <c r="D8" s="21">
        <f t="shared" si="0"/>
        <v>5281</v>
      </c>
      <c r="E8" s="21">
        <v>2.5000000000000001E-3</v>
      </c>
      <c r="F8" s="21">
        <v>0.99280000000000002</v>
      </c>
      <c r="G8" s="21">
        <v>0.99399999999999999</v>
      </c>
      <c r="H8" s="21">
        <v>0.1024</v>
      </c>
      <c r="I8" s="21">
        <v>0</v>
      </c>
      <c r="J8" s="21">
        <v>0</v>
      </c>
      <c r="K8" s="21">
        <v>0</v>
      </c>
      <c r="L8" s="24">
        <v>5.4</v>
      </c>
      <c r="M8" s="21">
        <v>1</v>
      </c>
      <c r="N8" s="24">
        <v>1.1000000000000001</v>
      </c>
      <c r="O8" s="63">
        <f t="shared" si="29"/>
        <v>5.9400000000000013</v>
      </c>
      <c r="P8" s="44">
        <f t="shared" si="1"/>
        <v>3.171066171869108E-2</v>
      </c>
      <c r="Q8" s="44">
        <f t="shared" si="2"/>
        <v>2.0622703327514771E-2</v>
      </c>
      <c r="R8" s="41">
        <v>2</v>
      </c>
      <c r="S8" s="13">
        <f t="shared" si="3"/>
        <v>4.252958925346888E-4</v>
      </c>
      <c r="T8" s="13">
        <f t="shared" si="4"/>
        <v>2.0178423223187809E-2</v>
      </c>
      <c r="U8" s="13">
        <f t="shared" si="5"/>
        <v>6.3987115284708869E-4</v>
      </c>
      <c r="V8" s="31">
        <f t="shared" si="6"/>
        <v>3.146986432199475E-2</v>
      </c>
      <c r="W8" s="80">
        <f>4251-2616</f>
        <v>1635</v>
      </c>
      <c r="X8" s="46">
        <f t="shared" si="7"/>
        <v>1933.6028735363234</v>
      </c>
      <c r="Y8" s="86">
        <f t="shared" si="8"/>
        <v>298.60287353632339</v>
      </c>
      <c r="Z8" s="80">
        <v>1308</v>
      </c>
      <c r="AA8" s="80">
        <v>1199</v>
      </c>
      <c r="AB8" s="80">
        <v>0</v>
      </c>
      <c r="AC8" s="26">
        <f t="shared" si="9"/>
        <v>2507</v>
      </c>
      <c r="AD8" s="46">
        <f t="shared" si="10"/>
        <v>2236.3429683139129</v>
      </c>
      <c r="AE8" s="22">
        <f t="shared" si="11"/>
        <v>-270.65703168608707</v>
      </c>
      <c r="AF8" s="22">
        <f t="shared" si="12"/>
        <v>27.94584185023632</v>
      </c>
      <c r="AG8" s="55">
        <f t="shared" si="13"/>
        <v>4142</v>
      </c>
      <c r="AH8">
        <f t="shared" si="14"/>
        <v>3.1469864321994744E-2</v>
      </c>
      <c r="AI8" s="1">
        <f t="shared" si="15"/>
        <v>3218.1397954315044</v>
      </c>
      <c r="AJ8" s="2">
        <v>5232</v>
      </c>
      <c r="AK8" s="49">
        <f t="shared" si="16"/>
        <v>-2013.8602045684956</v>
      </c>
      <c r="AL8">
        <f t="shared" si="17"/>
        <v>0</v>
      </c>
      <c r="AM8">
        <f t="shared" si="18"/>
        <v>0</v>
      </c>
      <c r="AN8" s="1">
        <f t="shared" si="19"/>
        <v>0</v>
      </c>
      <c r="AO8" s="8">
        <v>0</v>
      </c>
      <c r="AP8" s="49">
        <f t="shared" si="20"/>
        <v>0</v>
      </c>
      <c r="AQ8" s="69">
        <f t="shared" si="21"/>
        <v>5.9400000000000013</v>
      </c>
      <c r="AR8">
        <f t="shared" si="22"/>
        <v>3.171066171869108E-2</v>
      </c>
      <c r="AS8" s="1">
        <f t="shared" si="23"/>
        <v>1455.3711740811129</v>
      </c>
      <c r="AT8" s="8">
        <v>2398</v>
      </c>
      <c r="AU8" s="49">
        <f t="shared" si="24"/>
        <v>-942.62882591888706</v>
      </c>
      <c r="AV8" s="82">
        <f t="shared" si="25"/>
        <v>0.69640000000000002</v>
      </c>
      <c r="AW8" s="82">
        <f t="shared" si="26"/>
        <v>8.950532198644531E-5</v>
      </c>
      <c r="AX8" s="49">
        <f t="shared" si="27"/>
        <v>5.848128909144938</v>
      </c>
      <c r="AY8" s="8">
        <v>2071</v>
      </c>
      <c r="AZ8" s="49">
        <f t="shared" si="28"/>
        <v>-2065.1518710908549</v>
      </c>
      <c r="BA8" s="68">
        <v>0.59</v>
      </c>
    </row>
    <row r="9" spans="1:53" x14ac:dyDescent="0.2">
      <c r="A9" s="48" t="s">
        <v>68</v>
      </c>
      <c r="B9" s="21">
        <v>0</v>
      </c>
      <c r="C9" s="21">
        <v>3290</v>
      </c>
      <c r="D9" s="21">
        <f t="shared" si="0"/>
        <v>6710</v>
      </c>
      <c r="E9" s="21">
        <v>1.4E-3</v>
      </c>
      <c r="F9" s="21">
        <v>0.99280000000000002</v>
      </c>
      <c r="G9" s="21">
        <v>0.99399999999999999</v>
      </c>
      <c r="H9" s="21">
        <v>0.1024</v>
      </c>
      <c r="I9" s="21">
        <v>0</v>
      </c>
      <c r="J9" s="66">
        <f>$AD$54</f>
        <v>1.5364030697364033</v>
      </c>
      <c r="K9" s="21">
        <v>0</v>
      </c>
      <c r="L9" s="21">
        <v>0</v>
      </c>
      <c r="M9" s="21">
        <v>1</v>
      </c>
      <c r="N9" s="24">
        <v>1.464</v>
      </c>
      <c r="O9" s="63">
        <f t="shared" si="29"/>
        <v>2.2492940940940942</v>
      </c>
      <c r="P9" s="21">
        <f t="shared" si="1"/>
        <v>1.2007845812065236E-2</v>
      </c>
      <c r="Q9" s="21">
        <f t="shared" si="2"/>
        <v>2.6203056112028805E-2</v>
      </c>
      <c r="R9" s="41">
        <v>2</v>
      </c>
      <c r="S9" s="13">
        <f t="shared" si="3"/>
        <v>6.8660014961013016E-4</v>
      </c>
      <c r="T9" s="13">
        <f t="shared" si="4"/>
        <v>3.2576163201028907E-2</v>
      </c>
      <c r="U9" s="13">
        <f t="shared" si="5"/>
        <v>3.9116954486662862E-4</v>
      </c>
      <c r="V9" s="31">
        <f t="shared" si="6"/>
        <v>1.9238330168622243E-2</v>
      </c>
      <c r="W9" s="80">
        <v>0</v>
      </c>
      <c r="X9" s="46">
        <f t="shared" si="7"/>
        <v>1182.0607205506565</v>
      </c>
      <c r="Y9" s="86">
        <f t="shared" si="8"/>
        <v>1182.0607205506565</v>
      </c>
      <c r="Z9" s="80">
        <v>500</v>
      </c>
      <c r="AA9" s="80">
        <v>1250</v>
      </c>
      <c r="AB9" s="80">
        <v>0</v>
      </c>
      <c r="AC9" s="26">
        <f t="shared" si="9"/>
        <v>1750</v>
      </c>
      <c r="AD9" s="46">
        <f t="shared" si="10"/>
        <v>1367.1334567728024</v>
      </c>
      <c r="AE9" s="22">
        <f t="shared" si="11"/>
        <v>-382.86654322719755</v>
      </c>
      <c r="AF9" s="22">
        <f t="shared" si="12"/>
        <v>799.19417732345892</v>
      </c>
      <c r="AG9" s="55">
        <f t="shared" si="13"/>
        <v>1750</v>
      </c>
      <c r="AH9">
        <f t="shared" si="14"/>
        <v>1.9238330168622239E-2</v>
      </c>
      <c r="AI9" s="1">
        <f t="shared" si="15"/>
        <v>1967.3308813734789</v>
      </c>
      <c r="AJ9" s="2">
        <v>1499</v>
      </c>
      <c r="AK9" s="1">
        <f t="shared" si="16"/>
        <v>468.33088137347886</v>
      </c>
      <c r="AL9">
        <f t="shared" si="17"/>
        <v>0</v>
      </c>
      <c r="AM9">
        <f t="shared" si="18"/>
        <v>0</v>
      </c>
      <c r="AN9" s="1">
        <f t="shared" si="19"/>
        <v>0</v>
      </c>
      <c r="AO9" s="8">
        <v>0</v>
      </c>
      <c r="AP9" s="1">
        <f t="shared" si="20"/>
        <v>0</v>
      </c>
      <c r="AQ9" s="69">
        <f t="shared" si="21"/>
        <v>2.2492940940940942</v>
      </c>
      <c r="AR9">
        <f t="shared" si="22"/>
        <v>1.2007845812065236E-2</v>
      </c>
      <c r="AS9" s="1">
        <f t="shared" si="23"/>
        <v>551.10400447397876</v>
      </c>
      <c r="AT9" s="8">
        <v>750</v>
      </c>
      <c r="AU9" s="1">
        <f t="shared" si="24"/>
        <v>-198.89599552602124</v>
      </c>
      <c r="AV9" s="82">
        <f t="shared" si="25"/>
        <v>0.69640000000000002</v>
      </c>
      <c r="AW9" s="82">
        <f t="shared" si="26"/>
        <v>5.0122980312409373E-5</v>
      </c>
      <c r="AX9" s="49">
        <f t="shared" si="27"/>
        <v>3.2749521891211648</v>
      </c>
      <c r="AY9" s="8">
        <v>2249</v>
      </c>
      <c r="AZ9" s="74">
        <f t="shared" si="28"/>
        <v>-2245.725047810879</v>
      </c>
      <c r="BA9" s="68">
        <v>0.59</v>
      </c>
    </row>
    <row r="10" spans="1:53" x14ac:dyDescent="0.2">
      <c r="A10" s="48" t="s">
        <v>130</v>
      </c>
      <c r="B10" s="21">
        <v>0</v>
      </c>
      <c r="C10" s="21">
        <v>4132</v>
      </c>
      <c r="D10" s="21">
        <f t="shared" si="0"/>
        <v>5868</v>
      </c>
      <c r="E10" s="21">
        <v>0.37169999999999997</v>
      </c>
      <c r="F10" s="21">
        <v>0.99280000000000002</v>
      </c>
      <c r="G10" s="21">
        <v>0.99399999999999999</v>
      </c>
      <c r="H10" s="21">
        <v>0.1024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4">
        <v>0.9</v>
      </c>
      <c r="O10" s="63">
        <v>1</v>
      </c>
      <c r="P10" s="21">
        <f t="shared" si="1"/>
        <v>5.3384952388368804E-3</v>
      </c>
      <c r="Q10" s="44">
        <f t="shared" si="2"/>
        <v>2.2914982602888975E-2</v>
      </c>
      <c r="R10" s="41">
        <v>2</v>
      </c>
      <c r="S10" s="13">
        <f t="shared" si="3"/>
        <v>5.2509642769070443E-4</v>
      </c>
      <c r="T10" s="13">
        <f t="shared" si="4"/>
        <v>2.4913520532208872E-2</v>
      </c>
      <c r="U10" s="13">
        <f t="shared" si="5"/>
        <v>1.3300071074386194E-4</v>
      </c>
      <c r="V10" s="31">
        <f t="shared" si="6"/>
        <v>6.5411830228865233E-3</v>
      </c>
      <c r="W10" s="80">
        <v>0</v>
      </c>
      <c r="X10" s="46">
        <f t="shared" si="7"/>
        <v>401.90990847521664</v>
      </c>
      <c r="Y10" s="86">
        <f t="shared" si="8"/>
        <v>401.90990847521664</v>
      </c>
      <c r="Z10" s="80">
        <v>0</v>
      </c>
      <c r="AA10" s="80">
        <v>381</v>
      </c>
      <c r="AB10" s="80">
        <v>0</v>
      </c>
      <c r="AC10" s="26">
        <f t="shared" si="9"/>
        <v>381</v>
      </c>
      <c r="AD10" s="46">
        <f t="shared" si="10"/>
        <v>464.83608915538503</v>
      </c>
      <c r="AE10" s="22">
        <f t="shared" si="11"/>
        <v>83.836089155385025</v>
      </c>
      <c r="AF10" s="22">
        <f t="shared" si="12"/>
        <v>485.74599763060166</v>
      </c>
      <c r="AG10" s="55">
        <f t="shared" si="13"/>
        <v>381</v>
      </c>
      <c r="AH10">
        <f t="shared" si="14"/>
        <v>6.5411830228865224E-3</v>
      </c>
      <c r="AI10" s="1">
        <f t="shared" si="15"/>
        <v>668.90791710339863</v>
      </c>
      <c r="AJ10" s="2">
        <v>458</v>
      </c>
      <c r="AK10" s="1">
        <f t="shared" si="16"/>
        <v>210.90791710339863</v>
      </c>
      <c r="AL10">
        <f t="shared" si="17"/>
        <v>0</v>
      </c>
      <c r="AM10">
        <f t="shared" si="18"/>
        <v>0</v>
      </c>
      <c r="AN10" s="1">
        <f t="shared" si="19"/>
        <v>0</v>
      </c>
      <c r="AO10" s="8">
        <v>0</v>
      </c>
      <c r="AP10" s="1">
        <f t="shared" si="20"/>
        <v>0</v>
      </c>
      <c r="AQ10" s="69">
        <f t="shared" si="21"/>
        <v>1</v>
      </c>
      <c r="AR10">
        <f t="shared" si="22"/>
        <v>5.3384952388368804E-3</v>
      </c>
      <c r="AS10" s="1">
        <f t="shared" si="23"/>
        <v>245.0119821685374</v>
      </c>
      <c r="AT10" s="8">
        <v>0</v>
      </c>
      <c r="AU10" s="1">
        <f t="shared" si="24"/>
        <v>245.0119821685374</v>
      </c>
      <c r="AV10" s="82">
        <f t="shared" si="25"/>
        <v>0.69640000000000002</v>
      </c>
      <c r="AW10" s="82">
        <f t="shared" si="26"/>
        <v>1.3307651272944688E-2</v>
      </c>
      <c r="AX10" s="49">
        <f t="shared" si="27"/>
        <v>869.49980621166924</v>
      </c>
      <c r="AY10" s="8">
        <v>0</v>
      </c>
      <c r="AZ10" s="49">
        <f t="shared" si="28"/>
        <v>869.49980621166924</v>
      </c>
      <c r="BA10" s="68">
        <v>0.59</v>
      </c>
    </row>
    <row r="11" spans="1:53" x14ac:dyDescent="0.2">
      <c r="A11" s="48" t="s">
        <v>146</v>
      </c>
      <c r="B11" s="21">
        <v>1</v>
      </c>
      <c r="C11" s="21">
        <v>4780</v>
      </c>
      <c r="D11" s="21">
        <f t="shared" si="0"/>
        <v>5220</v>
      </c>
      <c r="E11" s="21">
        <v>0.97799999999999998</v>
      </c>
      <c r="F11" s="21">
        <v>0.99280000000000002</v>
      </c>
      <c r="G11" s="21">
        <v>0.99399999999999999</v>
      </c>
      <c r="H11" s="21">
        <v>0.1024</v>
      </c>
      <c r="I11" s="21">
        <v>0</v>
      </c>
      <c r="J11" s="21">
        <v>0</v>
      </c>
      <c r="K11" s="21">
        <v>0</v>
      </c>
      <c r="L11" s="21">
        <v>0</v>
      </c>
      <c r="M11" s="21">
        <v>1</v>
      </c>
      <c r="N11" s="24">
        <v>1.1000000000000001</v>
      </c>
      <c r="O11" s="63">
        <v>1</v>
      </c>
      <c r="P11" s="44">
        <f t="shared" si="1"/>
        <v>5.3384952388368804E-3</v>
      </c>
      <c r="Q11" s="44">
        <f t="shared" si="2"/>
        <v>2.0384493726496328E-2</v>
      </c>
      <c r="R11" s="41">
        <v>2</v>
      </c>
      <c r="S11" s="4">
        <f t="shared" si="3"/>
        <v>4.1552758448556819E-4</v>
      </c>
      <c r="T11" s="4">
        <f t="shared" si="4"/>
        <v>1.9714959885192954E-2</v>
      </c>
      <c r="U11" s="4">
        <f t="shared" si="5"/>
        <v>1.0524821948096268E-4</v>
      </c>
      <c r="V11" s="28">
        <f t="shared" si="6"/>
        <v>5.1762720861225171E-3</v>
      </c>
      <c r="W11" s="80">
        <v>0</v>
      </c>
      <c r="X11" s="46">
        <f t="shared" si="7"/>
        <v>318.04568578762581</v>
      </c>
      <c r="Y11" s="86">
        <f t="shared" si="8"/>
        <v>318.04568578762581</v>
      </c>
      <c r="Z11" s="80">
        <v>0</v>
      </c>
      <c r="AA11" s="80">
        <v>764</v>
      </c>
      <c r="AB11" s="80">
        <v>0</v>
      </c>
      <c r="AC11" s="26">
        <f t="shared" si="9"/>
        <v>764</v>
      </c>
      <c r="AD11" s="46">
        <f t="shared" si="10"/>
        <v>367.84142325612441</v>
      </c>
      <c r="AE11" s="22">
        <f t="shared" si="11"/>
        <v>-396.15857674387559</v>
      </c>
      <c r="AF11" s="22">
        <f t="shared" si="12"/>
        <v>-78.112890956249771</v>
      </c>
      <c r="AG11" s="55">
        <f t="shared" si="13"/>
        <v>764</v>
      </c>
      <c r="AH11">
        <f t="shared" si="14"/>
        <v>5.1762720861225162E-3</v>
      </c>
      <c r="AI11" s="1">
        <f t="shared" si="15"/>
        <v>529.33075979897467</v>
      </c>
      <c r="AJ11" s="2">
        <v>0</v>
      </c>
      <c r="AK11" s="1">
        <f t="shared" si="16"/>
        <v>529.33075979897467</v>
      </c>
      <c r="AL11">
        <f t="shared" si="17"/>
        <v>1</v>
      </c>
      <c r="AM11">
        <f t="shared" si="18"/>
        <v>1.2624459529929242E-2</v>
      </c>
      <c r="AN11" s="1">
        <f t="shared" si="19"/>
        <v>1235.719972168064</v>
      </c>
      <c r="AO11" s="8">
        <v>0</v>
      </c>
      <c r="AP11" s="1">
        <f t="shared" si="20"/>
        <v>1235.719972168064</v>
      </c>
      <c r="AQ11" s="69">
        <f t="shared" si="21"/>
        <v>1</v>
      </c>
      <c r="AR11">
        <f t="shared" si="22"/>
        <v>5.3384952388368804E-3</v>
      </c>
      <c r="AS11" s="1">
        <f t="shared" si="23"/>
        <v>245.0119821685374</v>
      </c>
      <c r="AT11" s="8">
        <v>0</v>
      </c>
      <c r="AU11" s="1">
        <f t="shared" si="24"/>
        <v>245.0119821685374</v>
      </c>
      <c r="AV11" s="82">
        <f t="shared" si="25"/>
        <v>0.69640000000000002</v>
      </c>
      <c r="AW11" s="82">
        <f t="shared" si="26"/>
        <v>3.5014481961097403E-2</v>
      </c>
      <c r="AX11" s="49">
        <f t="shared" si="27"/>
        <v>2287.7880292574996</v>
      </c>
      <c r="AY11" s="8">
        <v>0</v>
      </c>
      <c r="AZ11" s="1">
        <f t="shared" si="28"/>
        <v>2287.7880292574996</v>
      </c>
      <c r="BA11" s="68">
        <v>0.59</v>
      </c>
    </row>
    <row r="12" spans="1:53" x14ac:dyDescent="0.2">
      <c r="A12" s="48" t="s">
        <v>19</v>
      </c>
      <c r="B12" s="21">
        <v>0</v>
      </c>
      <c r="C12" s="21">
        <v>5582</v>
      </c>
      <c r="D12" s="21">
        <f t="shared" si="0"/>
        <v>4418</v>
      </c>
      <c r="E12" s="21">
        <v>5.6399999999999999E-2</v>
      </c>
      <c r="F12" s="21">
        <v>0.99280000000000002</v>
      </c>
      <c r="G12" s="21">
        <v>0.99399999999999999</v>
      </c>
      <c r="H12" s="21">
        <v>0.1024</v>
      </c>
      <c r="I12" s="21">
        <v>0</v>
      </c>
      <c r="J12" s="66">
        <f>$AD$55</f>
        <v>4.9432098765432109</v>
      </c>
      <c r="K12" s="24">
        <v>5.3</v>
      </c>
      <c r="L12" s="24">
        <v>5.4</v>
      </c>
      <c r="M12" s="21">
        <v>3</v>
      </c>
      <c r="N12" s="24">
        <v>1</v>
      </c>
      <c r="O12" s="63">
        <f>(SUM(I12:L12) / M12) *((R12 + 1) * N12 / 3)</f>
        <v>5.2144032921810703</v>
      </c>
      <c r="P12" s="13">
        <f t="shared" si="1"/>
        <v>2.7837067148683999E-2</v>
      </c>
      <c r="Q12" s="13">
        <f t="shared" si="2"/>
        <v>1.7252623234417772E-2</v>
      </c>
      <c r="R12" s="41">
        <v>2</v>
      </c>
      <c r="S12" s="13">
        <f t="shared" si="3"/>
        <v>2.9765300846877195E-4</v>
      </c>
      <c r="T12" s="13">
        <f t="shared" si="4"/>
        <v>1.4122328675083779E-2</v>
      </c>
      <c r="U12" s="13">
        <f t="shared" si="5"/>
        <v>3.9312421162409267E-4</v>
      </c>
      <c r="V12" s="31">
        <f t="shared" si="6"/>
        <v>1.9334463737667205E-2</v>
      </c>
      <c r="W12" s="80">
        <v>942</v>
      </c>
      <c r="X12" s="46">
        <f t="shared" si="7"/>
        <v>1187.9674554334861</v>
      </c>
      <c r="Y12" s="86">
        <f t="shared" si="8"/>
        <v>245.96745543348607</v>
      </c>
      <c r="Z12" s="80">
        <v>0</v>
      </c>
      <c r="AA12" s="80">
        <v>1046</v>
      </c>
      <c r="AB12" s="80">
        <v>0</v>
      </c>
      <c r="AC12" s="26">
        <f t="shared" si="9"/>
        <v>1046</v>
      </c>
      <c r="AD12" s="46">
        <f t="shared" si="10"/>
        <v>1373.9649965898445</v>
      </c>
      <c r="AE12" s="22">
        <f t="shared" si="11"/>
        <v>327.96499658984453</v>
      </c>
      <c r="AF12" s="22">
        <f t="shared" si="12"/>
        <v>573.9324520233306</v>
      </c>
      <c r="AG12" s="55">
        <f t="shared" si="13"/>
        <v>1988</v>
      </c>
      <c r="AH12">
        <f t="shared" si="14"/>
        <v>1.9334463737667201E-2</v>
      </c>
      <c r="AI12" s="1">
        <f t="shared" si="15"/>
        <v>1977.1615962775857</v>
      </c>
      <c r="AJ12" s="2">
        <v>1988</v>
      </c>
      <c r="AK12" s="1">
        <f t="shared" si="16"/>
        <v>-10.838403722414341</v>
      </c>
      <c r="AL12">
        <f t="shared" si="17"/>
        <v>0</v>
      </c>
      <c r="AM12">
        <f t="shared" si="18"/>
        <v>0</v>
      </c>
      <c r="AN12" s="1">
        <f t="shared" si="19"/>
        <v>0</v>
      </c>
      <c r="AO12" s="8">
        <v>3662</v>
      </c>
      <c r="AP12" s="1">
        <f t="shared" si="20"/>
        <v>-3662</v>
      </c>
      <c r="AQ12" s="69">
        <f t="shared" si="21"/>
        <v>5.2144032921810703</v>
      </c>
      <c r="AR12">
        <f t="shared" si="22"/>
        <v>2.7837067148683999E-2</v>
      </c>
      <c r="AS12" s="1">
        <f t="shared" si="23"/>
        <v>1277.5912864434313</v>
      </c>
      <c r="AT12" s="8">
        <v>2197</v>
      </c>
      <c r="AU12" s="1">
        <f t="shared" si="24"/>
        <v>-919.40871355656873</v>
      </c>
      <c r="AV12" s="82">
        <f t="shared" si="25"/>
        <v>0.69640000000000002</v>
      </c>
      <c r="AW12" s="82">
        <f t="shared" si="26"/>
        <v>2.0192400640142061E-3</v>
      </c>
      <c r="AX12" s="49">
        <f t="shared" si="27"/>
        <v>131.9337881903098</v>
      </c>
      <c r="AY12" s="8">
        <v>732</v>
      </c>
      <c r="AZ12" s="1">
        <f t="shared" si="28"/>
        <v>-600.06621180969023</v>
      </c>
      <c r="BA12" s="68">
        <v>0.59</v>
      </c>
    </row>
    <row r="13" spans="1:53" x14ac:dyDescent="0.2">
      <c r="A13" s="48" t="s">
        <v>40</v>
      </c>
      <c r="B13" s="3">
        <v>1</v>
      </c>
      <c r="C13" s="21">
        <v>6255</v>
      </c>
      <c r="D13" s="21">
        <f t="shared" si="0"/>
        <v>3745</v>
      </c>
      <c r="E13" s="21">
        <v>0.99780000000000002</v>
      </c>
      <c r="F13" s="21">
        <v>0.99280000000000002</v>
      </c>
      <c r="G13" s="21">
        <v>0.99399999999999999</v>
      </c>
      <c r="H13" s="21">
        <v>0.1024</v>
      </c>
      <c r="I13" s="21">
        <v>0</v>
      </c>
      <c r="J13" s="66">
        <f>$AD$56</f>
        <v>3.4068068068068071</v>
      </c>
      <c r="K13" s="24">
        <v>1.1000000000000001</v>
      </c>
      <c r="L13" s="24">
        <v>5.8</v>
      </c>
      <c r="M13" s="21">
        <v>3</v>
      </c>
      <c r="N13" s="24">
        <v>0.59</v>
      </c>
      <c r="O13" s="63">
        <f>(SUM(I13:L13) / M13) *((R13 + 1) * N13 / 3)</f>
        <v>2.0270053386720055</v>
      </c>
      <c r="P13" s="13">
        <f t="shared" si="1"/>
        <v>1.082115834959744E-2</v>
      </c>
      <c r="Q13" s="13">
        <f t="shared" si="2"/>
        <v>1.4624507472361829E-2</v>
      </c>
      <c r="R13" s="41">
        <v>2</v>
      </c>
      <c r="S13" s="13">
        <f t="shared" si="3"/>
        <v>2.1387621880916696E-4</v>
      </c>
      <c r="T13" s="13">
        <f t="shared" si="4"/>
        <v>1.0147487752081893E-2</v>
      </c>
      <c r="U13" s="13">
        <f t="shared" si="5"/>
        <v>1.0980757181587875E-4</v>
      </c>
      <c r="V13" s="31">
        <f t="shared" si="6"/>
        <v>5.4005081666796085E-3</v>
      </c>
      <c r="W13" s="80">
        <v>0</v>
      </c>
      <c r="X13" s="46">
        <f t="shared" si="7"/>
        <v>331.82342328529518</v>
      </c>
      <c r="Y13" s="86">
        <f t="shared" si="8"/>
        <v>331.82342328529518</v>
      </c>
      <c r="Z13" s="80">
        <v>0</v>
      </c>
      <c r="AA13" s="80">
        <v>564</v>
      </c>
      <c r="AB13" s="80">
        <v>0</v>
      </c>
      <c r="AC13" s="26">
        <f t="shared" si="9"/>
        <v>564</v>
      </c>
      <c r="AD13" s="46">
        <f t="shared" si="10"/>
        <v>383.77631184875304</v>
      </c>
      <c r="AE13" s="22">
        <f t="shared" si="11"/>
        <v>-180.22368815124696</v>
      </c>
      <c r="AF13" s="22">
        <f t="shared" si="12"/>
        <v>151.59973513404822</v>
      </c>
      <c r="AG13" s="55">
        <f t="shared" si="13"/>
        <v>564</v>
      </c>
      <c r="AH13">
        <f t="shared" si="14"/>
        <v>5.4005081666796077E-3</v>
      </c>
      <c r="AI13" s="1">
        <f t="shared" si="15"/>
        <v>552.26136563282341</v>
      </c>
      <c r="AJ13" s="2">
        <v>564</v>
      </c>
      <c r="AK13" s="1">
        <f t="shared" si="16"/>
        <v>-11.738634367176587</v>
      </c>
      <c r="AL13">
        <f t="shared" si="17"/>
        <v>2.0270053386720055</v>
      </c>
      <c r="AM13">
        <f t="shared" si="18"/>
        <v>2.558984686501525E-2</v>
      </c>
      <c r="AN13" s="1">
        <f t="shared" si="19"/>
        <v>2504.8109806882876</v>
      </c>
      <c r="AO13" s="8">
        <v>1410</v>
      </c>
      <c r="AP13" s="1">
        <f t="shared" si="20"/>
        <v>1094.8109806882876</v>
      </c>
      <c r="AQ13" s="69">
        <f t="shared" si="21"/>
        <v>2.0270053386720055</v>
      </c>
      <c r="AR13">
        <f t="shared" si="22"/>
        <v>1.082115834959744E-2</v>
      </c>
      <c r="AS13" s="1">
        <f t="shared" si="23"/>
        <v>496.64059589423562</v>
      </c>
      <c r="AT13" s="8">
        <v>1410</v>
      </c>
      <c r="AU13" s="1">
        <f t="shared" si="24"/>
        <v>-913.35940410576438</v>
      </c>
      <c r="AV13" s="82">
        <f t="shared" si="25"/>
        <v>0.69640000000000002</v>
      </c>
      <c r="AW13" s="82">
        <f t="shared" si="26"/>
        <v>3.5723364111230053E-2</v>
      </c>
      <c r="AX13" s="49">
        <f t="shared" si="27"/>
        <v>2334.1052102179274</v>
      </c>
      <c r="AY13" s="8">
        <v>1974</v>
      </c>
      <c r="AZ13" s="1">
        <f t="shared" si="28"/>
        <v>360.10521021792738</v>
      </c>
      <c r="BA13" s="68">
        <v>0.59</v>
      </c>
    </row>
    <row r="14" spans="1:53" x14ac:dyDescent="0.2">
      <c r="A14" s="48" t="s">
        <v>104</v>
      </c>
      <c r="B14" s="3">
        <v>1</v>
      </c>
      <c r="C14" s="21">
        <v>4866</v>
      </c>
      <c r="D14" s="21">
        <f t="shared" si="0"/>
        <v>5134</v>
      </c>
      <c r="E14" s="21">
        <v>5.4699999999999999E-2</v>
      </c>
      <c r="F14" s="21">
        <v>0.99280000000000002</v>
      </c>
      <c r="G14" s="21">
        <v>0.99399999999999999</v>
      </c>
      <c r="H14" s="21">
        <v>0.1024</v>
      </c>
      <c r="I14" s="24">
        <v>1.7</v>
      </c>
      <c r="J14" s="21">
        <v>0</v>
      </c>
      <c r="K14" s="21">
        <v>0</v>
      </c>
      <c r="L14" s="21">
        <v>0</v>
      </c>
      <c r="M14" s="21">
        <v>1</v>
      </c>
      <c r="N14" s="24">
        <v>1.464</v>
      </c>
      <c r="O14" s="63">
        <f>(SUM(I14:L14) / M14) *((R14 + 1) * N14 / 3)</f>
        <v>2.4887999999999995</v>
      </c>
      <c r="P14" s="13">
        <f t="shared" si="1"/>
        <v>1.3286446950417226E-2</v>
      </c>
      <c r="Q14" s="13">
        <f t="shared" si="2"/>
        <v>2.0048657239814586E-2</v>
      </c>
      <c r="R14" s="41">
        <v>2</v>
      </c>
      <c r="S14" s="13">
        <f t="shared" si="3"/>
        <v>4.0194865711956981E-4</v>
      </c>
      <c r="T14" s="13">
        <f t="shared" si="4"/>
        <v>1.9070699387695452E-2</v>
      </c>
      <c r="U14" s="13">
        <f t="shared" si="5"/>
        <v>2.5338183572196988E-4</v>
      </c>
      <c r="V14" s="31">
        <f t="shared" si="6"/>
        <v>1.2461715075525355E-2</v>
      </c>
      <c r="W14" s="80">
        <v>933</v>
      </c>
      <c r="X14" s="46">
        <f t="shared" si="7"/>
        <v>765.68515938550433</v>
      </c>
      <c r="Y14" s="86">
        <f t="shared" si="8"/>
        <v>-167.31484061449567</v>
      </c>
      <c r="Z14" s="80">
        <v>0</v>
      </c>
      <c r="AA14" s="80">
        <v>551</v>
      </c>
      <c r="AB14" s="80">
        <v>0</v>
      </c>
      <c r="AC14" s="26">
        <f t="shared" si="9"/>
        <v>551</v>
      </c>
      <c r="AD14" s="46">
        <f t="shared" si="10"/>
        <v>885.56685841205831</v>
      </c>
      <c r="AE14" s="22">
        <f t="shared" si="11"/>
        <v>334.56685841205831</v>
      </c>
      <c r="AF14" s="22">
        <f t="shared" si="12"/>
        <v>167.25201779756264</v>
      </c>
      <c r="AG14" s="55">
        <f t="shared" si="13"/>
        <v>1484</v>
      </c>
      <c r="AH14">
        <f t="shared" si="14"/>
        <v>1.2461715075525353E-2</v>
      </c>
      <c r="AI14" s="1">
        <f t="shared" si="15"/>
        <v>1274.3474453382983</v>
      </c>
      <c r="AJ14" s="2">
        <v>382</v>
      </c>
      <c r="AK14" s="49">
        <f t="shared" si="16"/>
        <v>892.34744533829826</v>
      </c>
      <c r="AL14">
        <f t="shared" si="17"/>
        <v>2.4887999999999995</v>
      </c>
      <c r="AM14">
        <f t="shared" si="18"/>
        <v>3.1419754878087888E-2</v>
      </c>
      <c r="AN14" s="1">
        <f t="shared" si="19"/>
        <v>3075.4598667318769</v>
      </c>
      <c r="AO14" s="8">
        <v>1950</v>
      </c>
      <c r="AP14" s="1">
        <f t="shared" si="20"/>
        <v>1125.4598667318769</v>
      </c>
      <c r="AQ14" s="69">
        <f t="shared" si="21"/>
        <v>2.4887999999999995</v>
      </c>
      <c r="AR14">
        <f t="shared" si="22"/>
        <v>1.3286446950417226E-2</v>
      </c>
      <c r="AS14" s="1">
        <f t="shared" si="23"/>
        <v>609.78582122105593</v>
      </c>
      <c r="AT14" s="8">
        <v>1102</v>
      </c>
      <c r="AU14" s="1">
        <f t="shared" si="24"/>
        <v>-492.21417877894407</v>
      </c>
      <c r="AV14" s="82">
        <f t="shared" si="25"/>
        <v>0.69640000000000002</v>
      </c>
      <c r="AW14" s="82">
        <f t="shared" si="26"/>
        <v>1.9583764450634236E-3</v>
      </c>
      <c r="AX14" s="49">
        <f t="shared" si="27"/>
        <v>127.95706053209125</v>
      </c>
      <c r="AY14" s="8">
        <v>0</v>
      </c>
      <c r="AZ14" s="1">
        <f t="shared" si="28"/>
        <v>127.95706053209125</v>
      </c>
      <c r="BA14" s="68">
        <v>0.59</v>
      </c>
    </row>
    <row r="15" spans="1:53" x14ac:dyDescent="0.2">
      <c r="A15" s="48" t="s">
        <v>20</v>
      </c>
      <c r="B15" s="21">
        <v>1</v>
      </c>
      <c r="C15" s="21">
        <v>4854</v>
      </c>
      <c r="D15" s="21">
        <f t="shared" si="0"/>
        <v>5146</v>
      </c>
      <c r="E15" s="21">
        <v>2.5999999999999999E-3</v>
      </c>
      <c r="F15" s="21">
        <v>0.99280000000000002</v>
      </c>
      <c r="G15" s="21">
        <v>0.99399999999999999</v>
      </c>
      <c r="H15" s="21">
        <v>0.1024</v>
      </c>
      <c r="I15" s="24">
        <v>3.1</v>
      </c>
      <c r="J15" s="66">
        <f>$AD$57</f>
        <v>7.4816149482816146</v>
      </c>
      <c r="K15" s="24">
        <v>14.5</v>
      </c>
      <c r="L15" s="24">
        <v>4.8</v>
      </c>
      <c r="M15" s="21">
        <v>3</v>
      </c>
      <c r="N15" s="24">
        <v>1</v>
      </c>
      <c r="O15" s="63">
        <f>(SUM(I15:L15) / M15) *((R15 + 1) * N15 / 3)</f>
        <v>9.9605383160938725</v>
      </c>
      <c r="P15" s="13">
        <f t="shared" si="1"/>
        <v>5.3174286376719455E-2</v>
      </c>
      <c r="Q15" s="13">
        <f t="shared" si="2"/>
        <v>2.0095518144932968E-2</v>
      </c>
      <c r="R15" s="41">
        <v>2</v>
      </c>
      <c r="S15" s="13">
        <f t="shared" si="3"/>
        <v>4.0382984951333015E-4</v>
      </c>
      <c r="T15" s="13">
        <f t="shared" si="4"/>
        <v>1.9159953709102853E-2</v>
      </c>
      <c r="U15" s="13">
        <f t="shared" si="5"/>
        <v>1.0188168654925232E-3</v>
      </c>
      <c r="V15" s="31">
        <f t="shared" si="6"/>
        <v>5.0107007298814121E-2</v>
      </c>
      <c r="W15" s="80">
        <v>3504</v>
      </c>
      <c r="X15" s="46">
        <f t="shared" si="7"/>
        <v>3078.7248494610362</v>
      </c>
      <c r="Y15" s="86">
        <f t="shared" si="8"/>
        <v>-425.27515053896377</v>
      </c>
      <c r="Z15" s="80">
        <v>0</v>
      </c>
      <c r="AA15" s="80">
        <v>2029</v>
      </c>
      <c r="AB15" s="80">
        <v>0</v>
      </c>
      <c r="AC15" s="26">
        <f t="shared" si="9"/>
        <v>2029</v>
      </c>
      <c r="AD15" s="46">
        <f t="shared" si="10"/>
        <v>3560.754259675628</v>
      </c>
      <c r="AE15" s="22">
        <f t="shared" si="11"/>
        <v>1531.754259675628</v>
      </c>
      <c r="AF15" s="22">
        <f t="shared" si="12"/>
        <v>1106.4791091366642</v>
      </c>
      <c r="AG15" s="55">
        <f t="shared" si="13"/>
        <v>5533</v>
      </c>
      <c r="AH15">
        <f t="shared" si="14"/>
        <v>5.0107007298814121E-2</v>
      </c>
      <c r="AI15" s="1">
        <f t="shared" si="15"/>
        <v>5123.9926733840311</v>
      </c>
      <c r="AJ15" s="2">
        <v>4242</v>
      </c>
      <c r="AK15" s="49">
        <f t="shared" si="16"/>
        <v>881.99267338403115</v>
      </c>
      <c r="AL15">
        <f t="shared" si="17"/>
        <v>9.9605383160938725</v>
      </c>
      <c r="AM15">
        <f t="shared" si="18"/>
        <v>0.12574641286783667</v>
      </c>
      <c r="AN15" s="1">
        <f t="shared" si="19"/>
        <v>12308.436130742457</v>
      </c>
      <c r="AO15" s="8">
        <v>6086</v>
      </c>
      <c r="AP15" s="49">
        <f t="shared" si="20"/>
        <v>6222.436130742457</v>
      </c>
      <c r="AQ15" s="69">
        <f t="shared" si="21"/>
        <v>9.9605383160938725</v>
      </c>
      <c r="AR15">
        <f t="shared" si="22"/>
        <v>5.3174286376719455E-2</v>
      </c>
      <c r="AS15" s="1">
        <f t="shared" si="23"/>
        <v>2440.4512362918258</v>
      </c>
      <c r="AT15" s="8">
        <v>4795</v>
      </c>
      <c r="AU15" s="74">
        <f t="shared" si="24"/>
        <v>-2354.5487637081742</v>
      </c>
      <c r="AV15" s="82">
        <f t="shared" si="25"/>
        <v>0.69640000000000002</v>
      </c>
      <c r="AW15" s="82">
        <f t="shared" si="26"/>
        <v>9.3085534865903122E-5</v>
      </c>
      <c r="AX15" s="49">
        <f t="shared" si="27"/>
        <v>6.0820540655107349</v>
      </c>
      <c r="AY15" s="8">
        <v>184</v>
      </c>
      <c r="AZ15" s="49">
        <f t="shared" si="28"/>
        <v>-177.91794593448927</v>
      </c>
      <c r="BA15" s="68">
        <v>0.59</v>
      </c>
    </row>
    <row r="16" spans="1:53" x14ac:dyDescent="0.2">
      <c r="A16" s="24" t="s">
        <v>17</v>
      </c>
      <c r="B16" s="21">
        <v>0</v>
      </c>
      <c r="C16" s="21">
        <v>3813</v>
      </c>
      <c r="D16" s="21">
        <f t="shared" si="0"/>
        <v>6187</v>
      </c>
      <c r="E16" s="21">
        <v>0.96020000000000005</v>
      </c>
      <c r="F16" s="21">
        <v>0.99280000000000002</v>
      </c>
      <c r="G16" s="21">
        <v>0.99399999999999999</v>
      </c>
      <c r="H16" s="21">
        <v>0.1024</v>
      </c>
      <c r="I16" s="24">
        <v>1.5</v>
      </c>
      <c r="J16" s="21">
        <v>0</v>
      </c>
      <c r="K16" s="21">
        <v>0</v>
      </c>
      <c r="L16" s="21">
        <v>0</v>
      </c>
      <c r="M16" s="21">
        <v>1</v>
      </c>
      <c r="N16" s="24">
        <v>1.21</v>
      </c>
      <c r="O16" s="63">
        <f>(SUM(I16:L16) / M16) *((R16 + 1) * N16 / 3)</f>
        <v>1.8149999999999999</v>
      </c>
      <c r="P16" s="75">
        <f t="shared" si="1"/>
        <v>9.6893688584889382E-3</v>
      </c>
      <c r="Q16" s="75">
        <f t="shared" si="2"/>
        <v>2.4160701663952639E-2</v>
      </c>
      <c r="R16" s="41">
        <v>2</v>
      </c>
      <c r="S16" s="4">
        <f t="shared" si="3"/>
        <v>5.8373950489452387E-4</v>
      </c>
      <c r="T16" s="4">
        <f t="shared" si="4"/>
        <v>2.7695877126053071E-2</v>
      </c>
      <c r="U16" s="4">
        <f t="shared" si="5"/>
        <v>2.6835556933371474E-4</v>
      </c>
      <c r="V16" s="28">
        <f t="shared" si="6"/>
        <v>1.3198146719706557E-2</v>
      </c>
      <c r="W16" s="80">
        <v>350</v>
      </c>
      <c r="X16" s="46">
        <f t="shared" si="7"/>
        <v>810.93372889892999</v>
      </c>
      <c r="Y16" s="86">
        <f t="shared" si="8"/>
        <v>460.93372889892999</v>
      </c>
      <c r="Z16" s="80">
        <v>0</v>
      </c>
      <c r="AA16" s="80">
        <v>450</v>
      </c>
      <c r="AB16" s="80">
        <v>350</v>
      </c>
      <c r="AC16" s="26">
        <f t="shared" si="9"/>
        <v>800</v>
      </c>
      <c r="AD16" s="46">
        <f t="shared" si="10"/>
        <v>937.89990034250707</v>
      </c>
      <c r="AE16" s="22">
        <f t="shared" si="11"/>
        <v>137.89990034250707</v>
      </c>
      <c r="AF16" s="22">
        <f t="shared" si="12"/>
        <v>598.83362924143705</v>
      </c>
      <c r="AG16" s="55">
        <f t="shared" si="13"/>
        <v>1150</v>
      </c>
      <c r="AH16">
        <f t="shared" si="14"/>
        <v>1.3198146719706556E-2</v>
      </c>
      <c r="AI16" s="1">
        <f t="shared" si="15"/>
        <v>1349.655681703912</v>
      </c>
      <c r="AJ16" s="2">
        <v>1000</v>
      </c>
      <c r="AK16" s="1">
        <f t="shared" si="16"/>
        <v>349.65568170391202</v>
      </c>
      <c r="AL16">
        <f t="shared" si="17"/>
        <v>0</v>
      </c>
      <c r="AM16">
        <f t="shared" si="18"/>
        <v>0</v>
      </c>
      <c r="AN16" s="1">
        <f t="shared" si="19"/>
        <v>0</v>
      </c>
      <c r="AO16" s="8">
        <v>1350</v>
      </c>
      <c r="AP16" s="1">
        <f t="shared" si="20"/>
        <v>-1350</v>
      </c>
      <c r="AQ16" s="69">
        <f t="shared" si="21"/>
        <v>1.8149999999999999</v>
      </c>
      <c r="AR16">
        <f t="shared" si="22"/>
        <v>9.6893688584889382E-3</v>
      </c>
      <c r="AS16" s="1">
        <f t="shared" si="23"/>
        <v>444.69674763589546</v>
      </c>
      <c r="AT16" s="8">
        <v>450</v>
      </c>
      <c r="AU16" s="1">
        <f t="shared" si="24"/>
        <v>-5.3032523641045373</v>
      </c>
      <c r="AV16" s="82">
        <f t="shared" si="25"/>
        <v>0.69640000000000002</v>
      </c>
      <c r="AW16" s="82">
        <f t="shared" si="26"/>
        <v>3.4377204068553921E-2</v>
      </c>
      <c r="AX16" s="49">
        <f t="shared" si="27"/>
        <v>2246.149351424388</v>
      </c>
      <c r="AY16" s="8">
        <v>1900</v>
      </c>
      <c r="AZ16" s="1">
        <f t="shared" si="28"/>
        <v>346.14935142438799</v>
      </c>
      <c r="BA16" s="68">
        <v>0.59</v>
      </c>
    </row>
    <row r="17" spans="1:53" x14ac:dyDescent="0.2">
      <c r="A17" s="48" t="s">
        <v>145</v>
      </c>
      <c r="B17" s="21">
        <v>1</v>
      </c>
      <c r="C17" s="21">
        <v>4830</v>
      </c>
      <c r="D17" s="21">
        <f t="shared" si="0"/>
        <v>5170</v>
      </c>
      <c r="E17" s="21">
        <v>9.3600000000000003E-2</v>
      </c>
      <c r="F17" s="21">
        <v>0.99280000000000002</v>
      </c>
      <c r="G17" s="21">
        <v>0.99399999999999999</v>
      </c>
      <c r="H17" s="21">
        <v>0.1024</v>
      </c>
      <c r="I17" s="21">
        <v>0</v>
      </c>
      <c r="J17" s="21">
        <v>0</v>
      </c>
      <c r="K17" s="21">
        <v>0</v>
      </c>
      <c r="L17" s="21">
        <v>0</v>
      </c>
      <c r="M17" s="21">
        <v>1</v>
      </c>
      <c r="N17" s="24">
        <v>1</v>
      </c>
      <c r="O17" s="63">
        <v>1</v>
      </c>
      <c r="P17" s="44">
        <f t="shared" si="1"/>
        <v>5.3384952388368804E-3</v>
      </c>
      <c r="Q17" s="44">
        <f t="shared" si="2"/>
        <v>2.0189239955169733E-2</v>
      </c>
      <c r="R17" s="41">
        <v>2</v>
      </c>
      <c r="S17" s="13">
        <f t="shared" si="3"/>
        <v>4.0760540996742195E-4</v>
      </c>
      <c r="T17" s="13">
        <f t="shared" si="4"/>
        <v>1.9339087479460584E-2</v>
      </c>
      <c r="U17" s="13">
        <f t="shared" si="5"/>
        <v>1.0324162643255025E-4</v>
      </c>
      <c r="V17" s="31">
        <f t="shared" si="6"/>
        <v>5.0775847008543663E-3</v>
      </c>
      <c r="W17" s="80">
        <v>0</v>
      </c>
      <c r="X17" s="46">
        <f t="shared" si="7"/>
        <v>311.9820367745948</v>
      </c>
      <c r="Y17" s="86">
        <f t="shared" si="8"/>
        <v>311.9820367745948</v>
      </c>
      <c r="Z17" s="80">
        <v>0</v>
      </c>
      <c r="AA17" s="80">
        <v>261</v>
      </c>
      <c r="AB17" s="80">
        <v>0</v>
      </c>
      <c r="AC17" s="26">
        <f t="shared" si="9"/>
        <v>261</v>
      </c>
      <c r="AD17" s="46">
        <f t="shared" si="10"/>
        <v>360.82840159681382</v>
      </c>
      <c r="AE17" s="22">
        <f t="shared" si="11"/>
        <v>99.828401596813819</v>
      </c>
      <c r="AF17" s="22">
        <f t="shared" si="12"/>
        <v>411.81043837140862</v>
      </c>
      <c r="AG17" s="55">
        <f t="shared" si="13"/>
        <v>261</v>
      </c>
      <c r="AH17">
        <f t="shared" si="14"/>
        <v>5.0775847008543654E-3</v>
      </c>
      <c r="AI17" s="1">
        <f t="shared" si="15"/>
        <v>519.23888909406821</v>
      </c>
      <c r="AJ17" s="2">
        <v>0</v>
      </c>
      <c r="AK17" s="1">
        <f t="shared" si="16"/>
        <v>519.23888909406821</v>
      </c>
      <c r="AL17">
        <f t="shared" si="17"/>
        <v>1</v>
      </c>
      <c r="AM17">
        <f t="shared" si="18"/>
        <v>1.2624459529929242E-2</v>
      </c>
      <c r="AN17" s="1">
        <f t="shared" si="19"/>
        <v>1235.719972168064</v>
      </c>
      <c r="AO17" s="8">
        <v>0</v>
      </c>
      <c r="AP17" s="1">
        <f t="shared" si="20"/>
        <v>1235.719972168064</v>
      </c>
      <c r="AQ17" s="69">
        <f t="shared" si="21"/>
        <v>1</v>
      </c>
      <c r="AR17">
        <f t="shared" si="22"/>
        <v>5.3384952388368804E-3</v>
      </c>
      <c r="AS17" s="1">
        <f t="shared" si="23"/>
        <v>245.0119821685374</v>
      </c>
      <c r="AT17" s="8">
        <v>0</v>
      </c>
      <c r="AU17" s="1">
        <f t="shared" si="24"/>
        <v>245.0119821685374</v>
      </c>
      <c r="AV17" s="82">
        <f t="shared" si="25"/>
        <v>0.69640000000000002</v>
      </c>
      <c r="AW17" s="82">
        <f t="shared" si="26"/>
        <v>3.3510792551725128E-3</v>
      </c>
      <c r="AX17" s="49">
        <f t="shared" si="27"/>
        <v>218.95394635838647</v>
      </c>
      <c r="AY17" s="8">
        <v>0</v>
      </c>
      <c r="AZ17" s="1">
        <f t="shared" si="28"/>
        <v>218.95394635838647</v>
      </c>
      <c r="BA17" s="68">
        <v>0.59</v>
      </c>
    </row>
    <row r="18" spans="1:53" x14ac:dyDescent="0.2">
      <c r="A18" s="24" t="s">
        <v>8</v>
      </c>
      <c r="B18" s="3">
        <v>1</v>
      </c>
      <c r="C18" s="21">
        <v>4354</v>
      </c>
      <c r="D18" s="21">
        <f t="shared" si="0"/>
        <v>5646</v>
      </c>
      <c r="E18" s="21">
        <v>1.6999999999999999E-3</v>
      </c>
      <c r="F18" s="21">
        <v>0.99280000000000002</v>
      </c>
      <c r="G18" s="21">
        <v>0.99399999999999999</v>
      </c>
      <c r="H18" s="21">
        <v>0.1024</v>
      </c>
      <c r="I18" s="24">
        <v>1.5</v>
      </c>
      <c r="J18" s="21">
        <v>0</v>
      </c>
      <c r="K18" s="21">
        <v>0</v>
      </c>
      <c r="L18" s="21">
        <v>0</v>
      </c>
      <c r="M18" s="21">
        <v>1</v>
      </c>
      <c r="N18" s="24">
        <v>0.9</v>
      </c>
      <c r="O18" s="63">
        <f>(SUM(I18:L18) / M18) *((R18 + 1) * N18 / 3)</f>
        <v>1.35</v>
      </c>
      <c r="P18" s="44">
        <f t="shared" si="1"/>
        <v>7.2069685724297896E-3</v>
      </c>
      <c r="Q18" s="44">
        <f t="shared" si="2"/>
        <v>2.2048055858198901E-2</v>
      </c>
      <c r="R18" s="41">
        <v>2</v>
      </c>
      <c r="S18" s="13">
        <f t="shared" si="3"/>
        <v>4.8611676712625887E-4</v>
      </c>
      <c r="T18" s="13">
        <f t="shared" si="4"/>
        <v>2.3064106743427848E-2</v>
      </c>
      <c r="U18" s="13">
        <f t="shared" si="5"/>
        <v>1.6622229245105049E-4</v>
      </c>
      <c r="V18" s="31">
        <f t="shared" si="6"/>
        <v>8.1750723836358837E-3</v>
      </c>
      <c r="W18" s="80">
        <v>470</v>
      </c>
      <c r="X18" s="46">
        <f t="shared" si="7"/>
        <v>502.3009724677396</v>
      </c>
      <c r="Y18" s="86">
        <f t="shared" si="8"/>
        <v>32.300972467739598</v>
      </c>
      <c r="Z18" s="80">
        <v>0</v>
      </c>
      <c r="AA18" s="80">
        <v>1176</v>
      </c>
      <c r="AB18" s="80">
        <v>0</v>
      </c>
      <c r="AC18" s="26">
        <f t="shared" si="9"/>
        <v>1176</v>
      </c>
      <c r="AD18" s="46">
        <f t="shared" si="10"/>
        <v>580.94516879831679</v>
      </c>
      <c r="AE18" s="22">
        <f t="shared" si="11"/>
        <v>-595.05483120168321</v>
      </c>
      <c r="AF18" s="22">
        <f t="shared" si="12"/>
        <v>-562.75385873394362</v>
      </c>
      <c r="AG18" s="55">
        <f t="shared" si="13"/>
        <v>1646</v>
      </c>
      <c r="AH18">
        <f t="shared" si="14"/>
        <v>8.175072383635882E-3</v>
      </c>
      <c r="AI18" s="1">
        <f t="shared" si="15"/>
        <v>835.99107702298897</v>
      </c>
      <c r="AJ18" s="2">
        <v>1176</v>
      </c>
      <c r="AK18" s="1">
        <f t="shared" si="16"/>
        <v>-340.00892297701103</v>
      </c>
      <c r="AL18">
        <f t="shared" si="17"/>
        <v>1.35</v>
      </c>
      <c r="AM18">
        <f t="shared" si="18"/>
        <v>1.7043020365404477E-2</v>
      </c>
      <c r="AN18" s="1">
        <f t="shared" si="19"/>
        <v>1668.2219624268864</v>
      </c>
      <c r="AO18" s="8">
        <v>0</v>
      </c>
      <c r="AP18" s="1">
        <f t="shared" si="20"/>
        <v>1668.2219624268864</v>
      </c>
      <c r="AQ18" s="69">
        <f t="shared" si="21"/>
        <v>1.35</v>
      </c>
      <c r="AR18">
        <f t="shared" si="22"/>
        <v>7.2069685724297896E-3</v>
      </c>
      <c r="AS18" s="1">
        <f t="shared" si="23"/>
        <v>330.76617592752558</v>
      </c>
      <c r="AT18" s="8">
        <v>470</v>
      </c>
      <c r="AU18" s="1">
        <f t="shared" si="24"/>
        <v>-139.23382407247442</v>
      </c>
      <c r="AV18" s="82">
        <f t="shared" si="25"/>
        <v>0.69640000000000002</v>
      </c>
      <c r="AW18" s="82">
        <f t="shared" si="26"/>
        <v>6.0863618950782808E-5</v>
      </c>
      <c r="AX18" s="49">
        <f t="shared" si="27"/>
        <v>3.9767276582185573</v>
      </c>
      <c r="AY18" s="8">
        <v>118</v>
      </c>
      <c r="AZ18" s="1">
        <f t="shared" si="28"/>
        <v>-114.02327234178145</v>
      </c>
      <c r="BA18" s="68">
        <v>0.59</v>
      </c>
    </row>
    <row r="19" spans="1:53" x14ac:dyDescent="0.2">
      <c r="A19" s="2" t="s">
        <v>80</v>
      </c>
      <c r="B19" s="3">
        <v>1</v>
      </c>
      <c r="C19" s="3">
        <v>6179</v>
      </c>
      <c r="D19" s="21">
        <f t="shared" si="0"/>
        <v>3821</v>
      </c>
      <c r="E19" s="21">
        <v>0.99380000000000002</v>
      </c>
      <c r="F19" s="21">
        <v>0.99280000000000002</v>
      </c>
      <c r="G19" s="21">
        <v>0.99399999999999999</v>
      </c>
      <c r="H19" s="21">
        <v>0.1024</v>
      </c>
      <c r="I19" s="21">
        <v>0</v>
      </c>
      <c r="J19" s="21">
        <v>0</v>
      </c>
      <c r="K19" s="24">
        <v>1.3</v>
      </c>
      <c r="L19" s="21">
        <v>0</v>
      </c>
      <c r="M19" s="21">
        <v>1</v>
      </c>
      <c r="N19" s="24">
        <v>0.59</v>
      </c>
      <c r="O19" s="63">
        <f>(SUM(I19:L19) / M19) *((R19 + 1) * N19 / 3)</f>
        <v>0.76700000000000002</v>
      </c>
      <c r="P19" s="45">
        <f t="shared" si="1"/>
        <v>4.0946258481878873E-3</v>
      </c>
      <c r="Q19" s="44">
        <f t="shared" si="2"/>
        <v>1.492129320477825E-2</v>
      </c>
      <c r="R19" s="41">
        <v>2</v>
      </c>
      <c r="S19" s="13">
        <f t="shared" si="3"/>
        <v>2.2264499090296158E-4</v>
      </c>
      <c r="T19" s="13">
        <f t="shared" si="4"/>
        <v>1.0563527496556582E-2</v>
      </c>
      <c r="U19" s="13">
        <f t="shared" si="5"/>
        <v>4.3253692735444061E-5</v>
      </c>
      <c r="V19" s="31">
        <f t="shared" si="6"/>
        <v>2.1272842755187624E-3</v>
      </c>
      <c r="W19" s="81">
        <v>0</v>
      </c>
      <c r="X19" s="46">
        <f t="shared" si="7"/>
        <v>130.70672774069931</v>
      </c>
      <c r="Y19" s="86">
        <f t="shared" si="8"/>
        <v>130.70672774069931</v>
      </c>
      <c r="Z19" s="80">
        <v>160</v>
      </c>
      <c r="AA19" s="81">
        <v>0</v>
      </c>
      <c r="AB19" s="81">
        <v>0</v>
      </c>
      <c r="AC19" s="7">
        <f t="shared" si="9"/>
        <v>160</v>
      </c>
      <c r="AD19" s="46">
        <f t="shared" si="10"/>
        <v>151.17120247118982</v>
      </c>
      <c r="AE19" s="22">
        <f t="shared" si="11"/>
        <v>-8.8287975288101848</v>
      </c>
      <c r="AF19" s="22">
        <f t="shared" si="12"/>
        <v>121.87793021188912</v>
      </c>
      <c r="AG19" s="55">
        <f t="shared" si="13"/>
        <v>160</v>
      </c>
      <c r="AH19">
        <f t="shared" si="14"/>
        <v>2.127284275518762E-3</v>
      </c>
      <c r="AI19" s="1">
        <f t="shared" si="15"/>
        <v>217.53821729882412</v>
      </c>
      <c r="AJ19" s="2">
        <v>559</v>
      </c>
      <c r="AK19" s="1">
        <f t="shared" si="16"/>
        <v>-341.46178270117588</v>
      </c>
      <c r="AL19">
        <f t="shared" si="17"/>
        <v>0.76700000000000002</v>
      </c>
      <c r="AM19">
        <f t="shared" si="18"/>
        <v>9.6829604594557295E-3</v>
      </c>
      <c r="AN19" s="1">
        <f t="shared" si="19"/>
        <v>947.79721865290514</v>
      </c>
      <c r="AO19" s="8">
        <v>0</v>
      </c>
      <c r="AP19" s="1">
        <f t="shared" si="20"/>
        <v>947.79721865290514</v>
      </c>
      <c r="AQ19" s="69">
        <f t="shared" si="21"/>
        <v>0.76700000000000002</v>
      </c>
      <c r="AR19">
        <f t="shared" si="22"/>
        <v>4.0946258481878873E-3</v>
      </c>
      <c r="AS19" s="1">
        <f t="shared" si="23"/>
        <v>187.92419032326822</v>
      </c>
      <c r="AT19" s="8">
        <v>0</v>
      </c>
      <c r="AU19" s="1">
        <f t="shared" si="24"/>
        <v>187.92419032326822</v>
      </c>
      <c r="AV19" s="82">
        <f t="shared" si="25"/>
        <v>0.69640000000000002</v>
      </c>
      <c r="AW19" s="82">
        <f t="shared" si="26"/>
        <v>3.5580155596051745E-2</v>
      </c>
      <c r="AX19" s="49">
        <f t="shared" si="27"/>
        <v>2324.748203963296</v>
      </c>
      <c r="AY19" s="8">
        <v>2158</v>
      </c>
      <c r="AZ19" s="1">
        <f t="shared" si="28"/>
        <v>166.74820396329596</v>
      </c>
      <c r="BA19" s="68">
        <v>0.59</v>
      </c>
    </row>
    <row r="20" spans="1:53" x14ac:dyDescent="0.2">
      <c r="A20" s="2" t="s">
        <v>149</v>
      </c>
      <c r="B20" s="89">
        <v>1</v>
      </c>
      <c r="C20" s="89">
        <v>4854</v>
      </c>
      <c r="D20" s="21">
        <f t="shared" si="0"/>
        <v>5146</v>
      </c>
      <c r="E20" s="21">
        <v>9.5399999999999999E-2</v>
      </c>
      <c r="F20" s="21">
        <v>0.99280000000000002</v>
      </c>
      <c r="G20" s="21">
        <v>0.99399999999999999</v>
      </c>
      <c r="H20" s="21">
        <v>0.1024</v>
      </c>
      <c r="I20" s="21">
        <v>0</v>
      </c>
      <c r="J20" s="21">
        <v>0</v>
      </c>
      <c r="K20" s="21">
        <v>0</v>
      </c>
      <c r="L20" s="21">
        <v>0</v>
      </c>
      <c r="M20" s="21">
        <v>1</v>
      </c>
      <c r="N20" s="24">
        <v>0.9</v>
      </c>
      <c r="O20" s="63">
        <v>1</v>
      </c>
      <c r="P20" s="45">
        <f t="shared" si="1"/>
        <v>5.3384952388368804E-3</v>
      </c>
      <c r="Q20" s="44">
        <f t="shared" si="2"/>
        <v>2.0095518144932968E-2</v>
      </c>
      <c r="R20" s="41">
        <v>2</v>
      </c>
      <c r="S20" s="13">
        <f t="shared" si="3"/>
        <v>4.0382984951333015E-4</v>
      </c>
      <c r="T20" s="13">
        <f t="shared" si="4"/>
        <v>1.9159953709102853E-2</v>
      </c>
      <c r="U20" s="13">
        <f t="shared" si="5"/>
        <v>1.0228532165238061E-4</v>
      </c>
      <c r="V20" s="31">
        <f t="shared" si="6"/>
        <v>5.030552135706667E-3</v>
      </c>
      <c r="W20" s="81">
        <v>0</v>
      </c>
      <c r="X20" s="46">
        <f t="shared" si="7"/>
        <v>309.09221487422474</v>
      </c>
      <c r="Y20" s="86">
        <f t="shared" si="8"/>
        <v>309.09221487422474</v>
      </c>
      <c r="Z20" s="80">
        <v>0</v>
      </c>
      <c r="AA20" s="81">
        <v>0</v>
      </c>
      <c r="AB20" s="81">
        <v>0</v>
      </c>
      <c r="AC20" s="7">
        <f t="shared" si="9"/>
        <v>0</v>
      </c>
      <c r="AD20" s="46">
        <f t="shared" si="10"/>
        <v>357.48612641972289</v>
      </c>
      <c r="AE20" s="22">
        <f t="shared" si="11"/>
        <v>357.48612641972289</v>
      </c>
      <c r="AF20" s="22">
        <f t="shared" si="12"/>
        <v>666.57834129394769</v>
      </c>
      <c r="AG20" s="55">
        <f t="shared" si="13"/>
        <v>0</v>
      </c>
      <c r="AH20">
        <f t="shared" si="14"/>
        <v>5.0305521357066662E-3</v>
      </c>
      <c r="AI20" s="1">
        <f t="shared" si="15"/>
        <v>514.42929194949943</v>
      </c>
      <c r="AJ20" s="2">
        <v>0</v>
      </c>
      <c r="AK20" s="1">
        <f t="shared" si="16"/>
        <v>514.42929194949943</v>
      </c>
      <c r="AL20">
        <f t="shared" si="17"/>
        <v>1</v>
      </c>
      <c r="AM20">
        <f t="shared" si="18"/>
        <v>1.2624459529929242E-2</v>
      </c>
      <c r="AN20" s="1">
        <f t="shared" si="19"/>
        <v>1235.719972168064</v>
      </c>
      <c r="AO20" s="8">
        <v>0</v>
      </c>
      <c r="AP20" s="1">
        <f t="shared" si="20"/>
        <v>1235.719972168064</v>
      </c>
      <c r="AQ20" s="69">
        <f t="shared" si="21"/>
        <v>1</v>
      </c>
      <c r="AR20">
        <f t="shared" si="22"/>
        <v>5.3384952388368804E-3</v>
      </c>
      <c r="AS20" s="1">
        <f t="shared" si="23"/>
        <v>245.0119821685374</v>
      </c>
      <c r="AT20" s="8">
        <v>0</v>
      </c>
      <c r="AU20" s="1">
        <f t="shared" si="24"/>
        <v>245.0119821685374</v>
      </c>
      <c r="AV20" s="82">
        <f t="shared" si="25"/>
        <v>0.69640000000000002</v>
      </c>
      <c r="AW20" s="82">
        <f t="shared" si="26"/>
        <v>3.4155230870027533E-3</v>
      </c>
      <c r="AX20" s="49">
        <f t="shared" si="27"/>
        <v>223.16459917297084</v>
      </c>
      <c r="AY20" s="8">
        <v>1019</v>
      </c>
      <c r="AZ20" s="1">
        <f t="shared" si="28"/>
        <v>-795.83540082702916</v>
      </c>
      <c r="BA20" s="68">
        <v>0.65600000000000003</v>
      </c>
    </row>
    <row r="21" spans="1:53" x14ac:dyDescent="0.2">
      <c r="A21" s="24" t="s">
        <v>105</v>
      </c>
      <c r="B21" s="21">
        <v>1</v>
      </c>
      <c r="C21" s="21">
        <v>7259</v>
      </c>
      <c r="D21" s="21">
        <f t="shared" si="0"/>
        <v>2741</v>
      </c>
      <c r="E21" s="21">
        <v>0.99180000000000001</v>
      </c>
      <c r="F21" s="21">
        <v>0.99280000000000002</v>
      </c>
      <c r="G21" s="21">
        <v>0.99399999999999999</v>
      </c>
      <c r="H21" s="21">
        <v>0.1024</v>
      </c>
      <c r="I21" s="24">
        <v>2</v>
      </c>
      <c r="J21" s="21">
        <v>0</v>
      </c>
      <c r="K21" s="24">
        <v>3</v>
      </c>
      <c r="L21" s="21">
        <v>0</v>
      </c>
      <c r="M21" s="21">
        <v>2</v>
      </c>
      <c r="N21" s="24">
        <v>0.59</v>
      </c>
      <c r="O21" s="63">
        <f>(SUM(I21:L21) / M21) *((R21 + 1) * N21 / 3)</f>
        <v>1.4749999999999999</v>
      </c>
      <c r="P21" s="44">
        <f t="shared" si="1"/>
        <v>7.8742804772843986E-3</v>
      </c>
      <c r="Q21" s="44">
        <f t="shared" si="2"/>
        <v>1.0703811744123838E-2</v>
      </c>
      <c r="R21" s="41">
        <v>2</v>
      </c>
      <c r="S21" s="13">
        <f t="shared" si="3"/>
        <v>1.145715858536434E-4</v>
      </c>
      <c r="T21" s="13">
        <f t="shared" si="4"/>
        <v>5.4359188256633542E-3</v>
      </c>
      <c r="U21" s="13">
        <f t="shared" si="5"/>
        <v>4.2803949485023682E-5</v>
      </c>
      <c r="V21" s="31">
        <f t="shared" si="6"/>
        <v>2.1051651988773369E-3</v>
      </c>
      <c r="W21" s="80">
        <v>0</v>
      </c>
      <c r="X21" s="46">
        <f t="shared" si="7"/>
        <v>129.3476653146202</v>
      </c>
      <c r="Y21" s="86">
        <f t="shared" si="8"/>
        <v>129.3476653146202</v>
      </c>
      <c r="Z21" s="80">
        <v>0</v>
      </c>
      <c r="AA21" s="80">
        <v>950</v>
      </c>
      <c r="AB21" s="80">
        <v>0</v>
      </c>
      <c r="AC21" s="26">
        <f t="shared" si="9"/>
        <v>950</v>
      </c>
      <c r="AD21" s="46">
        <f t="shared" si="10"/>
        <v>149.5993545278202</v>
      </c>
      <c r="AE21" s="22">
        <f t="shared" si="11"/>
        <v>-800.4006454721798</v>
      </c>
      <c r="AF21" s="22">
        <f t="shared" si="12"/>
        <v>-671.05298015755966</v>
      </c>
      <c r="AG21" s="55">
        <f t="shared" si="13"/>
        <v>950</v>
      </c>
      <c r="AH21">
        <f t="shared" si="14"/>
        <v>2.1051651988773365E-3</v>
      </c>
      <c r="AI21" s="1">
        <f t="shared" si="15"/>
        <v>215.2762984023953</v>
      </c>
      <c r="AJ21" s="2">
        <v>950</v>
      </c>
      <c r="AK21" s="1">
        <f t="shared" si="16"/>
        <v>-734.72370159760476</v>
      </c>
      <c r="AL21">
        <f t="shared" si="17"/>
        <v>1.4749999999999999</v>
      </c>
      <c r="AM21">
        <f t="shared" si="18"/>
        <v>1.8621077806645629E-2</v>
      </c>
      <c r="AN21" s="1">
        <f t="shared" si="19"/>
        <v>1822.686958947894</v>
      </c>
      <c r="AO21" s="8">
        <v>0</v>
      </c>
      <c r="AP21" s="49">
        <f t="shared" si="20"/>
        <v>1822.686958947894</v>
      </c>
      <c r="AQ21" s="69">
        <f t="shared" si="21"/>
        <v>1.4749999999999999</v>
      </c>
      <c r="AR21">
        <f t="shared" si="22"/>
        <v>7.8742804772843986E-3</v>
      </c>
      <c r="AS21" s="1">
        <f t="shared" si="23"/>
        <v>361.39267369859272</v>
      </c>
      <c r="AT21" s="8">
        <v>950</v>
      </c>
      <c r="AU21" s="49">
        <f t="shared" si="24"/>
        <v>-588.60732630140728</v>
      </c>
      <c r="AV21" s="82">
        <f t="shared" si="25"/>
        <v>0.69640000000000002</v>
      </c>
      <c r="AW21" s="82">
        <f t="shared" si="26"/>
        <v>3.5508551338462584E-2</v>
      </c>
      <c r="AX21" s="49">
        <f t="shared" si="27"/>
        <v>2320.0697008359798</v>
      </c>
      <c r="AY21" s="8">
        <v>2850</v>
      </c>
      <c r="AZ21" s="1">
        <f t="shared" si="28"/>
        <v>-529.9302991640202</v>
      </c>
      <c r="BA21" s="68">
        <f t="shared" ref="BA21:BA25" si="30">BA22*0.9</f>
        <v>0.72900000000000009</v>
      </c>
    </row>
    <row r="22" spans="1:53" x14ac:dyDescent="0.2">
      <c r="A22" s="24" t="s">
        <v>66</v>
      </c>
      <c r="B22" s="21">
        <v>1</v>
      </c>
      <c r="C22" s="21">
        <v>5212</v>
      </c>
      <c r="D22" s="21">
        <f t="shared" si="0"/>
        <v>4788</v>
      </c>
      <c r="E22" s="21">
        <v>1E-3</v>
      </c>
      <c r="F22" s="21">
        <v>0.99280000000000002</v>
      </c>
      <c r="G22" s="21">
        <v>0.99399999999999999</v>
      </c>
      <c r="H22" s="21">
        <v>0.1024</v>
      </c>
      <c r="I22" s="21">
        <v>0</v>
      </c>
      <c r="J22" s="66">
        <f>$AD$58</f>
        <v>1.8704037370704036</v>
      </c>
      <c r="K22" s="21">
        <v>0</v>
      </c>
      <c r="L22" s="21">
        <v>0</v>
      </c>
      <c r="M22" s="21">
        <v>1</v>
      </c>
      <c r="N22" s="24">
        <v>1.464</v>
      </c>
      <c r="O22" s="63">
        <f>(SUM(I22:L22) / M22) *((R22 + 1) * N22 / 3)</f>
        <v>2.7382710710710705</v>
      </c>
      <c r="P22" s="44">
        <f t="shared" si="1"/>
        <v>1.4618247075557676E-2</v>
      </c>
      <c r="Q22" s="44">
        <f t="shared" si="2"/>
        <v>1.8697501142234563E-2</v>
      </c>
      <c r="R22" s="41">
        <v>2</v>
      </c>
      <c r="S22" s="13">
        <f t="shared" si="3"/>
        <v>3.4959654896386279E-4</v>
      </c>
      <c r="T22" s="13">
        <f t="shared" si="4"/>
        <v>1.6586821660365191E-2</v>
      </c>
      <c r="U22" s="13">
        <f t="shared" si="5"/>
        <v>2.4247025722943017E-4</v>
      </c>
      <c r="V22" s="31">
        <f t="shared" si="6"/>
        <v>1.1925066575009064E-2</v>
      </c>
      <c r="W22" s="80">
        <v>1965</v>
      </c>
      <c r="X22" s="46">
        <f t="shared" si="7"/>
        <v>732.71186556828195</v>
      </c>
      <c r="Y22" s="86">
        <f t="shared" si="8"/>
        <v>-1232.2881344317179</v>
      </c>
      <c r="Z22" s="80">
        <v>302</v>
      </c>
      <c r="AA22" s="80">
        <v>983</v>
      </c>
      <c r="AB22" s="80">
        <v>0</v>
      </c>
      <c r="AC22" s="26">
        <f t="shared" si="9"/>
        <v>1285</v>
      </c>
      <c r="AD22" s="46">
        <f t="shared" si="10"/>
        <v>847.43100601986919</v>
      </c>
      <c r="AE22" s="22">
        <f t="shared" si="11"/>
        <v>-437.56899398013081</v>
      </c>
      <c r="AF22" s="22">
        <f t="shared" si="12"/>
        <v>-1669.8571284118489</v>
      </c>
      <c r="AG22" s="55">
        <f t="shared" si="13"/>
        <v>3250</v>
      </c>
      <c r="AH22">
        <f t="shared" si="14"/>
        <v>1.1925066575009063E-2</v>
      </c>
      <c r="AI22" s="1">
        <f t="shared" si="15"/>
        <v>1219.4692330270018</v>
      </c>
      <c r="AJ22" s="2">
        <v>1436</v>
      </c>
      <c r="AK22" s="1">
        <f t="shared" si="16"/>
        <v>-216.53076697299821</v>
      </c>
      <c r="AL22">
        <f t="shared" si="17"/>
        <v>2.7382710710710705</v>
      </c>
      <c r="AM22">
        <f t="shared" si="18"/>
        <v>3.4569192318712728E-2</v>
      </c>
      <c r="AN22" s="1">
        <f t="shared" si="19"/>
        <v>3383.7362517325578</v>
      </c>
      <c r="AO22" s="8">
        <v>1587</v>
      </c>
      <c r="AP22" s="1">
        <f t="shared" si="20"/>
        <v>1796.7362517325578</v>
      </c>
      <c r="AQ22" s="69">
        <f t="shared" si="21"/>
        <v>2.7382710710710705</v>
      </c>
      <c r="AR22">
        <f t="shared" si="22"/>
        <v>1.4618247075557676E-2</v>
      </c>
      <c r="AS22" s="1">
        <f t="shared" si="23"/>
        <v>670.90922283788711</v>
      </c>
      <c r="AT22" s="8">
        <v>680</v>
      </c>
      <c r="AU22" s="1">
        <f t="shared" si="24"/>
        <v>-9.0907771621128859</v>
      </c>
      <c r="AV22" s="82">
        <f t="shared" si="25"/>
        <v>0.69640000000000002</v>
      </c>
      <c r="AW22" s="82">
        <f t="shared" si="26"/>
        <v>3.5802128794578125E-5</v>
      </c>
      <c r="AX22" s="49">
        <f t="shared" si="27"/>
        <v>2.3392515636579749</v>
      </c>
      <c r="AY22" s="8">
        <v>0</v>
      </c>
      <c r="AZ22" s="1">
        <f t="shared" si="28"/>
        <v>2.3392515636579749</v>
      </c>
      <c r="BA22" s="68">
        <f>BA25*0.9</f>
        <v>0.81</v>
      </c>
    </row>
    <row r="23" spans="1:53" x14ac:dyDescent="0.2">
      <c r="A23" s="24" t="s">
        <v>126</v>
      </c>
      <c r="B23" s="21">
        <v>1</v>
      </c>
      <c r="C23" s="21">
        <v>6143</v>
      </c>
      <c r="D23" s="21">
        <f t="shared" si="0"/>
        <v>3857</v>
      </c>
      <c r="E23" s="21">
        <v>0.99619999999999997</v>
      </c>
      <c r="F23" s="21">
        <v>0.99280000000000002</v>
      </c>
      <c r="G23" s="21">
        <v>0.99399999999999999</v>
      </c>
      <c r="H23" s="21">
        <v>0.1024</v>
      </c>
      <c r="I23" s="21">
        <v>0</v>
      </c>
      <c r="J23" s="21">
        <v>0</v>
      </c>
      <c r="K23" s="21">
        <v>0</v>
      </c>
      <c r="L23" s="24">
        <v>6.3</v>
      </c>
      <c r="M23" s="21">
        <v>1</v>
      </c>
      <c r="N23" s="24">
        <v>0.81</v>
      </c>
      <c r="O23" s="63">
        <f>(SUM(I23:L23) / M23) *((R23 + 1) * N23 / 3)</f>
        <v>5.1029999999999998</v>
      </c>
      <c r="P23" s="44">
        <f t="shared" si="1"/>
        <v>2.72423412037846E-2</v>
      </c>
      <c r="Q23" s="44">
        <f t="shared" si="2"/>
        <v>1.5061875920133397E-2</v>
      </c>
      <c r="R23" s="41">
        <v>2</v>
      </c>
      <c r="S23" s="13">
        <f t="shared" si="3"/>
        <v>2.2686010623349426E-4</v>
      </c>
      <c r="T23" s="13">
        <f t="shared" si="4"/>
        <v>1.0763516216332656E-2</v>
      </c>
      <c r="U23" s="13">
        <f t="shared" si="5"/>
        <v>2.9322338131780281E-4</v>
      </c>
      <c r="V23" s="31">
        <f t="shared" si="6"/>
        <v>1.4421184616698834E-2</v>
      </c>
      <c r="W23" s="80">
        <v>1487</v>
      </c>
      <c r="X23" s="46">
        <f t="shared" si="7"/>
        <v>886.08084640382651</v>
      </c>
      <c r="Y23" s="86">
        <f t="shared" si="8"/>
        <v>-600.91915359617349</v>
      </c>
      <c r="Z23" s="80">
        <v>372</v>
      </c>
      <c r="AA23" s="80">
        <v>1115</v>
      </c>
      <c r="AB23" s="80">
        <v>0</v>
      </c>
      <c r="AC23" s="26">
        <f t="shared" si="9"/>
        <v>1487</v>
      </c>
      <c r="AD23" s="46">
        <f t="shared" si="10"/>
        <v>1024.8126424164693</v>
      </c>
      <c r="AE23" s="22">
        <f t="shared" si="11"/>
        <v>-462.18735758353068</v>
      </c>
      <c r="AF23" s="22">
        <f t="shared" si="12"/>
        <v>-1063.1065111797043</v>
      </c>
      <c r="AG23" s="55">
        <f t="shared" si="13"/>
        <v>2974</v>
      </c>
      <c r="AH23">
        <f t="shared" si="14"/>
        <v>1.4421184616698833E-2</v>
      </c>
      <c r="AI23" s="1">
        <f t="shared" si="15"/>
        <v>1474.7247600882392</v>
      </c>
      <c r="AJ23" s="2">
        <v>1115</v>
      </c>
      <c r="AK23" s="49">
        <f t="shared" si="16"/>
        <v>359.72476008823924</v>
      </c>
      <c r="AL23">
        <f t="shared" si="17"/>
        <v>5.1029999999999998</v>
      </c>
      <c r="AM23">
        <f t="shared" si="18"/>
        <v>6.442261698122892E-2</v>
      </c>
      <c r="AN23" s="1">
        <f t="shared" si="19"/>
        <v>6305.8790179736307</v>
      </c>
      <c r="AO23" s="8">
        <v>3345</v>
      </c>
      <c r="AP23" s="49">
        <f t="shared" si="20"/>
        <v>2960.8790179736307</v>
      </c>
      <c r="AQ23" s="69">
        <f t="shared" si="21"/>
        <v>5.1029999999999998</v>
      </c>
      <c r="AR23">
        <f t="shared" si="22"/>
        <v>2.72423412037846E-2</v>
      </c>
      <c r="AS23" s="1">
        <f t="shared" si="23"/>
        <v>1250.2961450060466</v>
      </c>
      <c r="AT23" s="8">
        <v>2602</v>
      </c>
      <c r="AU23" s="1">
        <f t="shared" si="24"/>
        <v>-1351.7038549939534</v>
      </c>
      <c r="AV23" s="82">
        <f t="shared" si="25"/>
        <v>0.69640000000000002</v>
      </c>
      <c r="AW23" s="82">
        <f t="shared" si="26"/>
        <v>3.5666080705158726E-2</v>
      </c>
      <c r="AX23" s="49">
        <f t="shared" si="27"/>
        <v>2330.3624077160748</v>
      </c>
      <c r="AY23" s="8">
        <v>2230</v>
      </c>
      <c r="AZ23" s="49">
        <f t="shared" si="28"/>
        <v>100.36240771607481</v>
      </c>
      <c r="BA23" s="68">
        <f>BA26*0.9</f>
        <v>0.9</v>
      </c>
    </row>
    <row r="24" spans="1:53" x14ac:dyDescent="0.2">
      <c r="A24" s="24" t="s">
        <v>148</v>
      </c>
      <c r="B24" s="21">
        <v>0</v>
      </c>
      <c r="C24" s="21">
        <v>2822</v>
      </c>
      <c r="D24" s="21">
        <f t="shared" si="0"/>
        <v>7178</v>
      </c>
      <c r="E24" s="21">
        <v>0.24940000000000001</v>
      </c>
      <c r="F24" s="21">
        <v>0.99280000000000002</v>
      </c>
      <c r="G24" s="21">
        <v>0.99399999999999999</v>
      </c>
      <c r="H24" s="21">
        <v>0.1024</v>
      </c>
      <c r="I24" s="21">
        <v>0</v>
      </c>
      <c r="J24" s="21">
        <v>0</v>
      </c>
      <c r="K24" s="21">
        <v>0</v>
      </c>
      <c r="L24" s="21">
        <v>0</v>
      </c>
      <c r="M24" s="21">
        <v>1</v>
      </c>
      <c r="N24" s="24">
        <v>1.611</v>
      </c>
      <c r="O24" s="63">
        <v>1</v>
      </c>
      <c r="P24" s="44">
        <f t="shared" si="1"/>
        <v>5.3384952388368804E-3</v>
      </c>
      <c r="Q24" s="44">
        <f t="shared" si="2"/>
        <v>2.8030631411645714E-2</v>
      </c>
      <c r="R24" s="41">
        <v>2</v>
      </c>
      <c r="S24" s="21">
        <f t="shared" si="3"/>
        <v>7.8571629733553943E-4</v>
      </c>
      <c r="T24" s="21">
        <f t="shared" si="4"/>
        <v>3.7278789330652727E-2</v>
      </c>
      <c r="U24" s="21">
        <f t="shared" si="5"/>
        <v>1.9901263935129268E-4</v>
      </c>
      <c r="V24" s="31">
        <f t="shared" si="6"/>
        <v>9.7877529419487849E-3</v>
      </c>
      <c r="W24" s="80">
        <v>0</v>
      </c>
      <c r="X24" s="46">
        <f t="shared" si="7"/>
        <v>601.38890401215917</v>
      </c>
      <c r="Y24" s="86">
        <f t="shared" si="8"/>
        <v>601.38890401215917</v>
      </c>
      <c r="Z24" s="80">
        <v>0</v>
      </c>
      <c r="AA24" s="80">
        <v>2645</v>
      </c>
      <c r="AB24" s="80">
        <v>0</v>
      </c>
      <c r="AC24" s="26">
        <f t="shared" si="9"/>
        <v>2645</v>
      </c>
      <c r="AD24" s="46">
        <f t="shared" si="10"/>
        <v>695.54708731370647</v>
      </c>
      <c r="AE24" s="22">
        <f t="shared" si="11"/>
        <v>-1949.4529126862935</v>
      </c>
      <c r="AF24" s="22">
        <f t="shared" si="12"/>
        <v>-1348.0640086741344</v>
      </c>
      <c r="AG24" s="55">
        <f t="shared" si="13"/>
        <v>2645</v>
      </c>
      <c r="AH24">
        <f t="shared" si="14"/>
        <v>9.7877529419487831E-3</v>
      </c>
      <c r="AI24" s="1">
        <f t="shared" si="15"/>
        <v>1000.9054035966245</v>
      </c>
      <c r="AJ24" s="2">
        <v>749</v>
      </c>
      <c r="AK24" s="49">
        <f t="shared" si="16"/>
        <v>251.90540359662452</v>
      </c>
      <c r="AL24">
        <f t="shared" si="17"/>
        <v>0</v>
      </c>
      <c r="AM24">
        <f t="shared" si="18"/>
        <v>0</v>
      </c>
      <c r="AN24" s="1">
        <f t="shared" si="19"/>
        <v>0</v>
      </c>
      <c r="AO24" s="8">
        <v>0</v>
      </c>
      <c r="AP24" s="49">
        <f t="shared" si="20"/>
        <v>0</v>
      </c>
      <c r="AQ24" s="69">
        <f t="shared" si="21"/>
        <v>1</v>
      </c>
      <c r="AR24">
        <f t="shared" si="22"/>
        <v>5.3384952388368804E-3</v>
      </c>
      <c r="AS24" s="1">
        <f t="shared" si="23"/>
        <v>245.0119821685374</v>
      </c>
      <c r="AT24" s="8">
        <v>0</v>
      </c>
      <c r="AU24" s="1">
        <f t="shared" si="24"/>
        <v>245.0119821685374</v>
      </c>
      <c r="AV24" s="82">
        <f t="shared" si="25"/>
        <v>0.69640000000000002</v>
      </c>
      <c r="AW24" s="82">
        <f t="shared" si="26"/>
        <v>8.929050921367785E-3</v>
      </c>
      <c r="AX24" s="49">
        <f t="shared" si="27"/>
        <v>583.40933997629907</v>
      </c>
      <c r="AY24" s="8">
        <v>998</v>
      </c>
      <c r="AZ24" s="49">
        <f t="shared" si="28"/>
        <v>-414.59066002370093</v>
      </c>
      <c r="BA24" s="68">
        <v>0.9</v>
      </c>
    </row>
    <row r="25" spans="1:53" x14ac:dyDescent="0.2">
      <c r="A25" s="39" t="s">
        <v>15</v>
      </c>
      <c r="B25" s="21">
        <v>0</v>
      </c>
      <c r="C25" s="21">
        <v>4092</v>
      </c>
      <c r="D25" s="21">
        <f t="shared" si="0"/>
        <v>5908</v>
      </c>
      <c r="E25" s="21">
        <v>1</v>
      </c>
      <c r="F25" s="21">
        <v>0.99280000000000002</v>
      </c>
      <c r="G25" s="21">
        <v>0.99399999999999999</v>
      </c>
      <c r="H25" s="21">
        <v>0.1024</v>
      </c>
      <c r="I25" s="24">
        <v>6.4</v>
      </c>
      <c r="J25" s="21">
        <v>0</v>
      </c>
      <c r="K25" s="21">
        <v>0</v>
      </c>
      <c r="L25" s="21">
        <v>0</v>
      </c>
      <c r="M25" s="21">
        <v>1</v>
      </c>
      <c r="N25" s="24">
        <v>1.1000000000000001</v>
      </c>
      <c r="O25" s="63">
        <f t="shared" ref="O25:O50" si="31">(SUM(I25:L25) / M25) *((R25 + 1) * N25 / 3)</f>
        <v>7.0400000000000009</v>
      </c>
      <c r="P25" s="13">
        <f t="shared" si="1"/>
        <v>3.7583006481411642E-2</v>
      </c>
      <c r="Q25" s="13">
        <f t="shared" si="2"/>
        <v>2.3071185619950248E-2</v>
      </c>
      <c r="R25" s="41">
        <v>2</v>
      </c>
      <c r="S25" s="13">
        <f t="shared" si="3"/>
        <v>5.3227960591019916E-4</v>
      </c>
      <c r="T25" s="13">
        <f t="shared" si="4"/>
        <v>2.5254330807466179E-2</v>
      </c>
      <c r="U25" s="13">
        <f t="shared" si="5"/>
        <v>9.4913367842071512E-4</v>
      </c>
      <c r="V25" s="31">
        <f t="shared" si="6"/>
        <v>4.6679879145096546E-2</v>
      </c>
      <c r="W25" s="80">
        <f>1664</f>
        <v>1664</v>
      </c>
      <c r="X25" s="46">
        <f t="shared" si="7"/>
        <v>2868.1518143121671</v>
      </c>
      <c r="Y25" s="86">
        <f t="shared" si="8"/>
        <v>1204.1518143121671</v>
      </c>
      <c r="Z25" s="80">
        <v>2662</v>
      </c>
      <c r="AA25" s="80">
        <v>998</v>
      </c>
      <c r="AB25" s="80">
        <v>0</v>
      </c>
      <c r="AC25" s="26">
        <f t="shared" si="9"/>
        <v>3660</v>
      </c>
      <c r="AD25" s="46">
        <f t="shared" si="10"/>
        <v>3317.2122516879958</v>
      </c>
      <c r="AE25" s="22">
        <f t="shared" si="11"/>
        <v>-342.78774831200417</v>
      </c>
      <c r="AF25" s="22">
        <f t="shared" si="12"/>
        <v>861.36406600016289</v>
      </c>
      <c r="AG25" s="55">
        <f t="shared" si="13"/>
        <v>5324</v>
      </c>
      <c r="AH25">
        <f t="shared" si="14"/>
        <v>4.6679879145096539E-2</v>
      </c>
      <c r="AI25" s="1">
        <f t="shared" si="15"/>
        <v>4773.5311212567176</v>
      </c>
      <c r="AJ25" s="2">
        <v>3992</v>
      </c>
      <c r="AK25" s="74">
        <f t="shared" si="16"/>
        <v>781.5311212567176</v>
      </c>
      <c r="AL25">
        <f t="shared" si="17"/>
        <v>0</v>
      </c>
      <c r="AM25">
        <f t="shared" si="18"/>
        <v>0</v>
      </c>
      <c r="AN25" s="1">
        <f t="shared" si="19"/>
        <v>0</v>
      </c>
      <c r="AO25" s="8">
        <v>4325</v>
      </c>
      <c r="AP25" s="1">
        <f t="shared" si="20"/>
        <v>-4325</v>
      </c>
      <c r="AQ25" s="69">
        <f t="shared" si="21"/>
        <v>7.0400000000000009</v>
      </c>
      <c r="AR25">
        <f t="shared" si="22"/>
        <v>3.7583006481411642E-2</v>
      </c>
      <c r="AS25" s="1">
        <f t="shared" si="23"/>
        <v>1724.8843544665037</v>
      </c>
      <c r="AT25" s="8">
        <v>2662</v>
      </c>
      <c r="AU25" s="1">
        <f t="shared" si="24"/>
        <v>-937.11564553349626</v>
      </c>
      <c r="AV25" s="82">
        <f t="shared" si="25"/>
        <v>0.69640000000000002</v>
      </c>
      <c r="AW25" s="82">
        <f t="shared" si="26"/>
        <v>3.5802128794578128E-2</v>
      </c>
      <c r="AX25" s="49">
        <f t="shared" si="27"/>
        <v>2339.2515636579751</v>
      </c>
      <c r="AY25" s="8">
        <v>1331</v>
      </c>
      <c r="AZ25" s="1">
        <f t="shared" si="28"/>
        <v>1008.2515636579751</v>
      </c>
      <c r="BA25" s="68">
        <f t="shared" si="30"/>
        <v>0.9</v>
      </c>
    </row>
    <row r="26" spans="1:53" x14ac:dyDescent="0.2">
      <c r="A26" s="39" t="s">
        <v>27</v>
      </c>
      <c r="B26" s="21">
        <v>1</v>
      </c>
      <c r="C26" s="21">
        <v>5229</v>
      </c>
      <c r="D26" s="21">
        <f t="shared" si="0"/>
        <v>4771</v>
      </c>
      <c r="E26" s="21">
        <v>0.99839999999999995</v>
      </c>
      <c r="F26" s="21">
        <v>0.99280000000000002</v>
      </c>
      <c r="G26" s="21">
        <v>0.99399999999999999</v>
      </c>
      <c r="H26" s="21">
        <v>0.1024</v>
      </c>
      <c r="I26" s="24">
        <v>7.5</v>
      </c>
      <c r="J26" s="66">
        <f>$AD$59</f>
        <v>5.210410410410411</v>
      </c>
      <c r="K26" s="24">
        <v>6</v>
      </c>
      <c r="L26" s="24">
        <v>9.5</v>
      </c>
      <c r="M26" s="21">
        <v>3</v>
      </c>
      <c r="N26" s="24">
        <v>1.21</v>
      </c>
      <c r="O26" s="63">
        <f t="shared" si="31"/>
        <v>11.378198865532198</v>
      </c>
      <c r="P26" s="13">
        <f t="shared" si="1"/>
        <v>6.0742460470182835E-2</v>
      </c>
      <c r="Q26" s="13">
        <f t="shared" si="2"/>
        <v>1.8631114859983519E-2</v>
      </c>
      <c r="R26" s="41">
        <v>2</v>
      </c>
      <c r="S26" s="13">
        <f t="shared" si="3"/>
        <v>3.471184409258987E-4</v>
      </c>
      <c r="T26" s="13">
        <f t="shared" si="4"/>
        <v>1.6469246311859458E-2</v>
      </c>
      <c r="U26" s="13">
        <f t="shared" si="5"/>
        <v>1.0003825430718275E-3</v>
      </c>
      <c r="V26" s="31">
        <f t="shared" si="6"/>
        <v>4.9200378483206561E-2</v>
      </c>
      <c r="W26" s="80">
        <v>3025</v>
      </c>
      <c r="X26" s="46">
        <f t="shared" si="7"/>
        <v>3023.0188551436609</v>
      </c>
      <c r="Y26" s="86">
        <f t="shared" si="8"/>
        <v>-1.9811448563391423</v>
      </c>
      <c r="Z26" s="80">
        <v>0</v>
      </c>
      <c r="AA26" s="80">
        <v>4538</v>
      </c>
      <c r="AB26" s="80">
        <v>0</v>
      </c>
      <c r="AC26" s="26">
        <f t="shared" si="9"/>
        <v>4538</v>
      </c>
      <c r="AD26" s="46">
        <f t="shared" si="10"/>
        <v>3496.3264961521077</v>
      </c>
      <c r="AE26" s="22">
        <f t="shared" si="11"/>
        <v>-1041.6735038478923</v>
      </c>
      <c r="AF26" s="22">
        <f t="shared" si="12"/>
        <v>-1043.6546487042315</v>
      </c>
      <c r="AG26" s="55">
        <f t="shared" si="13"/>
        <v>7563</v>
      </c>
      <c r="AH26">
        <f t="shared" si="14"/>
        <v>4.9200378483206554E-2</v>
      </c>
      <c r="AI26" s="1">
        <f t="shared" si="15"/>
        <v>5031.2799040711852</v>
      </c>
      <c r="AJ26" s="2">
        <v>4538</v>
      </c>
      <c r="AK26" s="49">
        <f t="shared" si="16"/>
        <v>493.27990407118523</v>
      </c>
      <c r="AL26">
        <f t="shared" si="17"/>
        <v>11.378198865532198</v>
      </c>
      <c r="AM26">
        <f t="shared" si="18"/>
        <v>0.14364361110139806</v>
      </c>
      <c r="AN26" s="1">
        <f t="shared" si="19"/>
        <v>14060.267585438147</v>
      </c>
      <c r="AO26" s="8">
        <v>6050</v>
      </c>
      <c r="AP26" s="74">
        <f t="shared" si="20"/>
        <v>8010.2675854381469</v>
      </c>
      <c r="AQ26" s="69">
        <f t="shared" si="21"/>
        <v>11.378198865532198</v>
      </c>
      <c r="AR26">
        <f t="shared" si="22"/>
        <v>6.0742460470182835E-2</v>
      </c>
      <c r="AS26" s="1">
        <f t="shared" si="23"/>
        <v>2787.795057551848</v>
      </c>
      <c r="AT26" s="8">
        <v>4538</v>
      </c>
      <c r="AU26" s="49">
        <f t="shared" si="24"/>
        <v>-1750.204942448152</v>
      </c>
      <c r="AV26" s="82">
        <f t="shared" si="25"/>
        <v>0.69640000000000002</v>
      </c>
      <c r="AW26" s="82">
        <f t="shared" si="26"/>
        <v>3.57448453885068E-2</v>
      </c>
      <c r="AX26" s="49">
        <f t="shared" si="27"/>
        <v>2335.5087611561225</v>
      </c>
      <c r="AY26" s="8">
        <v>1513</v>
      </c>
      <c r="AZ26" s="49">
        <f t="shared" si="28"/>
        <v>822.50876115612255</v>
      </c>
      <c r="BA26" s="68">
        <v>1</v>
      </c>
    </row>
    <row r="27" spans="1:53" x14ac:dyDescent="0.2">
      <c r="A27" s="39" t="s">
        <v>81</v>
      </c>
      <c r="B27" s="21">
        <v>1</v>
      </c>
      <c r="C27" s="21">
        <v>5631</v>
      </c>
      <c r="D27" s="21">
        <f t="shared" si="0"/>
        <v>4369</v>
      </c>
      <c r="E27" s="21">
        <v>0.99690000000000001</v>
      </c>
      <c r="F27" s="21">
        <v>0.99280000000000002</v>
      </c>
      <c r="G27" s="21">
        <v>0.99399999999999999</v>
      </c>
      <c r="H27" s="21">
        <v>0.1024</v>
      </c>
      <c r="I27" s="21">
        <v>0</v>
      </c>
      <c r="J27" s="21">
        <v>0</v>
      </c>
      <c r="K27" s="24">
        <v>2.2999999999999998</v>
      </c>
      <c r="L27" s="21">
        <v>0</v>
      </c>
      <c r="M27" s="21">
        <v>1</v>
      </c>
      <c r="N27" s="24">
        <v>0.72899999999999998</v>
      </c>
      <c r="O27" s="63">
        <f t="shared" si="31"/>
        <v>1.6766999999999999</v>
      </c>
      <c r="P27" s="44">
        <f t="shared" si="1"/>
        <v>8.9510549669577968E-3</v>
      </c>
      <c r="Q27" s="44">
        <f t="shared" si="2"/>
        <v>1.7061274538517711E-2</v>
      </c>
      <c r="R27" s="41">
        <v>2</v>
      </c>
      <c r="S27" s="13">
        <f t="shared" si="3"/>
        <v>2.9108708887867275E-4</v>
      </c>
      <c r="T27" s="13">
        <f t="shared" si="4"/>
        <v>1.3810804612274649E-2</v>
      </c>
      <c r="U27" s="13">
        <f t="shared" si="5"/>
        <v>1.2362127122238464E-4</v>
      </c>
      <c r="V27" s="31">
        <f t="shared" si="6"/>
        <v>6.0798875138705338E-3</v>
      </c>
      <c r="W27" s="80">
        <v>186</v>
      </c>
      <c r="X27" s="46">
        <f t="shared" si="7"/>
        <v>373.56652851474723</v>
      </c>
      <c r="Y27" s="86">
        <f t="shared" si="8"/>
        <v>187.56652851474723</v>
      </c>
      <c r="Z27" s="80">
        <v>0</v>
      </c>
      <c r="AA27" s="80">
        <v>465</v>
      </c>
      <c r="AB27" s="80">
        <v>186</v>
      </c>
      <c r="AC27" s="26">
        <f t="shared" si="9"/>
        <v>651</v>
      </c>
      <c r="AD27" s="46">
        <f t="shared" si="10"/>
        <v>432.05504639818173</v>
      </c>
      <c r="AE27" s="22">
        <f t="shared" si="11"/>
        <v>-218.94495360181827</v>
      </c>
      <c r="AF27" s="22">
        <f t="shared" si="12"/>
        <v>-31.378425087071037</v>
      </c>
      <c r="AG27" s="55">
        <f t="shared" si="13"/>
        <v>837</v>
      </c>
      <c r="AH27">
        <f t="shared" si="14"/>
        <v>6.0798875138705338E-3</v>
      </c>
      <c r="AI27" s="1">
        <f t="shared" si="15"/>
        <v>621.73537705591468</v>
      </c>
      <c r="AJ27" s="2">
        <v>1768</v>
      </c>
      <c r="AK27" s="1">
        <f t="shared" si="16"/>
        <v>-1146.2646229440852</v>
      </c>
      <c r="AL27">
        <f t="shared" si="17"/>
        <v>1.6766999999999999</v>
      </c>
      <c r="AM27">
        <f t="shared" si="18"/>
        <v>2.1167431293832358E-2</v>
      </c>
      <c r="AN27" s="1">
        <f t="shared" si="19"/>
        <v>2071.9316773341925</v>
      </c>
      <c r="AO27" s="8">
        <v>931</v>
      </c>
      <c r="AP27" s="1">
        <f t="shared" si="20"/>
        <v>1140.9316773341925</v>
      </c>
      <c r="AQ27" s="69">
        <f t="shared" si="21"/>
        <v>1.6766999999999999</v>
      </c>
      <c r="AR27">
        <f t="shared" si="22"/>
        <v>8.9510549669577968E-3</v>
      </c>
      <c r="AS27" s="1">
        <f t="shared" si="23"/>
        <v>410.8115905019867</v>
      </c>
      <c r="AT27" s="8">
        <v>558</v>
      </c>
      <c r="AU27" s="1">
        <f t="shared" si="24"/>
        <v>-147.1884094980133</v>
      </c>
      <c r="AV27" s="82">
        <f t="shared" si="25"/>
        <v>0.69640000000000002</v>
      </c>
      <c r="AW27" s="82">
        <f t="shared" si="26"/>
        <v>3.5691142195314933E-2</v>
      </c>
      <c r="AX27" s="49">
        <f t="shared" si="27"/>
        <v>2331.9998838106353</v>
      </c>
      <c r="AY27" s="8">
        <v>2327</v>
      </c>
      <c r="AZ27" s="1">
        <f t="shared" si="28"/>
        <v>4.9998838106353105</v>
      </c>
      <c r="BA27" s="68">
        <f t="shared" ref="BA27:BA31" si="32">BA26*1.1</f>
        <v>1.1000000000000001</v>
      </c>
    </row>
    <row r="28" spans="1:53" x14ac:dyDescent="0.2">
      <c r="A28" s="39" t="s">
        <v>3</v>
      </c>
      <c r="B28" s="21">
        <v>1</v>
      </c>
      <c r="C28" s="21">
        <v>5773</v>
      </c>
      <c r="D28" s="21">
        <f t="shared" si="0"/>
        <v>4227</v>
      </c>
      <c r="E28" s="21">
        <v>0.99199999999999999</v>
      </c>
      <c r="F28" s="21">
        <v>0.99280000000000002</v>
      </c>
      <c r="G28" s="21">
        <v>0.99399999999999999</v>
      </c>
      <c r="H28" s="21">
        <v>0.1024</v>
      </c>
      <c r="I28" s="24">
        <v>4</v>
      </c>
      <c r="J28" s="21">
        <v>0</v>
      </c>
      <c r="K28" s="21">
        <v>0</v>
      </c>
      <c r="L28" s="21">
        <v>0</v>
      </c>
      <c r="M28" s="21">
        <v>1</v>
      </c>
      <c r="N28" s="24">
        <v>1.1000000000000001</v>
      </c>
      <c r="O28" s="63">
        <f t="shared" si="31"/>
        <v>4.4000000000000004</v>
      </c>
      <c r="P28" s="13">
        <f t="shared" si="1"/>
        <v>2.3489379050882275E-2</v>
      </c>
      <c r="Q28" s="13">
        <f t="shared" si="2"/>
        <v>1.6506753827950187E-2</v>
      </c>
      <c r="R28" s="41">
        <v>2</v>
      </c>
      <c r="S28" s="13">
        <f t="shared" si="3"/>
        <v>2.7247292193654816E-4</v>
      </c>
      <c r="T28" s="13">
        <f t="shared" si="4"/>
        <v>1.2927644099562607E-2</v>
      </c>
      <c r="U28" s="13">
        <f t="shared" si="5"/>
        <v>3.0366233248952773E-4</v>
      </c>
      <c r="V28" s="31">
        <f t="shared" si="6"/>
        <v>1.4934588566191485E-2</v>
      </c>
      <c r="W28" s="80">
        <v>1128</v>
      </c>
      <c r="X28" s="46">
        <f t="shared" si="7"/>
        <v>917.62592527250342</v>
      </c>
      <c r="Y28" s="86">
        <f t="shared" si="8"/>
        <v>-210.37407472749658</v>
      </c>
      <c r="Z28" s="80">
        <v>0</v>
      </c>
      <c r="AA28" s="80">
        <f>2095</f>
        <v>2095</v>
      </c>
      <c r="AB28" s="80">
        <v>645</v>
      </c>
      <c r="AC28" s="26">
        <f t="shared" si="9"/>
        <v>2740</v>
      </c>
      <c r="AD28" s="46">
        <f t="shared" si="10"/>
        <v>1061.2966672792654</v>
      </c>
      <c r="AE28" s="22">
        <f t="shared" si="11"/>
        <v>-1678.7033327207346</v>
      </c>
      <c r="AF28" s="22">
        <f t="shared" si="12"/>
        <v>-1889.077407448231</v>
      </c>
      <c r="AG28" s="55">
        <f t="shared" si="13"/>
        <v>3868</v>
      </c>
      <c r="AH28" s="3">
        <f t="shared" si="14"/>
        <v>1.4934588566191483E-2</v>
      </c>
      <c r="AI28" s="1">
        <f t="shared" si="15"/>
        <v>1527.2259613673073</v>
      </c>
      <c r="AJ28" s="2">
        <v>1773</v>
      </c>
      <c r="AK28" s="1">
        <f t="shared" si="16"/>
        <v>-245.77403863269274</v>
      </c>
      <c r="AL28">
        <f t="shared" si="17"/>
        <v>4.4000000000000004</v>
      </c>
      <c r="AM28">
        <f t="shared" si="18"/>
        <v>5.5547621931688669E-2</v>
      </c>
      <c r="AN28" s="1">
        <f t="shared" si="19"/>
        <v>5437.1678775394821</v>
      </c>
      <c r="AO28" s="8">
        <v>2095</v>
      </c>
      <c r="AP28" s="1">
        <f t="shared" si="20"/>
        <v>3342.1678775394821</v>
      </c>
      <c r="AQ28" s="69">
        <f t="shared" si="21"/>
        <v>4.4000000000000004</v>
      </c>
      <c r="AR28">
        <f t="shared" si="22"/>
        <v>2.3489379050882275E-2</v>
      </c>
      <c r="AS28" s="1">
        <f t="shared" si="23"/>
        <v>1078.0527215415648</v>
      </c>
      <c r="AT28" s="8">
        <v>1773</v>
      </c>
      <c r="AU28" s="1">
        <f t="shared" si="24"/>
        <v>-694.94727845843522</v>
      </c>
      <c r="AV28" s="82">
        <f t="shared" si="25"/>
        <v>0.69640000000000002</v>
      </c>
      <c r="AW28" s="82">
        <f t="shared" si="26"/>
        <v>3.5515711764221497E-2</v>
      </c>
      <c r="AX28" s="49">
        <f t="shared" si="27"/>
        <v>2320.5375511487109</v>
      </c>
      <c r="AY28" s="8">
        <v>2095</v>
      </c>
      <c r="AZ28" s="1">
        <f t="shared" si="28"/>
        <v>225.53755114871092</v>
      </c>
      <c r="BA28" s="68">
        <f t="shared" si="32"/>
        <v>1.2100000000000002</v>
      </c>
    </row>
    <row r="29" spans="1:53" x14ac:dyDescent="0.2">
      <c r="A29" s="39" t="s">
        <v>18</v>
      </c>
      <c r="B29" s="21">
        <v>0</v>
      </c>
      <c r="C29" s="21">
        <v>3370</v>
      </c>
      <c r="D29" s="21">
        <f t="shared" si="0"/>
        <v>6630</v>
      </c>
      <c r="E29" s="21">
        <v>1</v>
      </c>
      <c r="F29" s="21">
        <v>0.99280000000000002</v>
      </c>
      <c r="G29" s="21">
        <v>0.99399999999999999</v>
      </c>
      <c r="H29" s="21">
        <v>0.1024</v>
      </c>
      <c r="I29" s="24">
        <v>2.2000000000000002</v>
      </c>
      <c r="J29" s="21">
        <v>0</v>
      </c>
      <c r="K29" s="24">
        <v>2.2999999999999998</v>
      </c>
      <c r="L29" s="21">
        <v>0</v>
      </c>
      <c r="M29" s="21">
        <v>2</v>
      </c>
      <c r="N29" s="24">
        <v>0.81</v>
      </c>
      <c r="O29" s="63">
        <f t="shared" si="31"/>
        <v>1.8225000000000002</v>
      </c>
      <c r="P29" s="13">
        <f t="shared" si="1"/>
        <v>9.7294075727802163E-3</v>
      </c>
      <c r="Q29" s="13">
        <f t="shared" si="2"/>
        <v>2.5890650077906256E-2</v>
      </c>
      <c r="R29" s="41">
        <v>2</v>
      </c>
      <c r="S29" s="13">
        <f t="shared" si="3"/>
        <v>6.7032576145658717E-4</v>
      </c>
      <c r="T29" s="13">
        <f t="shared" si="4"/>
        <v>3.1804014921149058E-2</v>
      </c>
      <c r="U29" s="13">
        <f t="shared" si="5"/>
        <v>3.0943422361864262E-4</v>
      </c>
      <c r="V29" s="31">
        <f t="shared" si="6"/>
        <v>1.5218459201562944E-2</v>
      </c>
      <c r="W29" s="80">
        <v>183</v>
      </c>
      <c r="X29" s="46">
        <f t="shared" si="7"/>
        <v>935.06778872163193</v>
      </c>
      <c r="Y29" s="86">
        <f t="shared" si="8"/>
        <v>752.06778872163193</v>
      </c>
      <c r="Z29" s="80">
        <v>365</v>
      </c>
      <c r="AA29" s="80">
        <f>3469</f>
        <v>3469</v>
      </c>
      <c r="AB29" s="80">
        <v>0</v>
      </c>
      <c r="AC29" s="26">
        <f t="shared" si="9"/>
        <v>3834</v>
      </c>
      <c r="AD29" s="46">
        <f t="shared" si="10"/>
        <v>1081.4693662406676</v>
      </c>
      <c r="AE29" s="22">
        <f t="shared" si="11"/>
        <v>-2752.5306337593324</v>
      </c>
      <c r="AF29" s="22">
        <f t="shared" si="12"/>
        <v>-2000.4628450377004</v>
      </c>
      <c r="AG29" s="55">
        <f t="shared" si="13"/>
        <v>4017</v>
      </c>
      <c r="AH29" s="3">
        <f t="shared" si="14"/>
        <v>1.5218459201562942E-2</v>
      </c>
      <c r="AI29" s="1">
        <f t="shared" si="15"/>
        <v>1556.254856411028</v>
      </c>
      <c r="AJ29" s="2">
        <v>1826</v>
      </c>
      <c r="AK29" s="1">
        <f t="shared" si="16"/>
        <v>-269.74514358897204</v>
      </c>
      <c r="AL29">
        <f t="shared" si="17"/>
        <v>0</v>
      </c>
      <c r="AM29">
        <f t="shared" si="18"/>
        <v>0</v>
      </c>
      <c r="AN29" s="1">
        <f t="shared" si="19"/>
        <v>0</v>
      </c>
      <c r="AO29" s="8">
        <v>0</v>
      </c>
      <c r="AP29" s="1">
        <f t="shared" si="20"/>
        <v>0</v>
      </c>
      <c r="AQ29" s="69">
        <f t="shared" si="21"/>
        <v>1.8225000000000002</v>
      </c>
      <c r="AR29">
        <f t="shared" si="22"/>
        <v>9.7294075727802163E-3</v>
      </c>
      <c r="AS29" s="1">
        <f t="shared" si="23"/>
        <v>446.53433750215959</v>
      </c>
      <c r="AT29" s="8">
        <v>730</v>
      </c>
      <c r="AU29" s="1">
        <f t="shared" si="24"/>
        <v>-283.46566249784041</v>
      </c>
      <c r="AV29" s="82">
        <f t="shared" si="25"/>
        <v>0.69640000000000002</v>
      </c>
      <c r="AW29" s="82">
        <f t="shared" si="26"/>
        <v>3.5802128794578128E-2</v>
      </c>
      <c r="AX29" s="49">
        <f t="shared" si="27"/>
        <v>2339.2515636579751</v>
      </c>
      <c r="AY29" s="8">
        <v>2008</v>
      </c>
      <c r="AZ29" s="49">
        <f t="shared" si="28"/>
        <v>331.25156365797511</v>
      </c>
      <c r="BA29" s="68">
        <f t="shared" si="32"/>
        <v>1.3310000000000004</v>
      </c>
    </row>
    <row r="30" spans="1:53" x14ac:dyDescent="0.2">
      <c r="A30" s="31" t="s">
        <v>4</v>
      </c>
      <c r="B30" s="21">
        <v>0</v>
      </c>
      <c r="C30" s="21">
        <v>4470</v>
      </c>
      <c r="D30" s="21">
        <f t="shared" si="0"/>
        <v>5530</v>
      </c>
      <c r="E30" s="21">
        <v>1</v>
      </c>
      <c r="F30" s="21">
        <v>0.99280000000000002</v>
      </c>
      <c r="G30" s="21">
        <v>0.99399999999999999</v>
      </c>
      <c r="H30" s="21">
        <v>0.1024</v>
      </c>
      <c r="I30" s="24">
        <v>3.9</v>
      </c>
      <c r="J30" s="66">
        <f>$AD$60</f>
        <v>4.1416082749416088</v>
      </c>
      <c r="K30" s="24">
        <v>4.3</v>
      </c>
      <c r="L30" s="21">
        <v>0</v>
      </c>
      <c r="M30" s="21">
        <v>2</v>
      </c>
      <c r="N30" s="24">
        <v>1.21</v>
      </c>
      <c r="O30" s="63">
        <f t="shared" si="31"/>
        <v>7.4666730063396738</v>
      </c>
      <c r="P30" s="44">
        <f t="shared" si="1"/>
        <v>3.9860798294296208E-2</v>
      </c>
      <c r="Q30" s="44">
        <f t="shared" si="2"/>
        <v>2.1595067108721205E-2</v>
      </c>
      <c r="R30" s="41">
        <v>2</v>
      </c>
      <c r="S30" s="13">
        <f t="shared" si="3"/>
        <v>4.6634692343017241E-4</v>
      </c>
      <c r="T30" s="13">
        <f t="shared" si="4"/>
        <v>2.212611444169555E-2</v>
      </c>
      <c r="U30" s="13">
        <f t="shared" si="5"/>
        <v>8.8196458479694075E-4</v>
      </c>
      <c r="V30" s="31">
        <f t="shared" si="6"/>
        <v>4.3376398040242486E-2</v>
      </c>
      <c r="W30" s="80">
        <v>943</v>
      </c>
      <c r="X30" s="46">
        <f t="shared" si="7"/>
        <v>2665.1760247866191</v>
      </c>
      <c r="Y30" s="86">
        <f t="shared" si="8"/>
        <v>1722.1760247866191</v>
      </c>
      <c r="Z30" s="80">
        <v>1178</v>
      </c>
      <c r="AA30" s="88">
        <v>1650</v>
      </c>
      <c r="AB30" s="80">
        <v>0</v>
      </c>
      <c r="AC30" s="26">
        <f t="shared" si="9"/>
        <v>2828</v>
      </c>
      <c r="AD30" s="46">
        <f t="shared" si="10"/>
        <v>3082.4569739337517</v>
      </c>
      <c r="AE30" s="22">
        <f t="shared" si="11"/>
        <v>254.45697393375167</v>
      </c>
      <c r="AF30" s="22">
        <f t="shared" si="12"/>
        <v>1976.6329987203708</v>
      </c>
      <c r="AG30" s="55">
        <f t="shared" si="13"/>
        <v>3771</v>
      </c>
      <c r="AH30">
        <f t="shared" si="14"/>
        <v>4.337639804024248E-2</v>
      </c>
      <c r="AI30" s="1">
        <f t="shared" si="15"/>
        <v>4435.7138399932364</v>
      </c>
      <c r="AJ30" s="2">
        <v>3064</v>
      </c>
      <c r="AK30" s="1">
        <f t="shared" si="16"/>
        <v>1371.7138399932364</v>
      </c>
      <c r="AL30">
        <f t="shared" si="17"/>
        <v>0</v>
      </c>
      <c r="AM30">
        <f t="shared" si="18"/>
        <v>0</v>
      </c>
      <c r="AN30" s="1">
        <f t="shared" si="19"/>
        <v>0</v>
      </c>
      <c r="AO30" s="8">
        <v>4242</v>
      </c>
      <c r="AP30" s="49">
        <f t="shared" si="20"/>
        <v>-4242</v>
      </c>
      <c r="AQ30" s="69">
        <f t="shared" si="21"/>
        <v>7.4666730063396738</v>
      </c>
      <c r="AR30">
        <f t="shared" si="22"/>
        <v>3.9860798294296208E-2</v>
      </c>
      <c r="AS30" s="1">
        <f t="shared" si="23"/>
        <v>1829.4243534875961</v>
      </c>
      <c r="AT30" s="8">
        <v>2828</v>
      </c>
      <c r="AU30" s="1">
        <f t="shared" si="24"/>
        <v>-998.57564651240386</v>
      </c>
      <c r="AV30" s="82">
        <f t="shared" si="25"/>
        <v>0.69640000000000002</v>
      </c>
      <c r="AW30" s="82">
        <f t="shared" si="26"/>
        <v>3.5802128794578128E-2</v>
      </c>
      <c r="AX30" s="49">
        <f t="shared" si="27"/>
        <v>2339.2515636579751</v>
      </c>
      <c r="AY30" s="8">
        <v>2121</v>
      </c>
      <c r="AZ30" s="1">
        <f t="shared" si="28"/>
        <v>218.25156365797511</v>
      </c>
      <c r="BA30" s="68">
        <f t="shared" si="32"/>
        <v>1.4641000000000006</v>
      </c>
    </row>
    <row r="31" spans="1:53" x14ac:dyDescent="0.2">
      <c r="A31" s="31" t="s">
        <v>106</v>
      </c>
      <c r="B31" s="21">
        <v>1</v>
      </c>
      <c r="C31" s="21">
        <v>6335</v>
      </c>
      <c r="D31" s="21">
        <f t="shared" si="0"/>
        <v>3665</v>
      </c>
      <c r="E31" s="21">
        <v>0.1265</v>
      </c>
      <c r="F31" s="21">
        <v>0.99280000000000002</v>
      </c>
      <c r="G31" s="21">
        <v>0.99399999999999999</v>
      </c>
      <c r="H31" s="21">
        <v>0.1024</v>
      </c>
      <c r="I31" s="24">
        <v>2</v>
      </c>
      <c r="J31" s="21">
        <v>0</v>
      </c>
      <c r="K31" s="21">
        <v>0</v>
      </c>
      <c r="L31" s="21">
        <v>0</v>
      </c>
      <c r="M31" s="21">
        <v>1</v>
      </c>
      <c r="N31" s="24">
        <v>1.1000000000000001</v>
      </c>
      <c r="O31" s="63">
        <f t="shared" si="31"/>
        <v>2.2000000000000002</v>
      </c>
      <c r="P31" s="44">
        <f t="shared" si="1"/>
        <v>1.1744689525441138E-2</v>
      </c>
      <c r="Q31" s="44">
        <f t="shared" si="2"/>
        <v>1.4312101438239279E-2</v>
      </c>
      <c r="R31" s="41">
        <v>2</v>
      </c>
      <c r="S31" s="13">
        <f t="shared" si="3"/>
        <v>2.0483624757845084E-4</v>
      </c>
      <c r="T31" s="13">
        <f t="shared" si="4"/>
        <v>9.7185807990152022E-3</v>
      </c>
      <c r="U31" s="13">
        <f t="shared" si="5"/>
        <v>1.1414171411234721E-4</v>
      </c>
      <c r="V31" s="31">
        <f t="shared" si="6"/>
        <v>5.6136680652235519E-3</v>
      </c>
      <c r="W31" s="80">
        <v>388</v>
      </c>
      <c r="X31" s="46">
        <f t="shared" si="7"/>
        <v>344.9206069315307</v>
      </c>
      <c r="Y31" s="86">
        <f t="shared" si="8"/>
        <v>-43.079393068469301</v>
      </c>
      <c r="Z31" s="80">
        <v>388</v>
      </c>
      <c r="AA31" s="80">
        <v>388</v>
      </c>
      <c r="AB31" s="80">
        <v>0</v>
      </c>
      <c r="AC31" s="26">
        <f t="shared" si="9"/>
        <v>776</v>
      </c>
      <c r="AD31" s="46">
        <f t="shared" si="10"/>
        <v>398.92409371898128</v>
      </c>
      <c r="AE31" s="22">
        <f t="shared" si="11"/>
        <v>-377.07590628101872</v>
      </c>
      <c r="AF31" s="22">
        <f t="shared" si="12"/>
        <v>-420.15529934948802</v>
      </c>
      <c r="AG31" s="55">
        <f t="shared" si="13"/>
        <v>1164</v>
      </c>
      <c r="AH31">
        <f t="shared" si="14"/>
        <v>5.613668065223551E-3</v>
      </c>
      <c r="AI31" s="1">
        <f t="shared" si="15"/>
        <v>574.05931001782551</v>
      </c>
      <c r="AJ31" s="2">
        <v>1165</v>
      </c>
      <c r="AK31" s="1">
        <f t="shared" si="16"/>
        <v>-590.94068998217449</v>
      </c>
      <c r="AL31">
        <f t="shared" si="17"/>
        <v>2.2000000000000002</v>
      </c>
      <c r="AM31">
        <f t="shared" si="18"/>
        <v>2.7773810965844335E-2</v>
      </c>
      <c r="AN31" s="1">
        <f t="shared" si="19"/>
        <v>2718.5839387697411</v>
      </c>
      <c r="AO31" s="8">
        <v>1942</v>
      </c>
      <c r="AP31" s="1">
        <f t="shared" si="20"/>
        <v>776.58393876974105</v>
      </c>
      <c r="AQ31" s="69">
        <f t="shared" si="21"/>
        <v>2.2000000000000002</v>
      </c>
      <c r="AR31">
        <f t="shared" si="22"/>
        <v>1.1744689525441138E-2</v>
      </c>
      <c r="AS31" s="1">
        <f t="shared" si="23"/>
        <v>539.02636077078239</v>
      </c>
      <c r="AT31" s="8">
        <v>776</v>
      </c>
      <c r="AU31" s="1">
        <f t="shared" si="24"/>
        <v>-236.97363922921761</v>
      </c>
      <c r="AV31" s="82">
        <f t="shared" si="25"/>
        <v>0.69640000000000002</v>
      </c>
      <c r="AW31" s="82">
        <f t="shared" si="26"/>
        <v>4.5289692925141326E-3</v>
      </c>
      <c r="AX31" s="49">
        <f t="shared" si="27"/>
        <v>295.91532280273384</v>
      </c>
      <c r="AY31" s="8">
        <v>388</v>
      </c>
      <c r="AZ31" s="1">
        <f t="shared" si="28"/>
        <v>-92.08467719726616</v>
      </c>
      <c r="BA31" s="68">
        <f t="shared" si="32"/>
        <v>1.6105100000000008</v>
      </c>
    </row>
    <row r="32" spans="1:53" x14ac:dyDescent="0.2">
      <c r="A32" s="31" t="s">
        <v>21</v>
      </c>
      <c r="B32" s="21">
        <v>0</v>
      </c>
      <c r="C32" s="21">
        <v>3923</v>
      </c>
      <c r="D32" s="21">
        <f t="shared" si="0"/>
        <v>6077</v>
      </c>
      <c r="E32" s="21">
        <v>0.1484</v>
      </c>
      <c r="F32" s="21">
        <v>0.99280000000000002</v>
      </c>
      <c r="G32" s="21">
        <v>0.99399999999999999</v>
      </c>
      <c r="H32" s="21">
        <v>0.1024</v>
      </c>
      <c r="I32" s="24">
        <v>3.1</v>
      </c>
      <c r="J32" s="66">
        <f>$AD$62</f>
        <v>9.0180180180180187</v>
      </c>
      <c r="K32" s="24">
        <v>6.5</v>
      </c>
      <c r="L32" s="24">
        <v>9.6</v>
      </c>
      <c r="M32" s="21">
        <v>3</v>
      </c>
      <c r="N32" s="24">
        <v>0.9</v>
      </c>
      <c r="O32" s="63">
        <f t="shared" si="31"/>
        <v>8.4654054054054075</v>
      </c>
      <c r="P32" s="44">
        <f t="shared" si="1"/>
        <v>4.5192526451580763E-2</v>
      </c>
      <c r="Q32" s="44">
        <f t="shared" si="2"/>
        <v>2.3731143367034135E-2</v>
      </c>
      <c r="R32" s="41">
        <v>2</v>
      </c>
      <c r="S32" s="13">
        <f t="shared" si="3"/>
        <v>5.6316716550672827E-4</v>
      </c>
      <c r="T32" s="13">
        <f t="shared" si="4"/>
        <v>2.6719809926381878E-2</v>
      </c>
      <c r="U32" s="13">
        <f t="shared" si="5"/>
        <v>1.2075357168792233E-3</v>
      </c>
      <c r="V32" s="31">
        <f t="shared" si="6"/>
        <v>5.9388495644892736E-2</v>
      </c>
      <c r="W32" s="80">
        <v>2887</v>
      </c>
      <c r="X32" s="46">
        <f t="shared" si="7"/>
        <v>3649.0073379091446</v>
      </c>
      <c r="Y32" s="86">
        <f t="shared" si="8"/>
        <v>762.00733790914455</v>
      </c>
      <c r="Z32" s="80">
        <v>1924</v>
      </c>
      <c r="AA32" s="80">
        <v>3024</v>
      </c>
      <c r="AB32" s="80">
        <v>0</v>
      </c>
      <c r="AC32" s="26">
        <f t="shared" si="9"/>
        <v>4948</v>
      </c>
      <c r="AD32" s="46">
        <f t="shared" si="10"/>
        <v>4220.3246660130126</v>
      </c>
      <c r="AE32" s="22">
        <f t="shared" si="11"/>
        <v>-727.67533398698743</v>
      </c>
      <c r="AF32" s="22">
        <f t="shared" si="12"/>
        <v>34.332003922157128</v>
      </c>
      <c r="AG32" s="55">
        <f t="shared" si="13"/>
        <v>7835</v>
      </c>
      <c r="AH32" s="3">
        <f t="shared" si="14"/>
        <v>5.9388495644892729E-2</v>
      </c>
      <c r="AI32" s="1">
        <f t="shared" si="15"/>
        <v>6073.126953142375</v>
      </c>
      <c r="AJ32" s="2">
        <v>4124</v>
      </c>
      <c r="AK32" s="49">
        <f t="shared" si="16"/>
        <v>1949.126953142375</v>
      </c>
      <c r="AL32">
        <f t="shared" si="17"/>
        <v>0</v>
      </c>
      <c r="AM32">
        <f t="shared" si="18"/>
        <v>0</v>
      </c>
      <c r="AN32" s="1">
        <f t="shared" si="19"/>
        <v>0</v>
      </c>
      <c r="AO32" s="8">
        <v>4742</v>
      </c>
      <c r="AP32" s="49">
        <f t="shared" si="20"/>
        <v>-4742</v>
      </c>
      <c r="AQ32" s="69">
        <f t="shared" si="21"/>
        <v>8.4654054054054075</v>
      </c>
      <c r="AR32">
        <f t="shared" si="22"/>
        <v>4.5192526451580763E-2</v>
      </c>
      <c r="AS32" s="1">
        <f t="shared" si="23"/>
        <v>2074.1257582386306</v>
      </c>
      <c r="AT32" s="8">
        <v>3299</v>
      </c>
      <c r="AU32" s="1">
        <f t="shared" si="24"/>
        <v>-1224.8742417613694</v>
      </c>
      <c r="AV32" s="82">
        <f t="shared" si="25"/>
        <v>0.69640000000000002</v>
      </c>
      <c r="AW32" s="82">
        <f t="shared" si="26"/>
        <v>5.3130359131153939E-3</v>
      </c>
      <c r="AX32" s="49">
        <f t="shared" si="27"/>
        <v>347.14493204684351</v>
      </c>
      <c r="AY32" s="8">
        <v>2131</v>
      </c>
      <c r="AZ32" s="1">
        <f t="shared" si="28"/>
        <v>-1783.8550679531565</v>
      </c>
      <c r="BA32" s="68">
        <v>1.611</v>
      </c>
    </row>
    <row r="33" spans="1:53" x14ac:dyDescent="0.2">
      <c r="A33" s="31" t="s">
        <v>41</v>
      </c>
      <c r="B33" s="21">
        <v>0</v>
      </c>
      <c r="C33" s="21">
        <v>4230</v>
      </c>
      <c r="D33" s="21">
        <f t="shared" si="0"/>
        <v>5770</v>
      </c>
      <c r="E33" s="21">
        <v>0.99790000000000001</v>
      </c>
      <c r="F33" s="21">
        <v>0.99280000000000002</v>
      </c>
      <c r="G33" s="21">
        <v>0.99399999999999999</v>
      </c>
      <c r="H33" s="21">
        <v>0.1024</v>
      </c>
      <c r="I33" s="21">
        <v>0</v>
      </c>
      <c r="J33" s="66">
        <f>$AD$61</f>
        <v>4.3420086753420088</v>
      </c>
      <c r="K33" s="24">
        <v>2.7</v>
      </c>
      <c r="L33" s="24">
        <v>3.6</v>
      </c>
      <c r="M33" s="21">
        <v>3</v>
      </c>
      <c r="N33" s="24">
        <v>1.1000000000000001</v>
      </c>
      <c r="O33" s="63">
        <f t="shared" si="31"/>
        <v>3.9020698476254037</v>
      </c>
      <c r="P33" s="44">
        <f t="shared" si="1"/>
        <v>2.083118130315717E-2</v>
      </c>
      <c r="Q33" s="44">
        <f t="shared" si="2"/>
        <v>2.2532285211088854E-2</v>
      </c>
      <c r="R33" s="41">
        <v>2</v>
      </c>
      <c r="S33" s="13">
        <f t="shared" si="3"/>
        <v>5.0770387683385344E-4</v>
      </c>
      <c r="T33" s="13">
        <f t="shared" si="4"/>
        <v>2.4088320340340731E-2</v>
      </c>
      <c r="U33" s="13">
        <f t="shared" si="5"/>
        <v>5.0178816829816639E-4</v>
      </c>
      <c r="V33" s="31">
        <f t="shared" si="6"/>
        <v>2.4678727122582473E-2</v>
      </c>
      <c r="W33" s="80">
        <v>1326</v>
      </c>
      <c r="X33" s="46">
        <f t="shared" si="7"/>
        <v>1516.335030592835</v>
      </c>
      <c r="Y33" s="86">
        <f t="shared" si="8"/>
        <v>190.33503059283498</v>
      </c>
      <c r="Z33" s="80">
        <v>221</v>
      </c>
      <c r="AA33" s="80">
        <v>995</v>
      </c>
      <c r="AB33" s="80">
        <v>0</v>
      </c>
      <c r="AC33" s="26">
        <f t="shared" si="9"/>
        <v>1216</v>
      </c>
      <c r="AD33" s="46">
        <f t="shared" si="10"/>
        <v>1753.7443855120782</v>
      </c>
      <c r="AE33" s="22">
        <f t="shared" si="11"/>
        <v>537.74438551207822</v>
      </c>
      <c r="AF33" s="22">
        <f t="shared" si="12"/>
        <v>728.07941610491321</v>
      </c>
      <c r="AG33" s="55">
        <f t="shared" si="13"/>
        <v>2542</v>
      </c>
      <c r="AH33">
        <f t="shared" si="14"/>
        <v>2.4678727122582473E-2</v>
      </c>
      <c r="AI33" s="1">
        <f t="shared" si="15"/>
        <v>2523.6713142824065</v>
      </c>
      <c r="AJ33" s="2">
        <v>2764</v>
      </c>
      <c r="AK33" s="1">
        <f t="shared" si="16"/>
        <v>-240.32868571759354</v>
      </c>
      <c r="AL33">
        <f t="shared" si="17"/>
        <v>0</v>
      </c>
      <c r="AM33">
        <f t="shared" si="18"/>
        <v>0</v>
      </c>
      <c r="AN33" s="1">
        <f t="shared" si="19"/>
        <v>0</v>
      </c>
      <c r="AO33" s="8">
        <v>2764</v>
      </c>
      <c r="AP33" s="1">
        <f t="shared" si="20"/>
        <v>-2764</v>
      </c>
      <c r="AQ33" s="69">
        <f t="shared" si="21"/>
        <v>3.9020698476254037</v>
      </c>
      <c r="AR33">
        <f t="shared" si="22"/>
        <v>2.083118130315717E-2</v>
      </c>
      <c r="AS33" s="1">
        <f t="shared" si="23"/>
        <v>956.05386792678303</v>
      </c>
      <c r="AT33" s="8">
        <v>1548</v>
      </c>
      <c r="AU33" s="1">
        <f t="shared" si="24"/>
        <v>-591.94613207321697</v>
      </c>
      <c r="AV33" s="82">
        <f t="shared" si="25"/>
        <v>0.69640000000000002</v>
      </c>
      <c r="AW33" s="82">
        <f t="shared" si="26"/>
        <v>3.5726944324109514E-2</v>
      </c>
      <c r="AX33" s="49">
        <f t="shared" si="27"/>
        <v>2334.3391353742936</v>
      </c>
      <c r="AY33" s="8">
        <v>2321</v>
      </c>
      <c r="AZ33" s="1">
        <f t="shared" si="28"/>
        <v>13.339135374293619</v>
      </c>
      <c r="BA33" s="68">
        <v>1.611</v>
      </c>
    </row>
    <row r="34" spans="1:53" x14ac:dyDescent="0.2">
      <c r="A34" s="31" t="s">
        <v>76</v>
      </c>
      <c r="B34" s="21">
        <v>1</v>
      </c>
      <c r="C34" s="21">
        <v>5699</v>
      </c>
      <c r="D34" s="21">
        <f t="shared" ref="D34:D65" si="33">10000-C34</f>
        <v>4301</v>
      </c>
      <c r="E34" s="21">
        <v>0.31929999999999997</v>
      </c>
      <c r="F34" s="21">
        <v>0.99280000000000002</v>
      </c>
      <c r="G34" s="21">
        <v>0.99399999999999999</v>
      </c>
      <c r="H34" s="21">
        <v>0.1024</v>
      </c>
      <c r="I34" s="21">
        <v>0</v>
      </c>
      <c r="J34" s="66">
        <f>$AD$63</f>
        <v>1.0688021354688024</v>
      </c>
      <c r="K34" s="21">
        <v>0</v>
      </c>
      <c r="L34" s="21">
        <v>0</v>
      </c>
      <c r="M34" s="21">
        <v>1</v>
      </c>
      <c r="N34" s="24">
        <v>1.611</v>
      </c>
      <c r="O34" s="63">
        <f t="shared" si="31"/>
        <v>1.7218402402402406</v>
      </c>
      <c r="P34" s="44">
        <f t="shared" ref="P34:P65" si="34">O34/$O$51</f>
        <v>9.192035924560275E-3</v>
      </c>
      <c r="Q34" s="44">
        <f t="shared" ref="Q34:Q50" si="35">D34/$D$51</f>
        <v>1.6795729409513543E-2</v>
      </c>
      <c r="R34" s="41">
        <v>2</v>
      </c>
      <c r="S34" s="13">
        <f t="shared" ref="S34:S65" si="36">Q34^R34</f>
        <v>2.8209652639759816E-4</v>
      </c>
      <c r="T34" s="13">
        <f t="shared" ref="T34:T65" si="37">S34/$S$51</f>
        <v>1.338424188749395E-2</v>
      </c>
      <c r="U34" s="13">
        <f t="shared" ref="U34:U65" si="38">T34*P34</f>
        <v>1.2302843225284882E-4</v>
      </c>
      <c r="V34" s="31">
        <f t="shared" ref="V34:V65" si="39">U34/$U$51</f>
        <v>6.0507307659017099E-3</v>
      </c>
      <c r="W34" s="80">
        <v>626</v>
      </c>
      <c r="X34" s="46">
        <f t="shared" ref="X34:X50" si="40">$F$57*V34</f>
        <v>371.77505044929876</v>
      </c>
      <c r="Y34" s="86">
        <f t="shared" ref="Y34:Y65" si="41">X34-W34</f>
        <v>-254.22494955070124</v>
      </c>
      <c r="Z34" s="80">
        <v>626</v>
      </c>
      <c r="AA34" s="80">
        <v>0</v>
      </c>
      <c r="AB34" s="80">
        <v>0</v>
      </c>
      <c r="AC34" s="26">
        <f t="shared" ref="AC34:AC65" si="42">SUM(Z34:AB34)</f>
        <v>626</v>
      </c>
      <c r="AD34" s="46">
        <f t="shared" ref="AD34:AD50" si="43">V34*$F$56</f>
        <v>429.98308041727319</v>
      </c>
      <c r="AE34" s="22">
        <f t="shared" ref="AE34:AE65" si="44">AD34-AC34</f>
        <v>-196.01691958272681</v>
      </c>
      <c r="AF34" s="22">
        <f t="shared" ref="AF34:AF65" si="45">AE34+Y34</f>
        <v>-450.24186913342805</v>
      </c>
      <c r="AG34" s="55">
        <f t="shared" ref="AG34:AG50" si="46">W34+AC34</f>
        <v>1252</v>
      </c>
      <c r="AH34">
        <f t="shared" ref="AH34:AH50" si="47">X34/$X$51</f>
        <v>6.0507307659017091E-3</v>
      </c>
      <c r="AI34" s="1">
        <f t="shared" ref="AI34:AI65" si="48">AH34*$AI$51</f>
        <v>618.7537788518747</v>
      </c>
      <c r="AJ34" s="2">
        <v>1376</v>
      </c>
      <c r="AK34" s="1">
        <f t="shared" ref="AK34:AK65" si="49">AI34-AJ34</f>
        <v>-757.2462211481253</v>
      </c>
      <c r="AL34">
        <f t="shared" ref="AL34:AL50" si="50">B34*O34</f>
        <v>1.7218402402402406</v>
      </c>
      <c r="AM34">
        <f t="shared" ref="AM34:AM65" si="51">AL34/$AL$51</f>
        <v>2.1737302429916561E-2</v>
      </c>
      <c r="AN34" s="1">
        <f t="shared" ref="AN34:AN65" si="52">AM34*$AN$51</f>
        <v>2127.7123737475226</v>
      </c>
      <c r="AO34" s="8">
        <v>1251</v>
      </c>
      <c r="AP34" s="1">
        <f t="shared" ref="AP34:AP65" si="53">AN34-AO34</f>
        <v>876.71237374752263</v>
      </c>
      <c r="AQ34" s="69">
        <f t="shared" ref="AQ34:AQ50" si="54">O34</f>
        <v>1.7218402402402406</v>
      </c>
      <c r="AR34">
        <f t="shared" ref="AR34:AR65" si="55">AQ34/$AQ$51</f>
        <v>9.192035924560275E-3</v>
      </c>
      <c r="AS34" s="1">
        <f t="shared" ref="AS34:AS65" si="56">AR34*$AS$51*$B$51</f>
        <v>421.87149023881204</v>
      </c>
      <c r="AT34" s="8">
        <v>626</v>
      </c>
      <c r="AU34" s="1">
        <f t="shared" ref="AU34:AU65" si="57">AS34-AT34</f>
        <v>-204.12850976118796</v>
      </c>
      <c r="AV34" s="82">
        <f t="shared" ref="AV34:AV50" si="58">AVERAGE(F34:H34)</f>
        <v>0.69640000000000002</v>
      </c>
      <c r="AW34" s="82">
        <f t="shared" ref="AW34:AW50" si="59">E34/$E$51</f>
        <v>1.1431619724108794E-2</v>
      </c>
      <c r="AX34" s="49">
        <f t="shared" ref="AX34:AX65" si="60">AV34*$AX$51*AW34</f>
        <v>746.92302427599134</v>
      </c>
      <c r="AY34" s="8">
        <v>250</v>
      </c>
      <c r="AZ34" s="1">
        <f t="shared" ref="AZ34:AZ65" si="61">AX34-AY34</f>
        <v>496.92302427599134</v>
      </c>
      <c r="BA34" s="68">
        <v>1.611</v>
      </c>
    </row>
    <row r="35" spans="1:53" x14ac:dyDescent="0.2">
      <c r="A35" s="31" t="s">
        <v>82</v>
      </c>
      <c r="B35" s="21">
        <v>0</v>
      </c>
      <c r="C35" s="21">
        <v>3439</v>
      </c>
      <c r="D35" s="21">
        <f t="shared" si="33"/>
        <v>6561</v>
      </c>
      <c r="E35" s="21">
        <v>3.2000000000000002E-3</v>
      </c>
      <c r="F35" s="21">
        <v>0.99280000000000002</v>
      </c>
      <c r="G35" s="21">
        <v>0.99399999999999999</v>
      </c>
      <c r="H35" s="21">
        <v>0.1024</v>
      </c>
      <c r="I35" s="21">
        <v>0</v>
      </c>
      <c r="J35" s="21">
        <v>0</v>
      </c>
      <c r="K35" s="24">
        <v>2.7</v>
      </c>
      <c r="L35" s="24">
        <v>3.8</v>
      </c>
      <c r="M35" s="21">
        <v>2</v>
      </c>
      <c r="N35" s="24">
        <v>1</v>
      </c>
      <c r="O35" s="63">
        <f t="shared" si="31"/>
        <v>3.25</v>
      </c>
      <c r="P35" s="44">
        <f t="shared" si="34"/>
        <v>1.7350109526219862E-2</v>
      </c>
      <c r="Q35" s="44">
        <f t="shared" si="35"/>
        <v>2.5621199873475557E-2</v>
      </c>
      <c r="R35" s="41">
        <v>2</v>
      </c>
      <c r="S35" s="13">
        <f t="shared" si="36"/>
        <v>6.564458829565839E-4</v>
      </c>
      <c r="T35" s="13">
        <f t="shared" si="37"/>
        <v>3.1145475613397228E-2</v>
      </c>
      <c r="U35" s="13">
        <f t="shared" si="38"/>
        <v>5.4037741313865163E-4</v>
      </c>
      <c r="V35" s="31">
        <f t="shared" si="39"/>
        <v>2.6576606553488015E-2</v>
      </c>
      <c r="W35" s="80">
        <v>1082</v>
      </c>
      <c r="X35" s="46">
        <f t="shared" si="40"/>
        <v>1632.9464364659641</v>
      </c>
      <c r="Y35" s="86">
        <f t="shared" si="41"/>
        <v>550.9464364659641</v>
      </c>
      <c r="Z35" s="80">
        <v>1243</v>
      </c>
      <c r="AA35" s="80">
        <v>0</v>
      </c>
      <c r="AB35" s="80">
        <v>0</v>
      </c>
      <c r="AC35" s="26">
        <f t="shared" si="42"/>
        <v>1243</v>
      </c>
      <c r="AD35" s="46">
        <f t="shared" si="43"/>
        <v>1888.6133915105188</v>
      </c>
      <c r="AE35" s="22">
        <f t="shared" si="44"/>
        <v>645.6133915105188</v>
      </c>
      <c r="AF35" s="22">
        <f t="shared" si="45"/>
        <v>1196.5598279764829</v>
      </c>
      <c r="AG35" s="55">
        <f t="shared" si="46"/>
        <v>2325</v>
      </c>
      <c r="AH35">
        <f t="shared" si="47"/>
        <v>2.6576606553488012E-2</v>
      </c>
      <c r="AI35" s="1">
        <f t="shared" si="48"/>
        <v>2717.7503627662377</v>
      </c>
      <c r="AJ35" s="2">
        <v>2056</v>
      </c>
      <c r="AK35" s="1">
        <f t="shared" si="49"/>
        <v>661.75036276623769</v>
      </c>
      <c r="AL35">
        <f t="shared" si="50"/>
        <v>0</v>
      </c>
      <c r="AM35">
        <f t="shared" si="51"/>
        <v>0</v>
      </c>
      <c r="AN35" s="1">
        <f t="shared" si="52"/>
        <v>0</v>
      </c>
      <c r="AO35" s="8">
        <v>2164</v>
      </c>
      <c r="AP35" s="1">
        <f t="shared" si="53"/>
        <v>-2164</v>
      </c>
      <c r="AQ35" s="69">
        <f t="shared" si="54"/>
        <v>3.25</v>
      </c>
      <c r="AR35">
        <f t="shared" si="55"/>
        <v>1.7350109526219862E-2</v>
      </c>
      <c r="AS35" s="1">
        <f t="shared" si="56"/>
        <v>796.28894204774679</v>
      </c>
      <c r="AT35" s="8">
        <v>1244</v>
      </c>
      <c r="AU35" s="1">
        <f t="shared" si="57"/>
        <v>-447.71105795225321</v>
      </c>
      <c r="AV35" s="82">
        <f t="shared" si="58"/>
        <v>0.69640000000000002</v>
      </c>
      <c r="AW35" s="82">
        <f t="shared" si="59"/>
        <v>1.1456681214265001E-4</v>
      </c>
      <c r="AX35" s="49">
        <f t="shared" si="60"/>
        <v>7.4856050037055208</v>
      </c>
      <c r="AY35" s="8">
        <v>0</v>
      </c>
      <c r="AZ35" s="1">
        <f t="shared" si="61"/>
        <v>7.4856050037055208</v>
      </c>
      <c r="BA35" s="68">
        <v>1.611</v>
      </c>
    </row>
    <row r="36" spans="1:53" x14ac:dyDescent="0.2">
      <c r="A36" s="31" t="s">
        <v>98</v>
      </c>
      <c r="B36" s="21">
        <v>1</v>
      </c>
      <c r="C36" s="21">
        <v>5371</v>
      </c>
      <c r="D36" s="21">
        <f t="shared" si="33"/>
        <v>4629</v>
      </c>
      <c r="E36" s="21">
        <v>0.56200000000000006</v>
      </c>
      <c r="F36" s="21">
        <v>0.99280000000000002</v>
      </c>
      <c r="G36" s="21">
        <v>0.99399999999999999</v>
      </c>
      <c r="H36" s="21">
        <v>0.1024</v>
      </c>
      <c r="I36" s="21">
        <v>0</v>
      </c>
      <c r="J36" s="21">
        <v>0</v>
      </c>
      <c r="K36" s="21">
        <v>0</v>
      </c>
      <c r="L36" s="24">
        <v>4.3</v>
      </c>
      <c r="M36" s="21">
        <v>1</v>
      </c>
      <c r="N36" s="24">
        <v>1</v>
      </c>
      <c r="O36" s="63">
        <f t="shared" si="31"/>
        <v>4.3</v>
      </c>
      <c r="P36" s="44">
        <f t="shared" si="34"/>
        <v>2.2955529526998586E-2</v>
      </c>
      <c r="Q36" s="44">
        <f t="shared" si="35"/>
        <v>1.8076594149415995E-2</v>
      </c>
      <c r="R36" s="41">
        <v>2</v>
      </c>
      <c r="S36" s="21">
        <f t="shared" si="36"/>
        <v>3.2676325604270059E-4</v>
      </c>
      <c r="T36" s="21">
        <f t="shared" si="37"/>
        <v>1.5503482140210644E-2</v>
      </c>
      <c r="U36" s="21">
        <f t="shared" si="38"/>
        <v>3.5589064204090068E-4</v>
      </c>
      <c r="V36" s="31">
        <f t="shared" si="39"/>
        <v>1.7503258536756057E-2</v>
      </c>
      <c r="W36" s="80">
        <v>1201</v>
      </c>
      <c r="X36" s="46">
        <f t="shared" si="40"/>
        <v>1075.4527142739023</v>
      </c>
      <c r="Y36" s="86">
        <f t="shared" si="41"/>
        <v>-125.5472857260977</v>
      </c>
      <c r="Z36" s="80">
        <v>1401</v>
      </c>
      <c r="AA36" s="80">
        <v>400</v>
      </c>
      <c r="AB36" s="80">
        <v>0</v>
      </c>
      <c r="AC36" s="26">
        <f t="shared" si="42"/>
        <v>1801</v>
      </c>
      <c r="AD36" s="46">
        <f t="shared" si="43"/>
        <v>1243.8340613974956</v>
      </c>
      <c r="AE36" s="22">
        <f t="shared" si="44"/>
        <v>-557.16593860250441</v>
      </c>
      <c r="AF36" s="22">
        <f t="shared" si="45"/>
        <v>-682.71322432860211</v>
      </c>
      <c r="AG36" s="55">
        <f t="shared" si="46"/>
        <v>3002</v>
      </c>
      <c r="AH36">
        <f t="shared" si="47"/>
        <v>1.7503258536756054E-2</v>
      </c>
      <c r="AI36" s="1">
        <f t="shared" si="48"/>
        <v>1789.9007212272109</v>
      </c>
      <c r="AJ36" s="2">
        <v>2202</v>
      </c>
      <c r="AK36" s="1">
        <f t="shared" si="49"/>
        <v>-412.09927877278915</v>
      </c>
      <c r="AL36">
        <f t="shared" si="50"/>
        <v>4.3</v>
      </c>
      <c r="AM36">
        <f t="shared" si="51"/>
        <v>5.4285175978695741E-2</v>
      </c>
      <c r="AN36" s="1">
        <f t="shared" si="52"/>
        <v>5313.5958803226749</v>
      </c>
      <c r="AO36" s="8">
        <v>2602</v>
      </c>
      <c r="AP36" s="1">
        <f t="shared" si="53"/>
        <v>2711.5958803226749</v>
      </c>
      <c r="AQ36" s="69">
        <f t="shared" si="54"/>
        <v>4.3</v>
      </c>
      <c r="AR36">
        <f t="shared" si="55"/>
        <v>2.2955529526998586E-2</v>
      </c>
      <c r="AS36" s="1">
        <f t="shared" si="56"/>
        <v>1053.5515233247108</v>
      </c>
      <c r="AT36" s="8">
        <v>1801</v>
      </c>
      <c r="AU36" s="1">
        <f t="shared" si="57"/>
        <v>-747.44847667528916</v>
      </c>
      <c r="AV36" s="82">
        <f t="shared" si="58"/>
        <v>0.69640000000000002</v>
      </c>
      <c r="AW36" s="82">
        <f t="shared" si="59"/>
        <v>2.0120796382552909E-2</v>
      </c>
      <c r="AX36" s="49">
        <f t="shared" si="60"/>
        <v>1314.6593787757822</v>
      </c>
      <c r="AY36" s="8">
        <v>1401</v>
      </c>
      <c r="AZ36" s="1">
        <f t="shared" si="61"/>
        <v>-86.340621224217784</v>
      </c>
      <c r="BA36" s="68">
        <v>1.611</v>
      </c>
    </row>
    <row r="37" spans="1:53" x14ac:dyDescent="0.2">
      <c r="A37" s="31" t="s">
        <v>16</v>
      </c>
      <c r="B37" s="21">
        <v>0</v>
      </c>
      <c r="C37" s="21">
        <v>4865</v>
      </c>
      <c r="D37" s="21">
        <f t="shared" si="33"/>
        <v>5135</v>
      </c>
      <c r="E37" s="21">
        <v>2.9999999999999997E-4</v>
      </c>
      <c r="F37" s="21">
        <v>0.99280000000000002</v>
      </c>
      <c r="G37" s="21">
        <v>0.99399999999999999</v>
      </c>
      <c r="H37" s="21">
        <v>0.1024</v>
      </c>
      <c r="I37" s="24">
        <v>6.6</v>
      </c>
      <c r="J37" s="66">
        <f>$AD$64</f>
        <v>9.4188188188188189</v>
      </c>
      <c r="K37" s="24">
        <v>8.9</v>
      </c>
      <c r="L37" s="24">
        <v>11</v>
      </c>
      <c r="M37" s="21">
        <v>3</v>
      </c>
      <c r="N37" s="24">
        <v>0.9</v>
      </c>
      <c r="O37" s="63">
        <f t="shared" si="31"/>
        <v>10.775645645645646</v>
      </c>
      <c r="P37" s="44">
        <f t="shared" si="34"/>
        <v>5.7525732974672644E-2</v>
      </c>
      <c r="Q37" s="44">
        <f t="shared" si="35"/>
        <v>2.0052562315241117E-2</v>
      </c>
      <c r="R37" s="41">
        <v>2</v>
      </c>
      <c r="S37" s="13">
        <f t="shared" si="36"/>
        <v>4.0210525540662818E-4</v>
      </c>
      <c r="T37" s="13">
        <f t="shared" si="37"/>
        <v>1.9078129289012997E-2</v>
      </c>
      <c r="U37" s="13">
        <f t="shared" si="38"/>
        <v>1.0974833711360429E-3</v>
      </c>
      <c r="V37" s="31">
        <f t="shared" si="39"/>
        <v>5.3975949113540068E-2</v>
      </c>
      <c r="W37" s="80">
        <v>3200</v>
      </c>
      <c r="X37" s="46">
        <f t="shared" si="40"/>
        <v>3316.4442413832426</v>
      </c>
      <c r="Y37" s="86">
        <f t="shared" si="41"/>
        <v>116.44424138324257</v>
      </c>
      <c r="Z37" s="80">
        <v>1600</v>
      </c>
      <c r="AA37" s="80">
        <v>2400</v>
      </c>
      <c r="AB37" s="80">
        <v>0</v>
      </c>
      <c r="AC37" s="26">
        <f t="shared" si="42"/>
        <v>4000</v>
      </c>
      <c r="AD37" s="46">
        <f t="shared" si="43"/>
        <v>3835.6928718554977</v>
      </c>
      <c r="AE37" s="22">
        <f t="shared" si="44"/>
        <v>-164.30712814450226</v>
      </c>
      <c r="AF37" s="22">
        <f t="shared" si="45"/>
        <v>-47.862886761259688</v>
      </c>
      <c r="AG37" s="55">
        <f t="shared" si="46"/>
        <v>7200</v>
      </c>
      <c r="AH37" s="3">
        <f t="shared" si="47"/>
        <v>5.3975949113540062E-2</v>
      </c>
      <c r="AI37" s="1">
        <f t="shared" si="48"/>
        <v>5519.6345322997204</v>
      </c>
      <c r="AJ37" s="2">
        <v>4800</v>
      </c>
      <c r="AK37" s="49">
        <f t="shared" si="49"/>
        <v>719.63453229972038</v>
      </c>
      <c r="AL37">
        <f t="shared" si="50"/>
        <v>0</v>
      </c>
      <c r="AM37">
        <f t="shared" si="51"/>
        <v>0</v>
      </c>
      <c r="AN37" s="1">
        <f t="shared" si="52"/>
        <v>0</v>
      </c>
      <c r="AO37" s="8">
        <v>6000</v>
      </c>
      <c r="AP37" s="1">
        <f t="shared" si="53"/>
        <v>-6000</v>
      </c>
      <c r="AQ37" s="69">
        <f t="shared" si="54"/>
        <v>10.775645645645646</v>
      </c>
      <c r="AR37">
        <f t="shared" si="55"/>
        <v>5.7525732974672644E-2</v>
      </c>
      <c r="AS37" s="1">
        <f t="shared" si="56"/>
        <v>2640.1622987854089</v>
      </c>
      <c r="AT37" s="8">
        <v>4400</v>
      </c>
      <c r="AU37" s="49">
        <f t="shared" si="57"/>
        <v>-1759.8377012145911</v>
      </c>
      <c r="AV37" s="82">
        <f t="shared" si="58"/>
        <v>0.69640000000000002</v>
      </c>
      <c r="AW37" s="82">
        <f t="shared" si="59"/>
        <v>1.0740638638373437E-5</v>
      </c>
      <c r="AX37" s="49">
        <f t="shared" si="60"/>
        <v>0.70177546909739252</v>
      </c>
      <c r="AY37" s="8">
        <v>2400</v>
      </c>
      <c r="AZ37" s="1">
        <f t="shared" si="61"/>
        <v>-2399.2982245309026</v>
      </c>
      <c r="BA37" s="68">
        <v>1.611</v>
      </c>
    </row>
    <row r="38" spans="1:53" x14ac:dyDescent="0.2">
      <c r="A38" s="31" t="s">
        <v>67</v>
      </c>
      <c r="B38" s="21">
        <v>0</v>
      </c>
      <c r="C38" s="21">
        <v>4673</v>
      </c>
      <c r="D38" s="21">
        <f t="shared" si="33"/>
        <v>5327</v>
      </c>
      <c r="E38" s="21">
        <v>1</v>
      </c>
      <c r="F38" s="21">
        <v>0.99280000000000002</v>
      </c>
      <c r="G38" s="21">
        <v>0.99399999999999999</v>
      </c>
      <c r="H38" s="21">
        <v>0.1024</v>
      </c>
      <c r="I38" s="21">
        <v>0</v>
      </c>
      <c r="J38" s="66">
        <f>$AD$65</f>
        <v>3.2732065398732071</v>
      </c>
      <c r="K38" s="21">
        <v>0</v>
      </c>
      <c r="L38" s="21">
        <v>0</v>
      </c>
      <c r="M38" s="21">
        <v>1</v>
      </c>
      <c r="N38" s="24">
        <v>0.9</v>
      </c>
      <c r="O38" s="63">
        <f t="shared" si="31"/>
        <v>2.9458858858858865</v>
      </c>
      <c r="P38" s="44">
        <f t="shared" si="34"/>
        <v>1.572659777595857E-2</v>
      </c>
      <c r="Q38" s="44">
        <f t="shared" si="35"/>
        <v>2.0802336797135237E-2</v>
      </c>
      <c r="R38" s="41">
        <v>2</v>
      </c>
      <c r="S38" s="13">
        <f t="shared" si="36"/>
        <v>4.3273721622144671E-4</v>
      </c>
      <c r="T38" s="13">
        <f t="shared" si="37"/>
        <v>2.0531481367712177E-2</v>
      </c>
      <c r="U38" s="13">
        <f t="shared" si="38"/>
        <v>3.2289034921459717E-4</v>
      </c>
      <c r="V38" s="31">
        <f t="shared" si="39"/>
        <v>1.5880252509356593E-2</v>
      </c>
      <c r="W38" s="80">
        <v>535</v>
      </c>
      <c r="X38" s="46">
        <f t="shared" si="40"/>
        <v>975.73035493239706</v>
      </c>
      <c r="Y38" s="86">
        <f t="shared" si="41"/>
        <v>440.73035493239706</v>
      </c>
      <c r="Z38" s="80">
        <v>535</v>
      </c>
      <c r="AA38" s="80">
        <v>535</v>
      </c>
      <c r="AB38" s="80">
        <v>0</v>
      </c>
      <c r="AC38" s="26">
        <f t="shared" si="42"/>
        <v>1070</v>
      </c>
      <c r="AD38" s="46">
        <f t="shared" si="43"/>
        <v>1128.4983840724076</v>
      </c>
      <c r="AE38" s="22">
        <f t="shared" si="44"/>
        <v>58.498384072407589</v>
      </c>
      <c r="AF38" s="22">
        <f t="shared" si="45"/>
        <v>499.22873900480465</v>
      </c>
      <c r="AG38" s="55">
        <f t="shared" si="46"/>
        <v>1605</v>
      </c>
      <c r="AH38">
        <f t="shared" si="47"/>
        <v>1.5880252509356589E-2</v>
      </c>
      <c r="AI38" s="1">
        <f t="shared" si="48"/>
        <v>1623.9305018593141</v>
      </c>
      <c r="AJ38" s="2">
        <v>1338</v>
      </c>
      <c r="AK38" s="1">
        <f t="shared" si="49"/>
        <v>285.93050185931406</v>
      </c>
      <c r="AL38">
        <f t="shared" si="50"/>
        <v>0</v>
      </c>
      <c r="AM38">
        <f t="shared" si="51"/>
        <v>0</v>
      </c>
      <c r="AN38" s="1">
        <f t="shared" si="52"/>
        <v>0</v>
      </c>
      <c r="AO38" s="8">
        <v>0</v>
      </c>
      <c r="AP38" s="1">
        <f t="shared" si="53"/>
        <v>0</v>
      </c>
      <c r="AQ38" s="69">
        <f t="shared" si="54"/>
        <v>2.9458858858858865</v>
      </c>
      <c r="AR38">
        <f t="shared" si="55"/>
        <v>1.572659777595857E-2</v>
      </c>
      <c r="AS38" s="1">
        <f t="shared" si="56"/>
        <v>721.77734014321891</v>
      </c>
      <c r="AT38" s="8">
        <v>1070</v>
      </c>
      <c r="AU38" s="1">
        <f t="shared" si="57"/>
        <v>-348.22265985678109</v>
      </c>
      <c r="AV38" s="82">
        <f t="shared" si="58"/>
        <v>0.69640000000000002</v>
      </c>
      <c r="AW38" s="82">
        <f t="shared" si="59"/>
        <v>3.5802128794578128E-2</v>
      </c>
      <c r="AX38" s="49">
        <f t="shared" si="60"/>
        <v>2339.2515636579751</v>
      </c>
      <c r="AY38" s="8">
        <v>2676</v>
      </c>
      <c r="AZ38" s="1">
        <f t="shared" si="61"/>
        <v>-336.74843634202489</v>
      </c>
      <c r="BA38" s="68">
        <v>1.611</v>
      </c>
    </row>
    <row r="39" spans="1:53" x14ac:dyDescent="0.2">
      <c r="A39" s="41" t="s">
        <v>103</v>
      </c>
      <c r="B39" s="21">
        <v>0</v>
      </c>
      <c r="C39" s="21">
        <v>5264</v>
      </c>
      <c r="D39" s="21">
        <f t="shared" si="33"/>
        <v>4736</v>
      </c>
      <c r="E39" s="21">
        <v>0.99460000000000004</v>
      </c>
      <c r="F39" s="21">
        <v>0.99280000000000002</v>
      </c>
      <c r="G39" s="21">
        <v>0.99399999999999999</v>
      </c>
      <c r="H39" s="21">
        <v>0.1024</v>
      </c>
      <c r="I39" s="24">
        <v>11.1</v>
      </c>
      <c r="J39" s="21">
        <v>0</v>
      </c>
      <c r="K39" s="24">
        <v>6.9</v>
      </c>
      <c r="L39" s="24">
        <v>6</v>
      </c>
      <c r="M39" s="21">
        <v>3</v>
      </c>
      <c r="N39" s="24">
        <v>0.9</v>
      </c>
      <c r="O39" s="63">
        <f t="shared" si="31"/>
        <v>7.2</v>
      </c>
      <c r="P39" s="13">
        <f t="shared" si="34"/>
        <v>3.8437165719625542E-2</v>
      </c>
      <c r="Q39" s="13">
        <f t="shared" si="35"/>
        <v>1.8494437220054904E-2</v>
      </c>
      <c r="R39" s="41">
        <v>2</v>
      </c>
      <c r="S39" s="13">
        <f t="shared" si="36"/>
        <v>3.4204420808655217E-4</v>
      </c>
      <c r="T39" s="13">
        <f t="shared" si="37"/>
        <v>1.6228496237469824E-2</v>
      </c>
      <c r="U39" s="13">
        <f t="shared" si="38"/>
        <v>6.2377739925994721E-4</v>
      </c>
      <c r="V39" s="31">
        <f t="shared" si="39"/>
        <v>3.0678348343245836E-2</v>
      </c>
      <c r="W39" s="80">
        <v>1443</v>
      </c>
      <c r="X39" s="46">
        <f t="shared" si="40"/>
        <v>1884.9697572540538</v>
      </c>
      <c r="Y39" s="86">
        <f t="shared" si="41"/>
        <v>441.96975725405377</v>
      </c>
      <c r="Z39" s="80">
        <v>0</v>
      </c>
      <c r="AA39" s="80">
        <v>1443</v>
      </c>
      <c r="AB39" s="80">
        <v>0</v>
      </c>
      <c r="AC39" s="26">
        <f t="shared" si="42"/>
        <v>1443</v>
      </c>
      <c r="AD39" s="46">
        <f t="shared" si="43"/>
        <v>2180.095468316079</v>
      </c>
      <c r="AE39" s="22">
        <f t="shared" si="44"/>
        <v>737.09546831607895</v>
      </c>
      <c r="AF39" s="22">
        <f t="shared" si="45"/>
        <v>1179.0652255701327</v>
      </c>
      <c r="AG39" s="55">
        <f t="shared" si="46"/>
        <v>2886</v>
      </c>
      <c r="AH39">
        <f t="shared" si="47"/>
        <v>3.0678348343245829E-2</v>
      </c>
      <c r="AI39" s="1">
        <f t="shared" si="48"/>
        <v>3137.1985799286617</v>
      </c>
      <c r="AJ39" s="2">
        <v>2885</v>
      </c>
      <c r="AK39" s="49">
        <f t="shared" si="49"/>
        <v>252.19857992866173</v>
      </c>
      <c r="AL39">
        <f t="shared" si="50"/>
        <v>0</v>
      </c>
      <c r="AM39">
        <f t="shared" si="51"/>
        <v>0</v>
      </c>
      <c r="AN39" s="1">
        <f t="shared" si="52"/>
        <v>0</v>
      </c>
      <c r="AO39" s="8">
        <v>4328</v>
      </c>
      <c r="AP39" s="1">
        <f t="shared" si="53"/>
        <v>-4328</v>
      </c>
      <c r="AQ39" s="69">
        <f t="shared" si="54"/>
        <v>7.2</v>
      </c>
      <c r="AR39">
        <f t="shared" si="55"/>
        <v>3.8437165719625542E-2</v>
      </c>
      <c r="AS39" s="1">
        <f t="shared" si="56"/>
        <v>1764.0862716134698</v>
      </c>
      <c r="AT39" s="8">
        <v>2885</v>
      </c>
      <c r="AU39" s="1">
        <f t="shared" si="57"/>
        <v>-1120.9137283865302</v>
      </c>
      <c r="AV39" s="82">
        <f t="shared" si="58"/>
        <v>0.69640000000000002</v>
      </c>
      <c r="AW39" s="82">
        <f t="shared" si="59"/>
        <v>3.5608797299087405E-2</v>
      </c>
      <c r="AX39" s="49">
        <f t="shared" si="60"/>
        <v>2326.6196052142222</v>
      </c>
      <c r="AY39" s="8">
        <v>2885</v>
      </c>
      <c r="AZ39" s="1">
        <f t="shared" si="61"/>
        <v>-558.38039478577775</v>
      </c>
      <c r="BA39" s="68">
        <v>1.611</v>
      </c>
    </row>
    <row r="40" spans="1:53" x14ac:dyDescent="0.2">
      <c r="A40" s="41" t="s">
        <v>77</v>
      </c>
      <c r="B40" s="21">
        <v>1</v>
      </c>
      <c r="C40" s="21">
        <v>3465</v>
      </c>
      <c r="D40" s="21">
        <f t="shared" si="33"/>
        <v>6535</v>
      </c>
      <c r="E40" s="21">
        <v>0.27010000000000001</v>
      </c>
      <c r="F40" s="21">
        <v>0.99280000000000002</v>
      </c>
      <c r="G40" s="21">
        <v>0.99399999999999999</v>
      </c>
      <c r="H40" s="21">
        <v>0.1024</v>
      </c>
      <c r="I40" s="24">
        <v>5.4</v>
      </c>
      <c r="J40" s="66">
        <f>$AD$66</f>
        <v>1.402802802802803</v>
      </c>
      <c r="K40" s="24">
        <v>3.7</v>
      </c>
      <c r="L40" s="24">
        <v>3.4</v>
      </c>
      <c r="M40" s="21">
        <v>3</v>
      </c>
      <c r="N40" s="24">
        <v>1</v>
      </c>
      <c r="O40" s="63">
        <f t="shared" si="31"/>
        <v>4.634267600934268</v>
      </c>
      <c r="P40" s="13">
        <f t="shared" si="34"/>
        <v>2.4740015523083601E-2</v>
      </c>
      <c r="Q40" s="13">
        <f t="shared" si="35"/>
        <v>2.5519667912385729E-2</v>
      </c>
      <c r="R40" s="41">
        <v>2</v>
      </c>
      <c r="S40" s="13">
        <f t="shared" si="36"/>
        <v>6.5125345035844983E-4</v>
      </c>
      <c r="T40" s="13">
        <f t="shared" si="37"/>
        <v>3.0899117479302435E-2</v>
      </c>
      <c r="U40" s="13">
        <f t="shared" si="38"/>
        <v>7.6444464608752612E-4</v>
      </c>
      <c r="V40" s="31">
        <f t="shared" si="39"/>
        <v>3.7596583604384934E-2</v>
      </c>
      <c r="W40" s="80">
        <v>1908</v>
      </c>
      <c r="X40" s="46">
        <f t="shared" si="40"/>
        <v>2310.0468864042236</v>
      </c>
      <c r="Y40" s="86">
        <f t="shared" si="41"/>
        <v>402.04688640422364</v>
      </c>
      <c r="Z40" s="80">
        <v>734</v>
      </c>
      <c r="AA40" s="80">
        <v>1174</v>
      </c>
      <c r="AB40" s="80">
        <v>0</v>
      </c>
      <c r="AC40" s="26">
        <f t="shared" si="42"/>
        <v>1908</v>
      </c>
      <c r="AD40" s="46">
        <f t="shared" si="43"/>
        <v>2671.7260206784067</v>
      </c>
      <c r="AE40" s="22">
        <f t="shared" si="44"/>
        <v>763.72602067840671</v>
      </c>
      <c r="AF40" s="22">
        <f t="shared" si="45"/>
        <v>1165.7729070826304</v>
      </c>
      <c r="AG40" s="55">
        <f t="shared" si="46"/>
        <v>3816</v>
      </c>
      <c r="AH40">
        <f t="shared" si="47"/>
        <v>3.7596583604384934E-2</v>
      </c>
      <c r="AI40" s="1">
        <f t="shared" si="48"/>
        <v>3844.6642359680077</v>
      </c>
      <c r="AJ40" s="2">
        <v>3229</v>
      </c>
      <c r="AK40" s="1">
        <f t="shared" si="49"/>
        <v>615.66423596800769</v>
      </c>
      <c r="AL40">
        <f t="shared" si="50"/>
        <v>4.634267600934268</v>
      </c>
      <c r="AM40">
        <f t="shared" si="51"/>
        <v>5.8505123778856943E-2</v>
      </c>
      <c r="AN40" s="1">
        <f t="shared" si="52"/>
        <v>5726.657030845854</v>
      </c>
      <c r="AO40" s="8">
        <v>3229</v>
      </c>
      <c r="AP40" s="1">
        <f t="shared" si="53"/>
        <v>2497.657030845854</v>
      </c>
      <c r="AQ40" s="69">
        <f t="shared" si="54"/>
        <v>4.634267600934268</v>
      </c>
      <c r="AR40">
        <f t="shared" si="55"/>
        <v>2.4740015523083601E-2</v>
      </c>
      <c r="AS40" s="1">
        <f t="shared" si="56"/>
        <v>1135.4510908043376</v>
      </c>
      <c r="AT40" s="8">
        <v>1761</v>
      </c>
      <c r="AU40" s="1">
        <f t="shared" si="57"/>
        <v>-625.54890919566242</v>
      </c>
      <c r="AV40" s="82">
        <f t="shared" si="58"/>
        <v>0.69640000000000002</v>
      </c>
      <c r="AW40" s="82">
        <f t="shared" si="59"/>
        <v>9.6701549874155524E-3</v>
      </c>
      <c r="AX40" s="49">
        <f t="shared" si="60"/>
        <v>631.83184734401914</v>
      </c>
      <c r="AY40" s="8">
        <v>147</v>
      </c>
      <c r="AZ40" s="1">
        <f t="shared" si="61"/>
        <v>484.83184734401914</v>
      </c>
      <c r="BA40" s="68">
        <v>1.611</v>
      </c>
    </row>
    <row r="41" spans="1:53" x14ac:dyDescent="0.2">
      <c r="A41" s="41" t="s">
        <v>14</v>
      </c>
      <c r="B41" s="21">
        <v>0</v>
      </c>
      <c r="C41" s="21">
        <v>5521</v>
      </c>
      <c r="D41" s="21">
        <f t="shared" si="33"/>
        <v>4479</v>
      </c>
      <c r="E41" s="21">
        <v>0.99880000000000002</v>
      </c>
      <c r="F41" s="21">
        <v>0.99280000000000002</v>
      </c>
      <c r="G41" s="21">
        <v>0.99399999999999999</v>
      </c>
      <c r="H41" s="21">
        <v>0.1024</v>
      </c>
      <c r="I41" s="24">
        <v>5.2</v>
      </c>
      <c r="J41" s="21">
        <v>0</v>
      </c>
      <c r="K41" s="24">
        <v>3.1</v>
      </c>
      <c r="L41" s="21">
        <v>0</v>
      </c>
      <c r="M41" s="21">
        <v>2</v>
      </c>
      <c r="N41" s="24">
        <v>1.1000000000000001</v>
      </c>
      <c r="O41" s="63">
        <f t="shared" si="31"/>
        <v>4.5650000000000004</v>
      </c>
      <c r="P41" s="13">
        <f t="shared" si="34"/>
        <v>2.4370230765290362E-2</v>
      </c>
      <c r="Q41" s="13">
        <f t="shared" si="35"/>
        <v>1.7490832835436218E-2</v>
      </c>
      <c r="R41" s="41">
        <v>2</v>
      </c>
      <c r="S41" s="13">
        <f t="shared" si="36"/>
        <v>3.0592923327717376E-4</v>
      </c>
      <c r="T41" s="13">
        <f t="shared" si="37"/>
        <v>1.4514999212950677E-2</v>
      </c>
      <c r="U41" s="13">
        <f t="shared" si="38"/>
        <v>3.5373388037761598E-4</v>
      </c>
      <c r="V41" s="31">
        <f t="shared" si="39"/>
        <v>1.7397185624082229E-2</v>
      </c>
      <c r="W41" s="80">
        <v>1043</v>
      </c>
      <c r="X41" s="46">
        <f t="shared" si="40"/>
        <v>1068.9352763004845</v>
      </c>
      <c r="Y41" s="86">
        <f t="shared" si="41"/>
        <v>25.935276300484475</v>
      </c>
      <c r="Z41" s="80">
        <v>0</v>
      </c>
      <c r="AA41" s="80">
        <v>782</v>
      </c>
      <c r="AB41" s="80">
        <v>0</v>
      </c>
      <c r="AC41" s="26">
        <f t="shared" si="42"/>
        <v>782</v>
      </c>
      <c r="AD41" s="46">
        <f t="shared" si="43"/>
        <v>1236.2962020041555</v>
      </c>
      <c r="AE41" s="22">
        <f t="shared" si="44"/>
        <v>454.29620200415548</v>
      </c>
      <c r="AF41" s="22">
        <f t="shared" si="45"/>
        <v>480.23147830463995</v>
      </c>
      <c r="AG41" s="55">
        <f t="shared" si="46"/>
        <v>1825</v>
      </c>
      <c r="AH41">
        <f t="shared" si="47"/>
        <v>1.7397185624082229E-2</v>
      </c>
      <c r="AI41" s="1">
        <f t="shared" si="48"/>
        <v>1779.053599104273</v>
      </c>
      <c r="AJ41" s="2">
        <v>1564</v>
      </c>
      <c r="AK41" s="1">
        <f t="shared" si="49"/>
        <v>215.05359910427296</v>
      </c>
      <c r="AL41">
        <f t="shared" si="50"/>
        <v>0</v>
      </c>
      <c r="AM41">
        <f t="shared" si="51"/>
        <v>0</v>
      </c>
      <c r="AN41" s="1">
        <f t="shared" si="52"/>
        <v>0</v>
      </c>
      <c r="AO41" s="8">
        <v>3128</v>
      </c>
      <c r="AP41" s="1">
        <f t="shared" si="53"/>
        <v>-3128</v>
      </c>
      <c r="AQ41" s="69">
        <f t="shared" si="54"/>
        <v>4.5650000000000004</v>
      </c>
      <c r="AR41">
        <f t="shared" si="55"/>
        <v>2.4370230765290362E-2</v>
      </c>
      <c r="AS41" s="1">
        <f t="shared" si="56"/>
        <v>1118.4796985993735</v>
      </c>
      <c r="AT41" s="8">
        <v>1824</v>
      </c>
      <c r="AU41" s="1">
        <f t="shared" si="57"/>
        <v>-705.52030140062652</v>
      </c>
      <c r="AV41" s="82">
        <f t="shared" si="58"/>
        <v>0.69640000000000002</v>
      </c>
      <c r="AW41" s="82">
        <f t="shared" si="59"/>
        <v>3.5759166240024634E-2</v>
      </c>
      <c r="AX41" s="49">
        <f t="shared" si="60"/>
        <v>2336.4444617815857</v>
      </c>
      <c r="AY41" s="8">
        <v>2085</v>
      </c>
      <c r="AZ41" s="1">
        <f t="shared" si="61"/>
        <v>251.44446178158569</v>
      </c>
      <c r="BA41" s="68">
        <v>1.611</v>
      </c>
    </row>
    <row r="42" spans="1:53" x14ac:dyDescent="0.2">
      <c r="A42" s="41" t="s">
        <v>10</v>
      </c>
      <c r="B42" s="21">
        <v>0</v>
      </c>
      <c r="C42" s="21">
        <v>3993</v>
      </c>
      <c r="D42" s="21">
        <f t="shared" si="33"/>
        <v>6007</v>
      </c>
      <c r="E42" s="21">
        <v>0.77980000000000005</v>
      </c>
      <c r="F42" s="21">
        <v>0.99280000000000002</v>
      </c>
      <c r="G42" s="21">
        <v>0.99399999999999999</v>
      </c>
      <c r="H42" s="21">
        <v>0.1024</v>
      </c>
      <c r="I42" s="24">
        <v>5.9</v>
      </c>
      <c r="J42" s="21">
        <v>0</v>
      </c>
      <c r="K42" s="21">
        <v>0</v>
      </c>
      <c r="L42" s="21">
        <v>0</v>
      </c>
      <c r="M42" s="21">
        <v>1</v>
      </c>
      <c r="N42" s="24">
        <v>0.65600000000000003</v>
      </c>
      <c r="O42" s="63">
        <f t="shared" si="31"/>
        <v>3.8704000000000005</v>
      </c>
      <c r="P42" s="13">
        <f t="shared" si="34"/>
        <v>2.0662111972394266E-2</v>
      </c>
      <c r="Q42" s="13">
        <f t="shared" si="35"/>
        <v>2.3457788087176905E-2</v>
      </c>
      <c r="R42" s="41">
        <v>2</v>
      </c>
      <c r="S42" s="13">
        <f t="shared" si="36"/>
        <v>5.5026782194289873E-4</v>
      </c>
      <c r="T42" s="13">
        <f t="shared" si="37"/>
        <v>2.6107792697198252E-2</v>
      </c>
      <c r="U42" s="13">
        <f t="shared" si="38"/>
        <v>5.3944213606156761E-4</v>
      </c>
      <c r="V42" s="31">
        <f t="shared" si="39"/>
        <v>2.6530608163674155E-2</v>
      </c>
      <c r="W42" s="80">
        <v>2208</v>
      </c>
      <c r="X42" s="46">
        <f t="shared" si="40"/>
        <v>1630.1201574006311</v>
      </c>
      <c r="Y42" s="86">
        <f t="shared" si="41"/>
        <v>-577.87984259936889</v>
      </c>
      <c r="Z42" s="80">
        <v>1248</v>
      </c>
      <c r="AA42" s="80">
        <v>0</v>
      </c>
      <c r="AB42" s="80">
        <v>0</v>
      </c>
      <c r="AC42" s="26">
        <f t="shared" si="42"/>
        <v>1248</v>
      </c>
      <c r="AD42" s="46">
        <f t="shared" si="43"/>
        <v>1885.3446079351766</v>
      </c>
      <c r="AE42" s="22">
        <f t="shared" si="44"/>
        <v>637.34460793517655</v>
      </c>
      <c r="AF42" s="22">
        <f t="shared" si="45"/>
        <v>59.46476533580767</v>
      </c>
      <c r="AG42" s="55">
        <f t="shared" si="46"/>
        <v>3456</v>
      </c>
      <c r="AH42">
        <f t="shared" si="47"/>
        <v>2.6530608163674151E-2</v>
      </c>
      <c r="AI42" s="1">
        <f t="shared" si="48"/>
        <v>2713.0465214254823</v>
      </c>
      <c r="AJ42" s="2">
        <v>2400</v>
      </c>
      <c r="AK42" s="49">
        <f t="shared" si="49"/>
        <v>313.0465214254823</v>
      </c>
      <c r="AL42">
        <f t="shared" si="50"/>
        <v>0</v>
      </c>
      <c r="AM42">
        <f t="shared" si="51"/>
        <v>0</v>
      </c>
      <c r="AN42" s="1">
        <f t="shared" si="52"/>
        <v>0</v>
      </c>
      <c r="AO42" s="8">
        <v>0</v>
      </c>
      <c r="AP42" s="1">
        <f t="shared" si="53"/>
        <v>0</v>
      </c>
      <c r="AQ42" s="69">
        <f t="shared" si="54"/>
        <v>3.8704000000000005</v>
      </c>
      <c r="AR42">
        <f t="shared" si="55"/>
        <v>2.0662111972394266E-2</v>
      </c>
      <c r="AS42" s="1">
        <f t="shared" si="56"/>
        <v>948.29437578510749</v>
      </c>
      <c r="AT42" s="8">
        <v>1536</v>
      </c>
      <c r="AU42" s="1">
        <f t="shared" si="57"/>
        <v>-587.70562421489251</v>
      </c>
      <c r="AV42" s="82">
        <f t="shared" si="58"/>
        <v>0.69640000000000002</v>
      </c>
      <c r="AW42" s="82">
        <f t="shared" si="59"/>
        <v>2.7918500034012025E-2</v>
      </c>
      <c r="AX42" s="49">
        <f t="shared" si="60"/>
        <v>1824.1483693404891</v>
      </c>
      <c r="AY42" s="8">
        <v>2304</v>
      </c>
      <c r="AZ42" s="1">
        <f t="shared" si="61"/>
        <v>-479.85163065951087</v>
      </c>
      <c r="BA42" s="68">
        <v>1.611</v>
      </c>
    </row>
    <row r="43" spans="1:53" x14ac:dyDescent="0.2">
      <c r="A43" s="23" t="s">
        <v>7</v>
      </c>
      <c r="B43" s="21">
        <v>1</v>
      </c>
      <c r="C43" s="21">
        <v>4895</v>
      </c>
      <c r="D43" s="21">
        <f t="shared" si="33"/>
        <v>5105</v>
      </c>
      <c r="E43" s="21">
        <v>0.14280000000000001</v>
      </c>
      <c r="F43" s="21">
        <v>0.99280000000000002</v>
      </c>
      <c r="G43" s="21">
        <v>0.99399999999999999</v>
      </c>
      <c r="H43" s="21">
        <v>0.1024</v>
      </c>
      <c r="I43" s="24">
        <v>6.5</v>
      </c>
      <c r="J43" s="21">
        <v>0</v>
      </c>
      <c r="K43" s="24">
        <v>3.9</v>
      </c>
      <c r="L43" s="21">
        <v>0</v>
      </c>
      <c r="M43" s="21">
        <v>2</v>
      </c>
      <c r="N43" s="24">
        <v>1.21</v>
      </c>
      <c r="O43" s="63">
        <f t="shared" si="31"/>
        <v>6.2919999999999998</v>
      </c>
      <c r="P43" s="44">
        <f t="shared" si="34"/>
        <v>3.3589812042761652E-2</v>
      </c>
      <c r="Q43" s="44">
        <f t="shared" si="35"/>
        <v>1.9935410052445163E-2</v>
      </c>
      <c r="R43" s="41">
        <v>2</v>
      </c>
      <c r="S43" s="13">
        <f t="shared" si="36"/>
        <v>3.9742057395913169E-4</v>
      </c>
      <c r="T43" s="13">
        <f t="shared" si="37"/>
        <v>1.8855861718193017E-2</v>
      </c>
      <c r="U43" s="13">
        <f t="shared" si="38"/>
        <v>6.3336485101840817E-4</v>
      </c>
      <c r="V43" s="31">
        <f t="shared" si="39"/>
        <v>3.1149874219494451E-2</v>
      </c>
      <c r="W43" s="80">
        <v>2119</v>
      </c>
      <c r="X43" s="46">
        <f t="shared" si="40"/>
        <v>1913.9417216683976</v>
      </c>
      <c r="Y43" s="86">
        <f t="shared" si="41"/>
        <v>-205.05827833160242</v>
      </c>
      <c r="Z43" s="80">
        <v>1412</v>
      </c>
      <c r="AA43" s="80">
        <v>0</v>
      </c>
      <c r="AB43" s="80">
        <v>0</v>
      </c>
      <c r="AC43" s="26">
        <f t="shared" si="42"/>
        <v>1412</v>
      </c>
      <c r="AD43" s="46">
        <f t="shared" si="43"/>
        <v>2213.6035116599342</v>
      </c>
      <c r="AE43" s="22">
        <f t="shared" si="44"/>
        <v>801.60351165993416</v>
      </c>
      <c r="AF43" s="22">
        <f t="shared" si="45"/>
        <v>596.54523332833173</v>
      </c>
      <c r="AG43" s="55">
        <f t="shared" si="46"/>
        <v>3531</v>
      </c>
      <c r="AH43">
        <f t="shared" si="47"/>
        <v>3.1149874219494448E-2</v>
      </c>
      <c r="AI43" s="1">
        <f t="shared" si="48"/>
        <v>3185.4172875597219</v>
      </c>
      <c r="AJ43" s="2">
        <v>1412</v>
      </c>
      <c r="AK43" s="1">
        <f t="shared" si="49"/>
        <v>1773.4172875597219</v>
      </c>
      <c r="AL43">
        <f t="shared" si="50"/>
        <v>6.2919999999999998</v>
      </c>
      <c r="AM43">
        <f t="shared" si="51"/>
        <v>7.9433099362314782E-2</v>
      </c>
      <c r="AN43" s="1">
        <f t="shared" si="52"/>
        <v>7775.1500648814581</v>
      </c>
      <c r="AO43" s="8">
        <v>4237</v>
      </c>
      <c r="AP43" s="1">
        <f t="shared" si="53"/>
        <v>3538.1500648814581</v>
      </c>
      <c r="AQ43" s="69">
        <f t="shared" si="54"/>
        <v>6.2919999999999998</v>
      </c>
      <c r="AR43">
        <f t="shared" si="55"/>
        <v>3.3589812042761652E-2</v>
      </c>
      <c r="AS43" s="1">
        <f t="shared" si="56"/>
        <v>1541.6153918044376</v>
      </c>
      <c r="AT43" s="8">
        <v>2825</v>
      </c>
      <c r="AU43" s="1">
        <f t="shared" si="57"/>
        <v>-1283.3846081955624</v>
      </c>
      <c r="AV43" s="82">
        <f t="shared" si="58"/>
        <v>0.69640000000000002</v>
      </c>
      <c r="AW43" s="82">
        <f t="shared" si="59"/>
        <v>5.1125439918657568E-3</v>
      </c>
      <c r="AX43" s="49">
        <f t="shared" si="60"/>
        <v>334.0451232903589</v>
      </c>
      <c r="AY43" s="8">
        <v>2189</v>
      </c>
      <c r="AZ43" s="1">
        <f t="shared" si="61"/>
        <v>-1854.9548767096412</v>
      </c>
      <c r="BA43" s="68">
        <v>1.611</v>
      </c>
    </row>
    <row r="44" spans="1:53" x14ac:dyDescent="0.2">
      <c r="A44" s="23" t="s">
        <v>9</v>
      </c>
      <c r="B44" s="21">
        <v>0</v>
      </c>
      <c r="C44" s="21">
        <v>4260</v>
      </c>
      <c r="D44" s="21">
        <f t="shared" si="33"/>
        <v>5740</v>
      </c>
      <c r="E44" s="21">
        <v>0.3105</v>
      </c>
      <c r="F44" s="21">
        <v>0.99280000000000002</v>
      </c>
      <c r="G44" s="21">
        <v>0.99399999999999999</v>
      </c>
      <c r="H44" s="21">
        <v>0.1024</v>
      </c>
      <c r="I44" s="24">
        <v>1.8</v>
      </c>
      <c r="J44" s="21">
        <v>0</v>
      </c>
      <c r="K44" s="21">
        <v>0</v>
      </c>
      <c r="L44" s="21">
        <v>0</v>
      </c>
      <c r="M44" s="21">
        <v>1</v>
      </c>
      <c r="N44" s="24">
        <v>1.331</v>
      </c>
      <c r="O44" s="63">
        <f t="shared" si="31"/>
        <v>2.3957999999999999</v>
      </c>
      <c r="P44" s="44">
        <f t="shared" si="34"/>
        <v>1.2789966893205398E-2</v>
      </c>
      <c r="Q44" s="44">
        <f t="shared" si="35"/>
        <v>2.2415132948292896E-2</v>
      </c>
      <c r="R44" s="41">
        <v>2</v>
      </c>
      <c r="S44" s="13">
        <f t="shared" si="36"/>
        <v>5.0243818508964578E-4</v>
      </c>
      <c r="T44" s="13">
        <f t="shared" si="37"/>
        <v>2.3838486381342876E-2</v>
      </c>
      <c r="U44" s="13">
        <f t="shared" si="38"/>
        <v>3.0489345160150314E-4</v>
      </c>
      <c r="V44" s="31">
        <f t="shared" si="39"/>
        <v>1.499513693010146E-2</v>
      </c>
      <c r="W44" s="80">
        <v>2899</v>
      </c>
      <c r="X44" s="46">
        <f t="shared" si="40"/>
        <v>921.34619839622405</v>
      </c>
      <c r="Y44" s="86">
        <f t="shared" si="41"/>
        <v>-1977.6538016037759</v>
      </c>
      <c r="Z44" s="80">
        <v>682</v>
      </c>
      <c r="AA44" s="80">
        <v>0</v>
      </c>
      <c r="AB44" s="80">
        <v>0</v>
      </c>
      <c r="AC44" s="26">
        <f t="shared" si="42"/>
        <v>682</v>
      </c>
      <c r="AD44" s="46">
        <f t="shared" si="43"/>
        <v>1065.5994156638001</v>
      </c>
      <c r="AE44" s="22">
        <f t="shared" si="44"/>
        <v>383.59941566380007</v>
      </c>
      <c r="AF44" s="22">
        <f t="shared" si="45"/>
        <v>-1594.0543859399759</v>
      </c>
      <c r="AG44" s="55">
        <f t="shared" si="46"/>
        <v>3581</v>
      </c>
      <c r="AH44">
        <f t="shared" si="47"/>
        <v>1.4995136930101459E-2</v>
      </c>
      <c r="AI44" s="1">
        <f t="shared" si="48"/>
        <v>1533.4176976091053</v>
      </c>
      <c r="AJ44" s="2">
        <v>2728</v>
      </c>
      <c r="AK44" s="1">
        <f t="shared" si="49"/>
        <v>-1194.5823023908947</v>
      </c>
      <c r="AL44">
        <f t="shared" si="50"/>
        <v>0</v>
      </c>
      <c r="AM44">
        <f t="shared" si="51"/>
        <v>0</v>
      </c>
      <c r="AN44" s="1">
        <f t="shared" si="52"/>
        <v>0</v>
      </c>
      <c r="AO44" s="8">
        <v>0</v>
      </c>
      <c r="AP44" s="1">
        <f t="shared" si="53"/>
        <v>0</v>
      </c>
      <c r="AQ44" s="69">
        <f t="shared" si="54"/>
        <v>2.3957999999999999</v>
      </c>
      <c r="AR44">
        <f t="shared" si="55"/>
        <v>1.2789966893205398E-2</v>
      </c>
      <c r="AS44" s="1">
        <f t="shared" si="56"/>
        <v>586.99970687938207</v>
      </c>
      <c r="AT44" s="8">
        <v>682</v>
      </c>
      <c r="AU44" s="1">
        <f t="shared" si="57"/>
        <v>-95.000293120617926</v>
      </c>
      <c r="AV44" s="82">
        <f t="shared" si="58"/>
        <v>0.69640000000000002</v>
      </c>
      <c r="AW44" s="82">
        <f t="shared" si="59"/>
        <v>1.1116560990716508E-2</v>
      </c>
      <c r="AX44" s="49">
        <f t="shared" si="60"/>
        <v>726.33761051580132</v>
      </c>
      <c r="AY44" s="8">
        <v>1023</v>
      </c>
      <c r="AZ44" s="1">
        <f t="shared" si="61"/>
        <v>-296.66238948419868</v>
      </c>
      <c r="BA44" s="68">
        <v>1.611</v>
      </c>
    </row>
    <row r="45" spans="1:53" x14ac:dyDescent="0.2">
      <c r="A45" s="23" t="s">
        <v>127</v>
      </c>
      <c r="B45" s="21">
        <v>1</v>
      </c>
      <c r="C45" s="21">
        <v>5168</v>
      </c>
      <c r="D45" s="21">
        <f t="shared" si="33"/>
        <v>4832</v>
      </c>
      <c r="E45" s="21">
        <v>0.99780000000000002</v>
      </c>
      <c r="F45" s="21">
        <v>0.99280000000000002</v>
      </c>
      <c r="G45" s="21">
        <v>0.99399999999999999</v>
      </c>
      <c r="H45" s="21">
        <v>0.1024</v>
      </c>
      <c r="I45" s="21">
        <v>0</v>
      </c>
      <c r="J45" s="21">
        <v>0</v>
      </c>
      <c r="K45" s="21">
        <v>0</v>
      </c>
      <c r="L45" s="24">
        <v>5.4</v>
      </c>
      <c r="M45" s="21">
        <v>1</v>
      </c>
      <c r="N45" s="24">
        <v>1</v>
      </c>
      <c r="O45" s="63">
        <f t="shared" si="31"/>
        <v>5.4</v>
      </c>
      <c r="P45" s="44">
        <f t="shared" si="34"/>
        <v>2.8827874289719158E-2</v>
      </c>
      <c r="Q45" s="44">
        <f t="shared" si="35"/>
        <v>1.8869324461001966E-2</v>
      </c>
      <c r="R45" s="41">
        <v>2</v>
      </c>
      <c r="S45" s="13">
        <f t="shared" si="36"/>
        <v>3.5605140561456713E-4</v>
      </c>
      <c r="T45" s="13">
        <f t="shared" si="37"/>
        <v>1.6893076274221583E-2</v>
      </c>
      <c r="U45" s="13">
        <f t="shared" si="38"/>
        <v>4.8699147919989709E-4</v>
      </c>
      <c r="V45" s="31">
        <f t="shared" si="39"/>
        <v>2.3951002804545353E-2</v>
      </c>
      <c r="W45" s="80">
        <v>1500</v>
      </c>
      <c r="X45" s="46">
        <f t="shared" si="40"/>
        <v>1471.6214653196801</v>
      </c>
      <c r="Y45" s="86">
        <f t="shared" si="41"/>
        <v>-28.378534680319945</v>
      </c>
      <c r="Z45" s="80">
        <v>1125</v>
      </c>
      <c r="AA45" s="80">
        <v>1500</v>
      </c>
      <c r="AB45" s="80">
        <v>0</v>
      </c>
      <c r="AC45" s="26">
        <f t="shared" si="42"/>
        <v>2625</v>
      </c>
      <c r="AD45" s="46">
        <f t="shared" si="43"/>
        <v>1702.0301122994065</v>
      </c>
      <c r="AE45" s="22">
        <f t="shared" si="44"/>
        <v>-922.96988770059352</v>
      </c>
      <c r="AF45" s="22">
        <f t="shared" si="45"/>
        <v>-951.34842238091346</v>
      </c>
      <c r="AG45" s="55">
        <f t="shared" si="46"/>
        <v>4125</v>
      </c>
      <c r="AH45">
        <f t="shared" si="47"/>
        <v>2.3951002804545349E-2</v>
      </c>
      <c r="AI45" s="1">
        <f t="shared" si="48"/>
        <v>2449.253497795612</v>
      </c>
      <c r="AJ45" s="2">
        <v>2625</v>
      </c>
      <c r="AK45" s="1">
        <f t="shared" si="49"/>
        <v>-175.74650220438798</v>
      </c>
      <c r="AL45">
        <f t="shared" si="50"/>
        <v>5.4</v>
      </c>
      <c r="AM45">
        <f t="shared" si="51"/>
        <v>6.8172081461617906E-2</v>
      </c>
      <c r="AN45" s="1">
        <f t="shared" si="52"/>
        <v>6672.8878497075457</v>
      </c>
      <c r="AO45" s="8">
        <v>2625</v>
      </c>
      <c r="AP45" s="1">
        <f t="shared" si="53"/>
        <v>4047.8878497075457</v>
      </c>
      <c r="AQ45" s="69">
        <f t="shared" si="54"/>
        <v>5.4</v>
      </c>
      <c r="AR45">
        <f t="shared" si="55"/>
        <v>2.8827874289719158E-2</v>
      </c>
      <c r="AS45" s="1">
        <f t="shared" si="56"/>
        <v>1323.0647037101023</v>
      </c>
      <c r="AT45" s="8">
        <v>2250</v>
      </c>
      <c r="AU45" s="1">
        <f t="shared" si="57"/>
        <v>-926.93529628989768</v>
      </c>
      <c r="AV45" s="82">
        <f t="shared" si="58"/>
        <v>0.69640000000000002</v>
      </c>
      <c r="AW45" s="82">
        <f t="shared" si="59"/>
        <v>3.5723364111230053E-2</v>
      </c>
      <c r="AX45" s="49">
        <f t="shared" si="60"/>
        <v>2334.1052102179274</v>
      </c>
      <c r="AY45" s="8">
        <v>3000</v>
      </c>
      <c r="AZ45" s="1">
        <f t="shared" si="61"/>
        <v>-665.89478978207262</v>
      </c>
      <c r="BA45" s="68">
        <v>1.611</v>
      </c>
    </row>
    <row r="46" spans="1:53" x14ac:dyDescent="0.2">
      <c r="A46" s="23" t="s">
        <v>128</v>
      </c>
      <c r="B46" s="21">
        <v>1</v>
      </c>
      <c r="C46" s="21">
        <v>5142</v>
      </c>
      <c r="D46" s="21">
        <f t="shared" si="33"/>
        <v>4858</v>
      </c>
      <c r="E46" s="21">
        <v>4.0000000000000002E-4</v>
      </c>
      <c r="F46" s="21">
        <v>0.99280000000000002</v>
      </c>
      <c r="G46" s="21">
        <v>0.99399999999999999</v>
      </c>
      <c r="H46" s="21">
        <v>0.1024</v>
      </c>
      <c r="I46" s="21">
        <v>0</v>
      </c>
      <c r="J46" s="21">
        <v>0</v>
      </c>
      <c r="K46" s="21">
        <v>0</v>
      </c>
      <c r="L46" s="24">
        <v>5.2</v>
      </c>
      <c r="M46" s="21">
        <v>1</v>
      </c>
      <c r="N46" s="24">
        <v>0.9</v>
      </c>
      <c r="O46" s="63">
        <f t="shared" si="31"/>
        <v>4.6800000000000006</v>
      </c>
      <c r="P46" s="44">
        <f t="shared" si="34"/>
        <v>2.4984157717756604E-2</v>
      </c>
      <c r="Q46" s="44">
        <f t="shared" si="35"/>
        <v>1.8970856422091793E-2</v>
      </c>
      <c r="R46" s="41">
        <v>2</v>
      </c>
      <c r="S46" s="13">
        <f t="shared" si="36"/>
        <v>3.5989339338762143E-4</v>
      </c>
      <c r="T46" s="13">
        <f t="shared" si="37"/>
        <v>1.7075361729274922E-2</v>
      </c>
      <c r="U46" s="13">
        <f t="shared" si="38"/>
        <v>4.2661353053194981E-4</v>
      </c>
      <c r="V46" s="31">
        <f t="shared" si="39"/>
        <v>2.0981520832797938E-2</v>
      </c>
      <c r="W46" s="80">
        <v>398</v>
      </c>
      <c r="X46" s="46">
        <f t="shared" si="40"/>
        <v>1289.1675845296038</v>
      </c>
      <c r="Y46" s="86">
        <f t="shared" si="41"/>
        <v>891.1675845296038</v>
      </c>
      <c r="Z46" s="80">
        <v>1129</v>
      </c>
      <c r="AA46" s="80">
        <v>0</v>
      </c>
      <c r="AB46" s="80">
        <v>0</v>
      </c>
      <c r="AC46" s="26">
        <f t="shared" si="42"/>
        <v>1129</v>
      </c>
      <c r="AD46" s="46">
        <f t="shared" si="43"/>
        <v>1491.0098149411199</v>
      </c>
      <c r="AE46" s="22">
        <f t="shared" si="44"/>
        <v>362.00981494111988</v>
      </c>
      <c r="AF46" s="22">
        <f t="shared" si="45"/>
        <v>1253.1773994707237</v>
      </c>
      <c r="AG46" s="55">
        <f t="shared" si="46"/>
        <v>1527</v>
      </c>
      <c r="AH46">
        <f t="shared" si="47"/>
        <v>2.0981520832797938E-2</v>
      </c>
      <c r="AI46" s="1">
        <f t="shared" si="48"/>
        <v>2145.59130188275</v>
      </c>
      <c r="AJ46" s="2">
        <v>1195</v>
      </c>
      <c r="AK46" s="49">
        <f t="shared" si="49"/>
        <v>950.59130188275003</v>
      </c>
      <c r="AL46">
        <f t="shared" si="50"/>
        <v>4.6800000000000006</v>
      </c>
      <c r="AM46">
        <f t="shared" si="51"/>
        <v>5.9082470600068861E-2</v>
      </c>
      <c r="AN46" s="1">
        <f t="shared" si="52"/>
        <v>5783.16946974654</v>
      </c>
      <c r="AO46" s="8">
        <v>2789</v>
      </c>
      <c r="AP46" s="1">
        <f t="shared" si="53"/>
        <v>2994.16946974654</v>
      </c>
      <c r="AQ46" s="69">
        <f t="shared" si="54"/>
        <v>4.6800000000000006</v>
      </c>
      <c r="AR46">
        <f t="shared" si="55"/>
        <v>2.4984157717756604E-2</v>
      </c>
      <c r="AS46" s="1">
        <f t="shared" si="56"/>
        <v>1146.6560765487554</v>
      </c>
      <c r="AT46" s="8">
        <v>2324</v>
      </c>
      <c r="AU46" s="1">
        <f t="shared" si="57"/>
        <v>-1177.3439234512446</v>
      </c>
      <c r="AV46" s="82">
        <f t="shared" si="58"/>
        <v>0.69640000000000002</v>
      </c>
      <c r="AW46" s="82">
        <f t="shared" si="59"/>
        <v>1.4320851517831251E-5</v>
      </c>
      <c r="AX46" s="49">
        <f t="shared" si="60"/>
        <v>0.93570062546319011</v>
      </c>
      <c r="AY46" s="8">
        <v>0</v>
      </c>
      <c r="AZ46" s="1">
        <f t="shared" si="61"/>
        <v>0.93570062546319011</v>
      </c>
      <c r="BA46" s="68">
        <v>1.611</v>
      </c>
    </row>
    <row r="47" spans="1:53" x14ac:dyDescent="0.2">
      <c r="A47" s="23" t="s">
        <v>102</v>
      </c>
      <c r="B47" s="21">
        <v>0</v>
      </c>
      <c r="C47" s="21">
        <v>5714</v>
      </c>
      <c r="D47" s="21">
        <f t="shared" si="33"/>
        <v>4286</v>
      </c>
      <c r="E47" s="21">
        <v>0.99890000000000001</v>
      </c>
      <c r="F47" s="21">
        <v>0.99280000000000002</v>
      </c>
      <c r="G47" s="21">
        <v>0.99399999999999999</v>
      </c>
      <c r="H47" s="21">
        <v>0.1024</v>
      </c>
      <c r="I47" s="24">
        <v>5.5</v>
      </c>
      <c r="J47" s="21">
        <v>0</v>
      </c>
      <c r="K47" s="24">
        <v>3.3</v>
      </c>
      <c r="L47" s="21">
        <v>0</v>
      </c>
      <c r="M47" s="21">
        <v>2</v>
      </c>
      <c r="N47" s="24">
        <v>1.1000000000000001</v>
      </c>
      <c r="O47" s="63">
        <f t="shared" si="31"/>
        <v>4.8400000000000007</v>
      </c>
      <c r="P47" s="44">
        <f t="shared" si="34"/>
        <v>2.5838316955970504E-2</v>
      </c>
      <c r="Q47" s="44">
        <f t="shared" si="35"/>
        <v>1.6737153278115566E-2</v>
      </c>
      <c r="R47" s="41">
        <v>2</v>
      </c>
      <c r="S47" s="13">
        <f t="shared" si="36"/>
        <v>2.8013229985513464E-4</v>
      </c>
      <c r="T47" s="13">
        <f t="shared" si="37"/>
        <v>1.3291047960217036E-2</v>
      </c>
      <c r="U47" s="13">
        <f t="shared" si="38"/>
        <v>3.4341830987309302E-4</v>
      </c>
      <c r="V47" s="31">
        <f t="shared" si="39"/>
        <v>1.6889849728821321E-2</v>
      </c>
      <c r="W47" s="80">
        <v>0</v>
      </c>
      <c r="X47" s="46">
        <f t="shared" si="40"/>
        <v>1037.7630368879684</v>
      </c>
      <c r="Y47" s="86">
        <f t="shared" si="41"/>
        <v>1037.7630368879684</v>
      </c>
      <c r="Z47" s="80">
        <v>631</v>
      </c>
      <c r="AA47" s="80">
        <v>946</v>
      </c>
      <c r="AB47" s="80">
        <v>0</v>
      </c>
      <c r="AC47" s="26">
        <f t="shared" si="42"/>
        <v>1577</v>
      </c>
      <c r="AD47" s="46">
        <f t="shared" si="43"/>
        <v>1200.2433912792296</v>
      </c>
      <c r="AE47" s="22">
        <f t="shared" si="44"/>
        <v>-376.75660872077037</v>
      </c>
      <c r="AF47" s="22">
        <f t="shared" si="45"/>
        <v>661.00642816719801</v>
      </c>
      <c r="AG47" s="55">
        <f t="shared" si="46"/>
        <v>1577</v>
      </c>
      <c r="AH47">
        <f t="shared" si="47"/>
        <v>1.6889849728821318E-2</v>
      </c>
      <c r="AI47" s="1">
        <f t="shared" si="48"/>
        <v>1727.1729231189968</v>
      </c>
      <c r="AJ47" s="2">
        <v>1262</v>
      </c>
      <c r="AK47" s="1">
        <f t="shared" si="49"/>
        <v>465.17292311899678</v>
      </c>
      <c r="AL47">
        <f t="shared" si="50"/>
        <v>0</v>
      </c>
      <c r="AM47">
        <f t="shared" si="51"/>
        <v>0</v>
      </c>
      <c r="AN47" s="1">
        <f t="shared" si="52"/>
        <v>0</v>
      </c>
      <c r="AO47" s="8">
        <v>3154</v>
      </c>
      <c r="AP47" s="1">
        <f t="shared" si="53"/>
        <v>-3154</v>
      </c>
      <c r="AQ47" s="69">
        <f t="shared" si="54"/>
        <v>4.8400000000000007</v>
      </c>
      <c r="AR47">
        <f t="shared" si="55"/>
        <v>2.5838316955970504E-2</v>
      </c>
      <c r="AS47" s="1">
        <f t="shared" si="56"/>
        <v>1185.8579936957215</v>
      </c>
      <c r="AT47" s="8">
        <v>1892</v>
      </c>
      <c r="AU47" s="1">
        <f t="shared" si="57"/>
        <v>-706.14200630427854</v>
      </c>
      <c r="AV47" s="82">
        <f t="shared" si="58"/>
        <v>0.69640000000000002</v>
      </c>
      <c r="AW47" s="82">
        <f t="shared" si="59"/>
        <v>3.5762746452904087E-2</v>
      </c>
      <c r="AX47" s="49">
        <f t="shared" si="60"/>
        <v>2336.678386937951</v>
      </c>
      <c r="AY47" s="8">
        <v>2839</v>
      </c>
      <c r="AZ47" s="1">
        <f t="shared" si="61"/>
        <v>-502.32161306204898</v>
      </c>
      <c r="BA47" s="68">
        <v>1.611</v>
      </c>
    </row>
    <row r="48" spans="1:53" x14ac:dyDescent="0.2">
      <c r="A48" s="10" t="s">
        <v>101</v>
      </c>
      <c r="B48" s="21">
        <v>0</v>
      </c>
      <c r="C48" s="3">
        <v>4025</v>
      </c>
      <c r="D48" s="21">
        <f t="shared" si="33"/>
        <v>5975</v>
      </c>
      <c r="E48" s="21">
        <v>0.99390000000000001</v>
      </c>
      <c r="F48" s="21">
        <v>0.99280000000000002</v>
      </c>
      <c r="G48" s="21">
        <v>0.99399999999999999</v>
      </c>
      <c r="H48" s="21">
        <v>0.1024</v>
      </c>
      <c r="I48" s="24">
        <v>4.0999999999999996</v>
      </c>
      <c r="J48" s="21">
        <v>0</v>
      </c>
      <c r="K48" s="24">
        <v>2.6</v>
      </c>
      <c r="L48" s="21">
        <v>0</v>
      </c>
      <c r="M48" s="21">
        <v>2</v>
      </c>
      <c r="N48" s="24">
        <v>1</v>
      </c>
      <c r="O48" s="63">
        <f t="shared" si="31"/>
        <v>3.3499999999999996</v>
      </c>
      <c r="P48" s="44">
        <f t="shared" si="34"/>
        <v>1.7883959050103548E-2</v>
      </c>
      <c r="Q48" s="44">
        <f t="shared" si="35"/>
        <v>2.3332825673527884E-2</v>
      </c>
      <c r="R48" s="41">
        <v>2</v>
      </c>
      <c r="S48" s="13">
        <f t="shared" si="36"/>
        <v>5.4442075391124192E-4</v>
      </c>
      <c r="T48" s="13">
        <f t="shared" si="37"/>
        <v>2.5830374985368554E-2</v>
      </c>
      <c r="U48" s="13">
        <f t="shared" si="38"/>
        <v>4.6194936848715026E-4</v>
      </c>
      <c r="V48" s="31">
        <f t="shared" si="39"/>
        <v>2.2719392623401835E-2</v>
      </c>
      <c r="W48" s="81">
        <v>682</v>
      </c>
      <c r="X48" s="46">
        <f t="shared" si="40"/>
        <v>1395.9476409596789</v>
      </c>
      <c r="Y48" s="86">
        <f t="shared" si="41"/>
        <v>713.94764095967889</v>
      </c>
      <c r="Z48" s="80">
        <v>818</v>
      </c>
      <c r="AA48" s="81">
        <v>955</v>
      </c>
      <c r="AB48" s="81">
        <v>0</v>
      </c>
      <c r="AC48" s="7">
        <f t="shared" si="42"/>
        <v>1773</v>
      </c>
      <c r="AD48" s="46">
        <f t="shared" si="43"/>
        <v>1614.5081979968047</v>
      </c>
      <c r="AE48" s="1">
        <f t="shared" si="44"/>
        <v>-158.49180200319529</v>
      </c>
      <c r="AF48" s="1">
        <f t="shared" si="45"/>
        <v>555.4558389564836</v>
      </c>
      <c r="AG48" s="55">
        <f t="shared" si="46"/>
        <v>2455</v>
      </c>
      <c r="AH48">
        <f t="shared" si="47"/>
        <v>2.2719392623401832E-2</v>
      </c>
      <c r="AI48" s="1">
        <f t="shared" si="48"/>
        <v>2323.3078090616946</v>
      </c>
      <c r="AJ48" s="2">
        <v>1500</v>
      </c>
      <c r="AK48" s="1">
        <f t="shared" si="49"/>
        <v>823.30780906169457</v>
      </c>
      <c r="AL48">
        <f t="shared" si="50"/>
        <v>0</v>
      </c>
      <c r="AM48">
        <f t="shared" si="51"/>
        <v>0</v>
      </c>
      <c r="AN48" s="1">
        <f t="shared" si="52"/>
        <v>0</v>
      </c>
      <c r="AO48" s="8">
        <v>0</v>
      </c>
      <c r="AP48" s="1">
        <f t="shared" si="53"/>
        <v>0</v>
      </c>
      <c r="AQ48" s="69">
        <f t="shared" si="54"/>
        <v>3.3499999999999996</v>
      </c>
      <c r="AR48">
        <f t="shared" si="55"/>
        <v>1.7883959050103548E-2</v>
      </c>
      <c r="AS48" s="1">
        <f t="shared" si="56"/>
        <v>820.79014026460038</v>
      </c>
      <c r="AT48" s="8">
        <v>1364</v>
      </c>
      <c r="AU48" s="1">
        <f t="shared" si="57"/>
        <v>-543.20985973539962</v>
      </c>
      <c r="AV48" s="82">
        <f t="shared" si="58"/>
        <v>0.69640000000000002</v>
      </c>
      <c r="AW48" s="82">
        <f t="shared" si="59"/>
        <v>3.5583735808931198E-2</v>
      </c>
      <c r="AX48" s="49">
        <f t="shared" si="60"/>
        <v>2324.9821291196613</v>
      </c>
      <c r="AY48" s="8">
        <v>2045</v>
      </c>
      <c r="AZ48" s="49">
        <f t="shared" si="61"/>
        <v>279.98212911966129</v>
      </c>
      <c r="BA48" s="68">
        <v>1.611</v>
      </c>
    </row>
    <row r="49" spans="1:53" x14ac:dyDescent="0.2">
      <c r="A49" s="23" t="s">
        <v>22</v>
      </c>
      <c r="B49" s="21">
        <v>0</v>
      </c>
      <c r="C49" s="21">
        <v>3541</v>
      </c>
      <c r="D49" s="21">
        <f t="shared" si="33"/>
        <v>6459</v>
      </c>
      <c r="E49" s="21">
        <v>4.1999999999999997E-3</v>
      </c>
      <c r="F49" s="21">
        <v>0.99280000000000002</v>
      </c>
      <c r="G49" s="21">
        <v>0.99399999999999999</v>
      </c>
      <c r="H49" s="21">
        <v>0.1024</v>
      </c>
      <c r="I49" s="21">
        <v>0</v>
      </c>
      <c r="J49" s="66">
        <f>$AD$67</f>
        <v>5.611211211211212</v>
      </c>
      <c r="K49" s="24">
        <v>3.6</v>
      </c>
      <c r="L49" s="24">
        <v>4</v>
      </c>
      <c r="M49" s="21">
        <v>2</v>
      </c>
      <c r="N49" s="24">
        <v>1</v>
      </c>
      <c r="O49" s="63">
        <f t="shared" si="31"/>
        <v>6.6056056056056063</v>
      </c>
      <c r="P49" s="44">
        <f t="shared" si="34"/>
        <v>3.5263994075159739E-2</v>
      </c>
      <c r="Q49" s="44">
        <f t="shared" si="35"/>
        <v>2.5222882179969305E-2</v>
      </c>
      <c r="R49" s="41">
        <v>2</v>
      </c>
      <c r="S49" s="13">
        <f t="shared" si="36"/>
        <v>6.3619378546461312E-4</v>
      </c>
      <c r="T49" s="13">
        <f t="shared" si="37"/>
        <v>3.0184602485950045E-2</v>
      </c>
      <c r="U49" s="13">
        <f t="shared" si="38"/>
        <v>1.0644296432255943E-3</v>
      </c>
      <c r="V49" s="31">
        <f t="shared" si="39"/>
        <v>5.2350315065107622E-2</v>
      </c>
      <c r="W49" s="80">
        <v>2218</v>
      </c>
      <c r="X49" s="46">
        <f t="shared" si="40"/>
        <v>3216.5604085454074</v>
      </c>
      <c r="Y49" s="86">
        <f t="shared" si="41"/>
        <v>998.56040854540743</v>
      </c>
      <c r="Z49" s="80">
        <v>1267</v>
      </c>
      <c r="AA49" s="80">
        <v>3485</v>
      </c>
      <c r="AB49" s="80">
        <v>211</v>
      </c>
      <c r="AC49" s="26">
        <f t="shared" si="42"/>
        <v>4963</v>
      </c>
      <c r="AD49" s="46">
        <f t="shared" si="43"/>
        <v>3720.1704394717431</v>
      </c>
      <c r="AE49" s="22">
        <f t="shared" si="44"/>
        <v>-1242.8295605282569</v>
      </c>
      <c r="AF49" s="22">
        <f t="shared" si="45"/>
        <v>-244.26915198284951</v>
      </c>
      <c r="AG49" s="55">
        <f t="shared" si="46"/>
        <v>7181</v>
      </c>
      <c r="AH49">
        <f t="shared" si="47"/>
        <v>5.2350315065107615E-2</v>
      </c>
      <c r="AI49" s="1">
        <f t="shared" si="48"/>
        <v>5353.3955688729702</v>
      </c>
      <c r="AJ49" s="2">
        <v>5386</v>
      </c>
      <c r="AK49" s="49">
        <f t="shared" si="49"/>
        <v>-32.604431127029784</v>
      </c>
      <c r="AL49">
        <f t="shared" si="50"/>
        <v>0</v>
      </c>
      <c r="AM49">
        <f t="shared" si="51"/>
        <v>0</v>
      </c>
      <c r="AN49" s="1">
        <f t="shared" si="52"/>
        <v>0</v>
      </c>
      <c r="AO49" s="8">
        <v>3696</v>
      </c>
      <c r="AP49" s="49">
        <f t="shared" si="53"/>
        <v>-3696</v>
      </c>
      <c r="AQ49" s="69">
        <f t="shared" si="54"/>
        <v>6.6056056056056063</v>
      </c>
      <c r="AR49">
        <f t="shared" si="55"/>
        <v>3.5263994075159739E-2</v>
      </c>
      <c r="AS49" s="1">
        <f t="shared" si="56"/>
        <v>1618.4525228530317</v>
      </c>
      <c r="AT49" s="8">
        <v>2429</v>
      </c>
      <c r="AU49" s="49">
        <f t="shared" si="57"/>
        <v>-810.54747714696828</v>
      </c>
      <c r="AV49" s="82">
        <f t="shared" si="58"/>
        <v>0.69640000000000002</v>
      </c>
      <c r="AW49" s="82">
        <f t="shared" si="59"/>
        <v>1.5036894093722812E-4</v>
      </c>
      <c r="AX49" s="49">
        <f t="shared" si="60"/>
        <v>9.8248565673634953</v>
      </c>
      <c r="AY49" s="8">
        <v>0</v>
      </c>
      <c r="AZ49" s="49">
        <f t="shared" si="61"/>
        <v>9.8248565673634953</v>
      </c>
      <c r="BA49" s="68">
        <v>1.611</v>
      </c>
    </row>
    <row r="50" spans="1:53" x14ac:dyDescent="0.2">
      <c r="A50" s="23" t="s">
        <v>83</v>
      </c>
      <c r="B50" s="21">
        <v>0</v>
      </c>
      <c r="C50" s="21">
        <v>4333</v>
      </c>
      <c r="D50" s="21">
        <f t="shared" si="33"/>
        <v>5667</v>
      </c>
      <c r="E50" s="21">
        <v>0.99990000000000001</v>
      </c>
      <c r="F50" s="21">
        <v>0.99280000000000002</v>
      </c>
      <c r="G50" s="21">
        <v>0.99399999999999999</v>
      </c>
      <c r="H50" s="21">
        <v>0.1024</v>
      </c>
      <c r="I50" s="21">
        <v>0</v>
      </c>
      <c r="J50" s="21">
        <v>0</v>
      </c>
      <c r="K50" s="24">
        <v>3.3</v>
      </c>
      <c r="L50" s="21">
        <v>0</v>
      </c>
      <c r="M50" s="21">
        <v>1</v>
      </c>
      <c r="N50" s="24">
        <v>0.81</v>
      </c>
      <c r="O50" s="63">
        <f t="shared" si="31"/>
        <v>2.673</v>
      </c>
      <c r="P50" s="44">
        <f t="shared" si="34"/>
        <v>1.4269797773410982E-2</v>
      </c>
      <c r="Q50" s="44">
        <f t="shared" si="35"/>
        <v>2.2130062442156071E-2</v>
      </c>
      <c r="R50" s="41">
        <v>2</v>
      </c>
      <c r="S50" s="13">
        <f t="shared" si="36"/>
        <v>4.8973966369372671E-4</v>
      </c>
      <c r="T50" s="13">
        <f t="shared" si="37"/>
        <v>2.3235997282498214E-2</v>
      </c>
      <c r="U50" s="13">
        <f t="shared" si="38"/>
        <v>3.3157298228477661E-4</v>
      </c>
      <c r="V50" s="31">
        <f t="shared" si="39"/>
        <v>1.630727798700226E-2</v>
      </c>
      <c r="W50" s="80">
        <v>1104</v>
      </c>
      <c r="X50" s="46">
        <f t="shared" si="40"/>
        <v>1001.9680813553798</v>
      </c>
      <c r="Y50" s="87">
        <f t="shared" si="41"/>
        <v>-102.03191864462019</v>
      </c>
      <c r="Z50" s="84">
        <v>0</v>
      </c>
      <c r="AA50" s="80">
        <v>991</v>
      </c>
      <c r="AB50" s="80">
        <v>0</v>
      </c>
      <c r="AC50" s="26">
        <f t="shared" si="42"/>
        <v>991</v>
      </c>
      <c r="AD50" s="46">
        <f t="shared" si="43"/>
        <v>1158.8440955903416</v>
      </c>
      <c r="AE50" s="22">
        <f t="shared" si="44"/>
        <v>167.84409559034157</v>
      </c>
      <c r="AF50" s="22">
        <f t="shared" si="45"/>
        <v>65.812176945721376</v>
      </c>
      <c r="AG50" s="55">
        <f t="shared" si="46"/>
        <v>2095</v>
      </c>
      <c r="AH50">
        <f t="shared" si="47"/>
        <v>1.6307277987002256E-2</v>
      </c>
      <c r="AI50" s="1">
        <f t="shared" si="48"/>
        <v>1667.5985542288377</v>
      </c>
      <c r="AJ50" s="2">
        <v>1538</v>
      </c>
      <c r="AK50" s="1">
        <f t="shared" si="49"/>
        <v>129.59855422883766</v>
      </c>
      <c r="AL50">
        <f t="shared" si="50"/>
        <v>0</v>
      </c>
      <c r="AM50">
        <f t="shared" si="51"/>
        <v>0</v>
      </c>
      <c r="AN50" s="1">
        <f t="shared" si="52"/>
        <v>0</v>
      </c>
      <c r="AO50" s="8">
        <v>826</v>
      </c>
      <c r="AP50" s="1">
        <f t="shared" si="53"/>
        <v>-826</v>
      </c>
      <c r="AQ50" s="69">
        <f t="shared" si="54"/>
        <v>2.673</v>
      </c>
      <c r="AR50">
        <f t="shared" si="55"/>
        <v>1.4269797773410982E-2</v>
      </c>
      <c r="AS50" s="1">
        <f t="shared" si="56"/>
        <v>654.91702833650061</v>
      </c>
      <c r="AT50" s="8">
        <v>1053</v>
      </c>
      <c r="AU50" s="1">
        <f t="shared" si="57"/>
        <v>-398.08297166349939</v>
      </c>
      <c r="AV50" s="82">
        <f t="shared" si="58"/>
        <v>0.69640000000000002</v>
      </c>
      <c r="AW50" s="82">
        <f t="shared" si="59"/>
        <v>3.5798548581698668E-2</v>
      </c>
      <c r="AX50" s="49">
        <f t="shared" si="60"/>
        <v>2339.0176385016093</v>
      </c>
      <c r="AY50" s="8">
        <v>2353</v>
      </c>
      <c r="AZ50" s="1">
        <f t="shared" si="61"/>
        <v>-13.982361498390674</v>
      </c>
      <c r="BA50" s="68">
        <v>1.611</v>
      </c>
    </row>
    <row r="51" spans="1:53" ht="17" thickBot="1" x14ac:dyDescent="0.25">
      <c r="A51" s="4" t="s">
        <v>35</v>
      </c>
      <c r="B51" s="32">
        <f>AVERAGE(B2:B50)</f>
        <v>0.46938775510204084</v>
      </c>
      <c r="C51" s="4">
        <f t="shared" ref="C51:Y51" si="62">SUM(C2:C50)</f>
        <v>233923</v>
      </c>
      <c r="D51" s="4">
        <f t="shared" si="62"/>
        <v>256077</v>
      </c>
      <c r="E51" s="4">
        <f>SUM(E2:E50)</f>
        <v>27.9313</v>
      </c>
      <c r="F51" s="4"/>
      <c r="G51" s="4"/>
      <c r="H51" s="4"/>
      <c r="I51" s="4">
        <f>SUM(I2:I50)</f>
        <v>100.10000000000001</v>
      </c>
      <c r="J51" s="64"/>
      <c r="K51" s="4">
        <f>MEDIAN(K6:K50)</f>
        <v>1.1000000000000001</v>
      </c>
      <c r="L51" s="4">
        <f>SUM(L2:L50)</f>
        <v>99.700000000000017</v>
      </c>
      <c r="M51" s="4"/>
      <c r="N51" s="4" t="s">
        <v>90</v>
      </c>
      <c r="O51" s="64">
        <f t="shared" si="62"/>
        <v>187.3187022300078</v>
      </c>
      <c r="P51" s="4">
        <f t="shared" si="62"/>
        <v>1.0000000000000002</v>
      </c>
      <c r="Q51" s="4">
        <f t="shared" si="62"/>
        <v>0.99999999999999989</v>
      </c>
      <c r="R51" s="4"/>
      <c r="S51" s="4">
        <f t="shared" si="62"/>
        <v>2.1076765405830363E-2</v>
      </c>
      <c r="T51" s="4">
        <f t="shared" si="62"/>
        <v>0.99999999999999967</v>
      </c>
      <c r="U51" s="4">
        <f t="shared" si="62"/>
        <v>2.0332822102441458E-2</v>
      </c>
      <c r="V51" s="28">
        <f t="shared" si="62"/>
        <v>0.99999999999999967</v>
      </c>
      <c r="W51" s="12">
        <f t="shared" si="62"/>
        <v>50443</v>
      </c>
      <c r="X51" s="12">
        <f t="shared" si="62"/>
        <v>61443.000000000007</v>
      </c>
      <c r="Y51" s="12">
        <f t="shared" si="62"/>
        <v>10999.999999999996</v>
      </c>
      <c r="Z51" s="4"/>
      <c r="AA51" s="4"/>
      <c r="AB51" s="4"/>
      <c r="AC51" s="12">
        <f t="shared" ref="AC51:AG51" si="63">SUM(AC2:AC50)</f>
        <v>81754</v>
      </c>
      <c r="AD51" s="12">
        <f t="shared" si="63"/>
        <v>71063</v>
      </c>
      <c r="AE51" s="12">
        <f t="shared" si="63"/>
        <v>-10691.000000000004</v>
      </c>
      <c r="AF51" s="12">
        <f t="shared" si="63"/>
        <v>308.99999999999568</v>
      </c>
      <c r="AG51" s="12">
        <f t="shared" si="63"/>
        <v>132197</v>
      </c>
      <c r="AH51" s="60">
        <f>SUM(AH2:AH50)</f>
        <v>0.99999999999999967</v>
      </c>
      <c r="AI51" s="1">
        <v>102261</v>
      </c>
      <c r="AL51">
        <f>SUM(AL2:AL50)</f>
        <v>79.211311789567347</v>
      </c>
      <c r="AN51" s="1">
        <v>97883</v>
      </c>
      <c r="AO51" s="1"/>
      <c r="AP51" s="1"/>
      <c r="AQ51">
        <f>SUM(AQ2:AQ50)</f>
        <v>187.3187022300078</v>
      </c>
      <c r="AS51" s="1">
        <v>97777</v>
      </c>
      <c r="AT51" s="1" t="s">
        <v>129</v>
      </c>
      <c r="AU51" s="1"/>
      <c r="AV51" s="82"/>
      <c r="AW51" s="82">
        <f>SUM(AW2:AW50)</f>
        <v>0.99999999999999989</v>
      </c>
      <c r="AX51" s="1">
        <v>93823</v>
      </c>
      <c r="AZ51" s="82"/>
    </row>
    <row r="52" spans="1:53" x14ac:dyDescent="0.2">
      <c r="A52" s="29" t="s">
        <v>58</v>
      </c>
      <c r="B52" s="21"/>
      <c r="C52">
        <f>MEDIAN(C2:C50)</f>
        <v>4854</v>
      </c>
      <c r="K52">
        <f>SUM(K2:K50)</f>
        <v>99.8</v>
      </c>
      <c r="P52" t="s">
        <v>47</v>
      </c>
      <c r="Q52" s="21">
        <f>MEDIAN(Q2:Q50)</f>
        <v>2.0095518144932968E-2</v>
      </c>
      <c r="R52" s="30">
        <v>0</v>
      </c>
      <c r="Z52" s="14" t="s">
        <v>95</v>
      </c>
      <c r="AA52" s="15">
        <v>3.9</v>
      </c>
      <c r="AB52" s="15">
        <f t="shared" ref="AB52:AB67" si="64">AA52/$AA$68</f>
        <v>3.903903903903904E-2</v>
      </c>
      <c r="AC52" s="56">
        <f t="shared" ref="AC52:AC67" si="65">AB52*$AA$70</f>
        <v>2.6052052052052055</v>
      </c>
      <c r="AD52" s="50">
        <v>2.6052052052052055</v>
      </c>
      <c r="AI52" s="72">
        <f>0.01*$AI$51</f>
        <v>1022.61</v>
      </c>
      <c r="AN52" s="72">
        <f>0.01*AN51</f>
        <v>978.83</v>
      </c>
      <c r="AO52" s="1"/>
      <c r="AP52" s="1"/>
      <c r="AS52" s="72">
        <f>0.01*AS51</f>
        <v>977.77</v>
      </c>
      <c r="AT52" s="1"/>
      <c r="AU52" s="1"/>
      <c r="AV52" s="82"/>
      <c r="AW52" s="82"/>
      <c r="AX52" s="72">
        <f>0.01*AX51</f>
        <v>938.23</v>
      </c>
      <c r="AZ52" s="82"/>
    </row>
    <row r="53" spans="1:53" x14ac:dyDescent="0.2">
      <c r="A53" s="31" t="s">
        <v>57</v>
      </c>
      <c r="B53" s="21"/>
      <c r="P53" t="s">
        <v>48</v>
      </c>
      <c r="Q53">
        <f>AVERAGE(Q2:Q50)</f>
        <v>2.0408163265306121E-2</v>
      </c>
      <c r="R53" s="5">
        <v>2</v>
      </c>
      <c r="Z53" s="16" t="s">
        <v>26</v>
      </c>
      <c r="AA53" s="13">
        <v>2.1</v>
      </c>
      <c r="AB53" s="13">
        <f t="shared" si="64"/>
        <v>2.1021021021021023E-2</v>
      </c>
      <c r="AC53" s="57">
        <f t="shared" si="65"/>
        <v>1.402802802802803</v>
      </c>
      <c r="AD53" s="51">
        <v>1.402802802802803</v>
      </c>
      <c r="AE53" t="s">
        <v>72</v>
      </c>
      <c r="AF53" t="s">
        <v>70</v>
      </c>
      <c r="AG53" t="s">
        <v>74</v>
      </c>
      <c r="AV53" s="82"/>
      <c r="AW53" s="82"/>
      <c r="AX53" s="1">
        <f>SUM(AX2:AX50)</f>
        <v>65338.337199999994</v>
      </c>
      <c r="AY53" s="82"/>
      <c r="AZ53" s="82"/>
    </row>
    <row r="54" spans="1:53" x14ac:dyDescent="0.2">
      <c r="A54" t="s">
        <v>99</v>
      </c>
      <c r="B54" s="2" t="s">
        <v>131</v>
      </c>
      <c r="R54" s="27"/>
      <c r="Z54" s="16" t="s">
        <v>68</v>
      </c>
      <c r="AA54" s="13">
        <v>2.2999999999999998</v>
      </c>
      <c r="AB54" s="13">
        <f t="shared" si="64"/>
        <v>2.3023023023023025E-2</v>
      </c>
      <c r="AC54" s="57">
        <f t="shared" si="65"/>
        <v>1.5364030697364033</v>
      </c>
      <c r="AD54" s="51">
        <v>1.5364030697364033</v>
      </c>
      <c r="AE54">
        <v>5052</v>
      </c>
      <c r="AF54">
        <v>25631</v>
      </c>
      <c r="AG54">
        <v>1002</v>
      </c>
      <c r="AV54" s="82"/>
      <c r="AW54" s="82"/>
      <c r="AX54" s="82"/>
      <c r="AY54" s="82"/>
      <c r="AZ54" s="82"/>
    </row>
    <row r="55" spans="1:53" x14ac:dyDescent="0.2">
      <c r="A55" s="10" t="s">
        <v>28</v>
      </c>
      <c r="B55" t="s">
        <v>30</v>
      </c>
      <c r="C55" t="s">
        <v>136</v>
      </c>
      <c r="D55" t="s">
        <v>13</v>
      </c>
      <c r="E55" t="s">
        <v>135</v>
      </c>
      <c r="F55" t="s">
        <v>44</v>
      </c>
      <c r="G55" t="s">
        <v>71</v>
      </c>
      <c r="H55" t="s">
        <v>42</v>
      </c>
      <c r="Z55" s="16" t="s">
        <v>19</v>
      </c>
      <c r="AA55" s="13">
        <v>7.4</v>
      </c>
      <c r="AB55" s="13">
        <f t="shared" si="64"/>
        <v>7.4074074074074084E-2</v>
      </c>
      <c r="AC55" s="57">
        <f t="shared" si="65"/>
        <v>4.9432098765432109</v>
      </c>
      <c r="AD55" s="51">
        <v>4.9432098765432109</v>
      </c>
      <c r="AV55" s="82"/>
      <c r="AW55" s="82"/>
      <c r="AX55" s="82"/>
      <c r="AY55" s="82"/>
      <c r="AZ55" s="82"/>
    </row>
    <row r="56" spans="1:53" x14ac:dyDescent="0.2">
      <c r="A56" s="10" t="s">
        <v>2</v>
      </c>
      <c r="B56" s="3">
        <v>109150</v>
      </c>
      <c r="C56" s="70">
        <v>27842</v>
      </c>
      <c r="D56">
        <v>12919</v>
      </c>
      <c r="E56">
        <v>10245</v>
      </c>
      <c r="F56" s="1">
        <f>B56-C56-E56</f>
        <v>71063</v>
      </c>
      <c r="G56">
        <f>F56/B56</f>
        <v>0.65105817682088873</v>
      </c>
      <c r="H56" s="1">
        <f>$B58*0.0025</f>
        <v>509.03000000000003</v>
      </c>
      <c r="Z56" s="16" t="s">
        <v>40</v>
      </c>
      <c r="AA56" s="13">
        <v>5.0999999999999996</v>
      </c>
      <c r="AB56" s="13">
        <f t="shared" si="64"/>
        <v>5.1051051051051052E-2</v>
      </c>
      <c r="AC56" s="57">
        <f t="shared" si="65"/>
        <v>3.4068068068068071</v>
      </c>
      <c r="AD56" s="51">
        <v>3.4068068068068071</v>
      </c>
      <c r="AV56" s="82"/>
      <c r="AW56" s="82"/>
      <c r="AX56" s="82"/>
      <c r="AY56" s="82"/>
      <c r="AZ56" s="82"/>
    </row>
    <row r="57" spans="1:53" x14ac:dyDescent="0.2">
      <c r="A57" s="10" t="s">
        <v>29</v>
      </c>
      <c r="B57" s="3">
        <v>94462</v>
      </c>
      <c r="C57" s="70">
        <v>23193</v>
      </c>
      <c r="D57">
        <v>27518</v>
      </c>
      <c r="E57">
        <v>9826</v>
      </c>
      <c r="F57" s="1">
        <f>B57-C57-E57</f>
        <v>61443</v>
      </c>
      <c r="G57">
        <f>F57/B57</f>
        <v>0.65045203362198556</v>
      </c>
      <c r="H57" s="1">
        <f>B58*0.005</f>
        <v>1018.0600000000001</v>
      </c>
      <c r="I57" t="s">
        <v>119</v>
      </c>
      <c r="Z57" s="16" t="s">
        <v>20</v>
      </c>
      <c r="AA57" s="13">
        <v>11.2</v>
      </c>
      <c r="AB57" s="13">
        <f t="shared" si="64"/>
        <v>0.11211211211211211</v>
      </c>
      <c r="AC57" s="57">
        <f t="shared" si="65"/>
        <v>7.4816149482816146</v>
      </c>
      <c r="AD57" s="51">
        <v>7.4816149482816146</v>
      </c>
      <c r="AV57" s="82"/>
      <c r="AW57" s="82"/>
      <c r="AX57" s="82"/>
      <c r="AY57" s="82"/>
      <c r="AZ57" s="82"/>
    </row>
    <row r="58" spans="1:53" x14ac:dyDescent="0.2">
      <c r="A58" s="10" t="s">
        <v>30</v>
      </c>
      <c r="B58">
        <f>B56+B57</f>
        <v>203612</v>
      </c>
      <c r="C58" s="71">
        <f>C56+C57</f>
        <v>51035</v>
      </c>
      <c r="D58">
        <f>D56+D57</f>
        <v>40437</v>
      </c>
      <c r="F58">
        <f>F56+F57</f>
        <v>132506</v>
      </c>
      <c r="G58">
        <f>F58/B58</f>
        <v>0.65077696795866646</v>
      </c>
      <c r="H58" s="53">
        <f>H57*2</f>
        <v>2036.1200000000001</v>
      </c>
      <c r="I58" t="s">
        <v>150</v>
      </c>
      <c r="Z58" s="16" t="s">
        <v>66</v>
      </c>
      <c r="AA58" s="21">
        <v>2.8</v>
      </c>
      <c r="AB58" s="13">
        <f t="shared" si="64"/>
        <v>2.8028028028028028E-2</v>
      </c>
      <c r="AC58" s="57">
        <f t="shared" si="65"/>
        <v>1.8704037370704036</v>
      </c>
      <c r="AD58" s="51">
        <v>1.8704037370704036</v>
      </c>
      <c r="AV58" s="82"/>
      <c r="AW58" s="82"/>
      <c r="AX58" s="82"/>
      <c r="AY58" s="82"/>
      <c r="AZ58" s="82"/>
    </row>
    <row r="59" spans="1:53" x14ac:dyDescent="0.2">
      <c r="A59" s="10" t="s">
        <v>73</v>
      </c>
      <c r="F59">
        <f>0.025 * F58</f>
        <v>3312.65</v>
      </c>
      <c r="Z59" s="16" t="s">
        <v>27</v>
      </c>
      <c r="AA59" s="13">
        <v>7.8</v>
      </c>
      <c r="AB59" s="13">
        <f t="shared" si="64"/>
        <v>7.8078078078078081E-2</v>
      </c>
      <c r="AC59" s="57">
        <f t="shared" si="65"/>
        <v>5.210410410410411</v>
      </c>
      <c r="AD59" s="51">
        <v>5.210410410410411</v>
      </c>
      <c r="AV59" s="82"/>
      <c r="AW59" s="82"/>
      <c r="AX59" s="82"/>
      <c r="AY59" s="82"/>
      <c r="AZ59" s="82"/>
    </row>
    <row r="60" spans="1:53" x14ac:dyDescent="0.2">
      <c r="Z60" s="16" t="s">
        <v>4</v>
      </c>
      <c r="AA60" s="13">
        <v>6.2</v>
      </c>
      <c r="AB60" s="13">
        <f t="shared" si="64"/>
        <v>6.2062062062062072E-2</v>
      </c>
      <c r="AC60" s="57">
        <f t="shared" si="65"/>
        <v>4.1416082749416088</v>
      </c>
      <c r="AD60" s="51">
        <v>4.1416082749416088</v>
      </c>
      <c r="AV60" s="82"/>
      <c r="AW60" s="82"/>
      <c r="AX60" s="82"/>
      <c r="AY60" s="82"/>
      <c r="AZ60" s="82"/>
    </row>
    <row r="61" spans="1:53" x14ac:dyDescent="0.2">
      <c r="A61" s="2" t="s">
        <v>143</v>
      </c>
      <c r="B61" t="s">
        <v>70</v>
      </c>
      <c r="Z61" s="16" t="s">
        <v>41</v>
      </c>
      <c r="AA61" s="13">
        <v>6.5</v>
      </c>
      <c r="AB61" s="13">
        <f t="shared" si="64"/>
        <v>6.506506506506507E-2</v>
      </c>
      <c r="AC61" s="57">
        <f t="shared" si="65"/>
        <v>4.3420086753420088</v>
      </c>
      <c r="AD61" s="51">
        <v>4.3420086753420088</v>
      </c>
      <c r="AV61" s="82"/>
      <c r="AW61" s="82"/>
      <c r="AX61" s="82"/>
      <c r="AY61" s="82"/>
      <c r="AZ61" s="82"/>
    </row>
    <row r="62" spans="1:53" x14ac:dyDescent="0.2">
      <c r="A62" s="2" t="s">
        <v>144</v>
      </c>
      <c r="B62">
        <v>12021</v>
      </c>
      <c r="Z62" s="16" t="s">
        <v>21</v>
      </c>
      <c r="AA62" s="13">
        <v>13.5</v>
      </c>
      <c r="AB62" s="13">
        <f t="shared" si="64"/>
        <v>0.13513513513513514</v>
      </c>
      <c r="AC62" s="57">
        <f t="shared" si="65"/>
        <v>9.0180180180180187</v>
      </c>
      <c r="AD62" s="51">
        <v>9.0180180180180187</v>
      </c>
      <c r="AV62" s="82"/>
      <c r="AW62" s="82"/>
      <c r="AX62" s="82"/>
      <c r="AY62" s="82"/>
      <c r="AZ62" s="82"/>
    </row>
    <row r="63" spans="1:53" x14ac:dyDescent="0.2">
      <c r="Z63" s="16" t="s">
        <v>76</v>
      </c>
      <c r="AA63" s="21">
        <v>1.6</v>
      </c>
      <c r="AB63" s="21">
        <f t="shared" si="64"/>
        <v>1.6016016016016019E-2</v>
      </c>
      <c r="AC63" s="57">
        <f t="shared" si="65"/>
        <v>1.0688021354688024</v>
      </c>
      <c r="AD63" s="51">
        <v>1.0688021354688024</v>
      </c>
      <c r="AV63" s="82"/>
      <c r="AW63" s="82"/>
      <c r="AX63" s="82"/>
      <c r="AY63" s="82"/>
      <c r="AZ63" s="82"/>
    </row>
    <row r="64" spans="1:53" x14ac:dyDescent="0.2">
      <c r="Z64" s="16" t="s">
        <v>16</v>
      </c>
      <c r="AA64" s="13">
        <v>14.1</v>
      </c>
      <c r="AB64" s="13">
        <f t="shared" si="64"/>
        <v>0.14114114114114115</v>
      </c>
      <c r="AC64" s="57">
        <f t="shared" si="65"/>
        <v>9.4188188188188189</v>
      </c>
      <c r="AD64" s="51">
        <v>9.4188188188188189</v>
      </c>
      <c r="AV64" s="82"/>
      <c r="AW64" s="82"/>
      <c r="AX64" s="82"/>
      <c r="AY64" s="82"/>
      <c r="AZ64" s="82"/>
    </row>
    <row r="65" spans="26:52" x14ac:dyDescent="0.2">
      <c r="Z65" s="16" t="s">
        <v>67</v>
      </c>
      <c r="AA65" s="21">
        <v>4.9000000000000004</v>
      </c>
      <c r="AB65" s="13">
        <f t="shared" si="64"/>
        <v>4.9049049049049054E-2</v>
      </c>
      <c r="AC65" s="57">
        <f t="shared" si="65"/>
        <v>3.2732065398732071</v>
      </c>
      <c r="AD65" s="51">
        <v>3.2732065398732071</v>
      </c>
      <c r="AV65" s="82"/>
      <c r="AW65" s="82"/>
      <c r="AX65" s="82"/>
      <c r="AY65" s="82"/>
      <c r="AZ65" s="82"/>
    </row>
    <row r="66" spans="26:52" x14ac:dyDescent="0.2">
      <c r="Z66" s="16" t="s">
        <v>77</v>
      </c>
      <c r="AA66" s="21">
        <v>2.1</v>
      </c>
      <c r="AB66" s="21">
        <f t="shared" si="64"/>
        <v>2.1021021021021023E-2</v>
      </c>
      <c r="AC66" s="57">
        <f t="shared" si="65"/>
        <v>1.402802802802803</v>
      </c>
      <c r="AD66" s="51">
        <v>1.402802802802803</v>
      </c>
      <c r="AV66" s="82"/>
      <c r="AW66" s="82"/>
      <c r="AX66" s="82"/>
      <c r="AY66" s="82"/>
      <c r="AZ66" s="82"/>
    </row>
    <row r="67" spans="26:52" x14ac:dyDescent="0.2">
      <c r="Z67" s="16" t="s">
        <v>22</v>
      </c>
      <c r="AA67" s="13">
        <v>8.4</v>
      </c>
      <c r="AB67" s="13">
        <f t="shared" si="64"/>
        <v>8.408408408408409E-2</v>
      </c>
      <c r="AC67" s="57">
        <f t="shared" si="65"/>
        <v>5.611211211211212</v>
      </c>
      <c r="AD67" s="52">
        <v>5.611211211211212</v>
      </c>
      <c r="AV67" s="82"/>
      <c r="AW67" s="82"/>
      <c r="AX67" s="82"/>
      <c r="AY67" s="82"/>
      <c r="AZ67" s="82"/>
    </row>
    <row r="68" spans="26:52" x14ac:dyDescent="0.2">
      <c r="Z68" s="16" t="s">
        <v>5</v>
      </c>
      <c r="AA68" s="13">
        <f>SUM(AA52:AA67)</f>
        <v>99.899999999999991</v>
      </c>
      <c r="AB68" s="13">
        <f t="shared" ref="AB68" si="66">AA68/99.9</f>
        <v>0.99999999999999989</v>
      </c>
      <c r="AC68" s="17"/>
      <c r="AV68" s="82"/>
      <c r="AW68" s="82"/>
      <c r="AX68" s="82"/>
      <c r="AY68" s="82"/>
      <c r="AZ68" s="82"/>
    </row>
    <row r="69" spans="26:52" x14ac:dyDescent="0.2">
      <c r="Z69" s="16" t="s">
        <v>33</v>
      </c>
      <c r="AA69" s="61">
        <f>SUM(I2:I50) / 24</f>
        <v>4.1708333333333334</v>
      </c>
      <c r="AB69" s="13"/>
      <c r="AC69" s="17"/>
      <c r="AV69" s="82"/>
      <c r="AW69" s="82"/>
      <c r="AX69" s="82"/>
      <c r="AY69" s="82"/>
      <c r="AZ69" s="82"/>
    </row>
    <row r="70" spans="26:52" ht="17" thickBot="1" x14ac:dyDescent="0.25">
      <c r="Z70" s="18" t="s">
        <v>78</v>
      </c>
      <c r="AA70" s="62">
        <f>AA69*16</f>
        <v>66.733333333333334</v>
      </c>
      <c r="AB70" s="19"/>
      <c r="AC70" s="20"/>
      <c r="AV70" s="82"/>
      <c r="AW70" s="82"/>
      <c r="AX70" s="82"/>
      <c r="AY70" s="82"/>
      <c r="AZ70" s="82"/>
    </row>
    <row r="71" spans="26:52" x14ac:dyDescent="0.2">
      <c r="Z71" s="47" t="s">
        <v>69</v>
      </c>
      <c r="AA71">
        <f>MEDIAN(AA52:AA67)</f>
        <v>5.65</v>
      </c>
      <c r="AV71" s="82"/>
      <c r="AW71" s="82"/>
      <c r="AX71" s="82"/>
      <c r="AY71" s="82"/>
      <c r="AZ71" s="82"/>
    </row>
  </sheetData>
  <sortState xmlns:xlrd2="http://schemas.microsoft.com/office/spreadsheetml/2017/richdata2" ref="A2:AZ50">
    <sortCondition ref="A2:A50"/>
  </sortState>
  <conditionalFormatting sqref="B56:C57 C2:N2 I3:N15 I17:N19 C3:F19 I25:N50 C21:F50 C20:E20 I21:N23 H2:H50">
    <cfRule type="cellIs" dxfId="9" priority="21" operator="between">
      <formula>3000</formula>
      <formula>7000</formula>
    </cfRule>
  </conditionalFormatting>
  <conditionalFormatting sqref="Y2:Y50">
    <cfRule type="colorScale" priority="2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F2:AF50">
    <cfRule type="colorScale" priority="2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E2:AE50">
    <cfRule type="colorScale" priority="19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I16:N16">
    <cfRule type="cellIs" dxfId="8" priority="18" operator="between">
      <formula>3000</formula>
      <formula>7000</formula>
    </cfRule>
  </conditionalFormatting>
  <conditionalFormatting sqref="G3:G19 G21:G50">
    <cfRule type="cellIs" dxfId="7" priority="9" operator="between">
      <formula>3000</formula>
      <formula>7000</formula>
    </cfRule>
  </conditionalFormatting>
  <conditionalFormatting sqref="H3:H19 H21:H50">
    <cfRule type="cellIs" dxfId="6" priority="8" operator="between">
      <formula>3000</formula>
      <formula>7000</formula>
    </cfRule>
  </conditionalFormatting>
  <conditionalFormatting sqref="I24:N24">
    <cfRule type="cellIs" dxfId="5" priority="7" operator="between">
      <formula>3000</formula>
      <formula>7000</formula>
    </cfRule>
  </conditionalFormatting>
  <conditionalFormatting sqref="F20 H20">
    <cfRule type="cellIs" dxfId="4" priority="6" operator="between">
      <formula>3000</formula>
      <formula>7000</formula>
    </cfRule>
  </conditionalFormatting>
  <conditionalFormatting sqref="G20">
    <cfRule type="cellIs" dxfId="3" priority="5" operator="between">
      <formula>3000</formula>
      <formula>7000</formula>
    </cfRule>
  </conditionalFormatting>
  <conditionalFormatting sqref="H20">
    <cfRule type="cellIs" dxfId="2" priority="4" operator="between">
      <formula>3000</formula>
      <formula>7000</formula>
    </cfRule>
  </conditionalFormatting>
  <conditionalFormatting sqref="I20:N20">
    <cfRule type="cellIs" dxfId="1" priority="3" operator="between">
      <formula>3000</formula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504.51559129359202</v>
      </c>
      <c r="F2" s="2">
        <v>724</v>
      </c>
      <c r="G2" s="1">
        <f t="shared" ref="G2:G40" si="2">E2-F2</f>
        <v>-219.48440870640798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119.66572635055066</v>
      </c>
      <c r="F3" s="2">
        <f>879-220</f>
        <v>659</v>
      </c>
      <c r="G3" s="1">
        <f t="shared" si="2"/>
        <v>-539.3342736494493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202.33335373281517</v>
      </c>
      <c r="F4" s="2">
        <v>684</v>
      </c>
      <c r="G4" s="1">
        <f t="shared" si="2"/>
        <v>-481.66664626718483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316.50608528898948</v>
      </c>
      <c r="F5" s="2">
        <f>620-207</f>
        <v>413</v>
      </c>
      <c r="G5" s="1">
        <f t="shared" si="2"/>
        <v>-96.493914711010518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149.16286042383902</v>
      </c>
      <c r="F6" s="2">
        <v>217</v>
      </c>
      <c r="G6" s="1">
        <f t="shared" si="2"/>
        <v>-67.837139576160979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114.46286868313543</v>
      </c>
      <c r="F7" s="2">
        <v>464</v>
      </c>
      <c r="G7" s="1">
        <f t="shared" si="2"/>
        <v>-349.53713131686459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115.09182299179786</v>
      </c>
      <c r="F8" s="2">
        <v>279</v>
      </c>
      <c r="G8" s="1">
        <f t="shared" si="2"/>
        <v>-163.90817700820213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302.25105927988432</v>
      </c>
      <c r="F9" s="2">
        <v>387</v>
      </c>
      <c r="G9" s="1">
        <f t="shared" si="2"/>
        <v>-84.748940720115684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447.48858127151715</v>
      </c>
      <c r="F10" s="2">
        <v>268</v>
      </c>
      <c r="G10" s="1">
        <f t="shared" si="2"/>
        <v>179.48858127151715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303.32160612503151</v>
      </c>
      <c r="F11" s="2">
        <v>340</v>
      </c>
      <c r="G11" s="1">
        <f t="shared" si="2"/>
        <v>-36.678393874968492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145.80202678451923</v>
      </c>
      <c r="F12" s="2">
        <v>179</v>
      </c>
      <c r="G12" s="1">
        <f t="shared" si="2"/>
        <v>-33.197973215480772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314.74077247326795</v>
      </c>
      <c r="F13" s="2">
        <v>174</v>
      </c>
      <c r="G13" s="1">
        <f t="shared" si="2"/>
        <v>140.74077247326795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157.37038623663398</v>
      </c>
      <c r="F14" s="2">
        <v>212</v>
      </c>
      <c r="G14" s="1">
        <f t="shared" si="2"/>
        <v>-54.629613763366024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78.042865011228699</v>
      </c>
      <c r="F15" s="2">
        <v>167</v>
      </c>
      <c r="G15" s="1">
        <f t="shared" si="2"/>
        <v>-88.957134988771301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71.369789676477993</v>
      </c>
      <c r="F16" s="2">
        <v>292</v>
      </c>
      <c r="G16" s="1">
        <f t="shared" si="2"/>
        <v>-220.63021032352202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172.71489101707675</v>
      </c>
      <c r="F17" s="2">
        <v>143</v>
      </c>
      <c r="G17" s="1">
        <f t="shared" si="2"/>
        <v>29.714891017076752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666.05588310957194</v>
      </c>
      <c r="F18" s="2">
        <v>184</v>
      </c>
      <c r="G18" s="1">
        <f t="shared" si="2"/>
        <v>482.05588310957194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421.08175909122025</v>
      </c>
      <c r="F19" s="2">
        <v>570</v>
      </c>
      <c r="G19" s="1">
        <f t="shared" si="2"/>
        <v>-148.91824090877975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275.49571502356304</v>
      </c>
      <c r="F20" s="2">
        <v>345</v>
      </c>
      <c r="G20" s="1">
        <f t="shared" si="2"/>
        <v>-69.504284976436963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540.85548315053347</v>
      </c>
      <c r="F21" s="2">
        <v>139</v>
      </c>
      <c r="G21" s="1">
        <f t="shared" si="2"/>
        <v>401.85548315053347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201.46427115882673</v>
      </c>
      <c r="F22" s="2">
        <v>137</v>
      </c>
      <c r="G22" s="1">
        <f t="shared" si="2"/>
        <v>64.464271158826733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394.15952811949933</v>
      </c>
      <c r="F23" s="2">
        <v>183</v>
      </c>
      <c r="G23" s="1">
        <f t="shared" si="2"/>
        <v>211.15952811949933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369.93005565728652</v>
      </c>
      <c r="F24" s="2">
        <v>137</v>
      </c>
      <c r="G24" s="1">
        <f t="shared" si="2"/>
        <v>232.93005565728652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508.2135668177483</v>
      </c>
      <c r="F25" s="2">
        <v>182</v>
      </c>
      <c r="G25" s="1">
        <f t="shared" si="2"/>
        <v>326.2135668177483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478.17759083240247</v>
      </c>
      <c r="F26" s="2">
        <v>265</v>
      </c>
      <c r="G26" s="1">
        <f t="shared" si="2"/>
        <v>213.17759083240247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713.03508090025036</v>
      </c>
      <c r="F27" s="2">
        <v>282</v>
      </c>
      <c r="G27" s="1">
        <f t="shared" si="2"/>
        <v>431.03508090025036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203.07249264569745</v>
      </c>
      <c r="F28" s="2">
        <v>262</v>
      </c>
      <c r="G28" s="1">
        <f t="shared" si="2"/>
        <v>-58.927507354302548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393.10480153804087</v>
      </c>
      <c r="F29" s="2">
        <v>341</v>
      </c>
      <c r="G29" s="1">
        <f t="shared" si="2"/>
        <v>52.104801538040874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177.49811956376251</v>
      </c>
      <c r="F30" s="2">
        <v>60</v>
      </c>
      <c r="G30" s="1">
        <f t="shared" si="2"/>
        <v>117.49811956376251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214.10936902943402</v>
      </c>
      <c r="F31" s="2">
        <v>223</v>
      </c>
      <c r="G31" s="1">
        <f t="shared" si="2"/>
        <v>-8.8906309705659794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172.46509675320911</v>
      </c>
      <c r="F32" s="2">
        <v>208</v>
      </c>
      <c r="G32" s="1">
        <f t="shared" si="2"/>
        <v>-35.53490324679089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101.05962218189283</v>
      </c>
      <c r="F33" s="2">
        <v>305</v>
      </c>
      <c r="G33" s="1">
        <f t="shared" si="2"/>
        <v>-203.94037781810715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345.42978203415356</v>
      </c>
      <c r="F34" s="2">
        <v>0</v>
      </c>
      <c r="G34" s="1">
        <f t="shared" si="2"/>
        <v>345.42978203415356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587.56054506239127</v>
      </c>
      <c r="F35" s="2">
        <v>0</v>
      </c>
      <c r="G35" s="1">
        <f t="shared" si="2"/>
        <v>587.56054506239127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298.32572084767804</v>
      </c>
      <c r="F36" s="2">
        <v>226</v>
      </c>
      <c r="G36" s="1">
        <f t="shared" si="2"/>
        <v>72.325720847678042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455.3392581359297</v>
      </c>
      <c r="F37" s="2">
        <v>0</v>
      </c>
      <c r="G37" s="1">
        <f t="shared" si="2"/>
        <v>455.3392581359297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149.16286042383902</v>
      </c>
      <c r="F38" s="2">
        <v>0</v>
      </c>
      <c r="G38" s="1">
        <f t="shared" si="2"/>
        <v>149.16286042383902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260.4997323191447</v>
      </c>
      <c r="F39" s="2">
        <v>0</v>
      </c>
      <c r="G39" s="1">
        <f t="shared" si="2"/>
        <v>260.4997323191447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317.95241300870953</v>
      </c>
      <c r="F40" s="2">
        <v>0</v>
      </c>
      <c r="G40" s="1">
        <f t="shared" si="2"/>
        <v>317.95241300870953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11758.889034045145</v>
      </c>
      <c r="F41" s="12">
        <f>SUM(F2:F40)</f>
        <v>9651</v>
      </c>
      <c r="G41" s="12">
        <f>SUM(G2:G40)</f>
        <v>2107.8890340451421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Damian!G58</f>
        <v>0.65077696795866646</v>
      </c>
      <c r="C45" s="1">
        <f>A45*B45</f>
        <v>11758.889034045143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 t="shared" ref="AW22:AW26" si="33"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 t="shared" si="33"/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 t="shared" si="33"/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 t="shared" si="33"/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 t="shared" si="33"/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4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5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4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5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4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5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4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5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4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5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4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5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4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5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4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5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4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5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6">SUM(C2:C45)</f>
        <v>203782</v>
      </c>
      <c r="D46" s="4">
        <f t="shared" si="36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6"/>
        <v>61.950671690208722</v>
      </c>
      <c r="L46" s="4">
        <f t="shared" si="36"/>
        <v>1.0000000000000002</v>
      </c>
      <c r="M46" s="4">
        <f t="shared" si="36"/>
        <v>1</v>
      </c>
      <c r="N46" s="4"/>
      <c r="O46" s="4">
        <f t="shared" si="36"/>
        <v>44</v>
      </c>
      <c r="P46" s="4">
        <f t="shared" si="36"/>
        <v>0.99999999999999944</v>
      </c>
      <c r="Q46" s="4">
        <f t="shared" si="36"/>
        <v>2.2727272727272735E-2</v>
      </c>
      <c r="R46" s="28">
        <f t="shared" si="36"/>
        <v>0.99999999999999967</v>
      </c>
      <c r="S46" s="12">
        <f t="shared" si="36"/>
        <v>57550</v>
      </c>
      <c r="T46" s="12">
        <f t="shared" si="36"/>
        <v>54409</v>
      </c>
      <c r="U46" s="12">
        <f t="shared" si="36"/>
        <v>-4019.2632781139</v>
      </c>
      <c r="V46" s="4"/>
      <c r="W46" s="4">
        <f t="shared" si="36"/>
        <v>82.405089314454443</v>
      </c>
      <c r="X46" s="4">
        <f t="shared" si="36"/>
        <v>0.99999999999999956</v>
      </c>
      <c r="Y46" s="4">
        <f t="shared" si="36"/>
        <v>2.3020637920777184E-2</v>
      </c>
      <c r="Z46" s="28">
        <f t="shared" si="36"/>
        <v>0.99999999999999944</v>
      </c>
      <c r="AA46" s="4"/>
      <c r="AB46" s="4"/>
      <c r="AC46" s="4"/>
      <c r="AD46" s="12">
        <f t="shared" ref="AD46:AH46" si="37">SUM(AD2:AD45)</f>
        <v>61856</v>
      </c>
      <c r="AE46" s="12">
        <f t="shared" si="37"/>
        <v>65993</v>
      </c>
      <c r="AF46" s="12">
        <f t="shared" si="37"/>
        <v>4136.9999999999891</v>
      </c>
      <c r="AG46" s="12">
        <f t="shared" si="37"/>
        <v>117.73672188608452</v>
      </c>
      <c r="AH46" s="12">
        <f t="shared" si="37"/>
        <v>119406</v>
      </c>
      <c r="AI46" s="60">
        <f>SUM(AI2:AI45)</f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8">AB47/$AB$63</f>
        <v>3.5035035035035036E-2</v>
      </c>
      <c r="AD47" s="56">
        <f t="shared" ref="AD47:AD62" si="39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8"/>
        <v>2.3023023023023025E-2</v>
      </c>
      <c r="AD48" s="57">
        <f t="shared" si="39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8"/>
        <v>2.4024024024024024E-2</v>
      </c>
      <c r="AD49" s="57">
        <f t="shared" si="39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8"/>
        <v>6.2062062062062072E-2</v>
      </c>
      <c r="AD50" s="57">
        <f t="shared" si="39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8"/>
        <v>4.2042042042042045E-2</v>
      </c>
      <c r="AD51" s="57">
        <f t="shared" si="39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8"/>
        <v>0.12512512512512514</v>
      </c>
      <c r="AD52" s="57">
        <f t="shared" si="39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8"/>
        <v>2.8028028028028028E-2</v>
      </c>
      <c r="AD53" s="57">
        <f t="shared" si="39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8"/>
        <v>8.3083083083083098E-2</v>
      </c>
      <c r="AD54" s="57">
        <f t="shared" si="39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8"/>
        <v>7.1071071071071079E-2</v>
      </c>
      <c r="AD55" s="57">
        <f t="shared" si="39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8"/>
        <v>5.9059059059059067E-2</v>
      </c>
      <c r="AD56" s="57">
        <f t="shared" si="39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8"/>
        <v>0.13113113113113115</v>
      </c>
      <c r="AD57" s="57">
        <f t="shared" si="39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8"/>
        <v>1.5015015015015017E-2</v>
      </c>
      <c r="AD58" s="57">
        <f t="shared" si="39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8"/>
        <v>0.12112112112112113</v>
      </c>
      <c r="AD59" s="57">
        <f t="shared" si="39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8"/>
        <v>4.7047047047047055E-2</v>
      </c>
      <c r="AD60" s="57">
        <f t="shared" si="39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8"/>
        <v>2.5025025025025027E-2</v>
      </c>
      <c r="AD61" s="57">
        <f t="shared" si="39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8"/>
        <v>0.10810810810810813</v>
      </c>
      <c r="AD62" s="57">
        <f t="shared" si="39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 t="shared" ref="AC63" si="40"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0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2021-07-17T15:30:02Z</dcterms:modified>
</cp:coreProperties>
</file>