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9825024B-6497-5F42-B1D4-35E51DAE9E35}" xr6:coauthVersionLast="47" xr6:coauthVersionMax="47" xr10:uidLastSave="{00000000-0000-0000-0000-000000000000}"/>
  <bookViews>
    <workbookView xWindow="18040" yWindow="500" windowWidth="27960" windowHeight="2470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1" l="1"/>
  <c r="S3" i="11"/>
  <c r="U3" i="11" s="1"/>
  <c r="S4" i="11"/>
  <c r="U4" i="11" s="1"/>
  <c r="S5" i="11"/>
  <c r="U5" i="11" s="1"/>
  <c r="S6" i="11"/>
  <c r="U6" i="11" s="1"/>
  <c r="S7" i="11"/>
  <c r="U7" i="11" s="1"/>
  <c r="S8" i="11"/>
  <c r="U8" i="11" s="1"/>
  <c r="S9" i="11"/>
  <c r="U9" i="11" s="1"/>
  <c r="S10" i="11"/>
  <c r="S11" i="11"/>
  <c r="S12" i="11"/>
  <c r="U12" i="11" s="1"/>
  <c r="S13" i="11"/>
  <c r="U13" i="11" s="1"/>
  <c r="S14" i="11"/>
  <c r="U14" i="11" s="1"/>
  <c r="S15" i="11"/>
  <c r="U15" i="11" s="1"/>
  <c r="S16" i="11"/>
  <c r="U16" i="11" s="1"/>
  <c r="S17" i="11"/>
  <c r="U17" i="11" s="1"/>
  <c r="S18" i="11"/>
  <c r="S19" i="11"/>
  <c r="U19" i="11" s="1"/>
  <c r="S20" i="11"/>
  <c r="U20" i="11" s="1"/>
  <c r="S21" i="11"/>
  <c r="U21" i="11" s="1"/>
  <c r="S22" i="11"/>
  <c r="U22" i="11" s="1"/>
  <c r="S23" i="11"/>
  <c r="U23" i="11" s="1"/>
  <c r="S24" i="11"/>
  <c r="U24" i="11" s="1"/>
  <c r="S25" i="11"/>
  <c r="S26" i="11"/>
  <c r="S27" i="11"/>
  <c r="S28" i="11"/>
  <c r="U28" i="11" s="1"/>
  <c r="S29" i="11"/>
  <c r="U29" i="11" s="1"/>
  <c r="S30" i="11"/>
  <c r="U30" i="11" s="1"/>
  <c r="S31" i="11"/>
  <c r="U31" i="11" s="1"/>
  <c r="S32" i="11"/>
  <c r="U32" i="11" s="1"/>
  <c r="S33" i="11"/>
  <c r="S34" i="11"/>
  <c r="S35" i="11"/>
  <c r="U35" i="11" s="1"/>
  <c r="S36" i="11"/>
  <c r="U36" i="11" s="1"/>
  <c r="S37" i="11"/>
  <c r="U37" i="11" s="1"/>
  <c r="S38" i="11"/>
  <c r="U38" i="11" s="1"/>
  <c r="S39" i="11"/>
  <c r="U39" i="11" s="1"/>
  <c r="S40" i="11"/>
  <c r="U40" i="11" s="1"/>
  <c r="S41" i="11"/>
  <c r="U41" i="11" s="1"/>
  <c r="S42" i="11"/>
  <c r="S43" i="11"/>
  <c r="S44" i="11"/>
  <c r="S45" i="11"/>
  <c r="U45" i="11" s="1"/>
  <c r="S46" i="11"/>
  <c r="U46" i="11" s="1"/>
  <c r="S47" i="11"/>
  <c r="U47" i="11" s="1"/>
  <c r="S48" i="11"/>
  <c r="U48" i="11" s="1"/>
  <c r="S49" i="11"/>
  <c r="S50" i="11"/>
  <c r="S51" i="11"/>
  <c r="U51" i="11" s="1"/>
  <c r="S52" i="11"/>
  <c r="U52" i="11" s="1"/>
  <c r="S53" i="11"/>
  <c r="U53" i="11" s="1"/>
  <c r="S54" i="11"/>
  <c r="U54" i="11" s="1"/>
  <c r="S55" i="11"/>
  <c r="U55" i="11" s="1"/>
  <c r="S56" i="11"/>
  <c r="U56" i="11" s="1"/>
  <c r="S57" i="11"/>
  <c r="U57" i="11" s="1"/>
  <c r="S58" i="11"/>
  <c r="S59" i="11"/>
  <c r="S60" i="11"/>
  <c r="U60" i="11" s="1"/>
  <c r="S61" i="11"/>
  <c r="U61" i="11" s="1"/>
  <c r="S62" i="11"/>
  <c r="U62" i="11" s="1"/>
  <c r="S63" i="11"/>
  <c r="U63" i="11" s="1"/>
  <c r="S64" i="11"/>
  <c r="U64" i="11" s="1"/>
  <c r="S65" i="11"/>
  <c r="U65" i="11" s="1"/>
  <c r="S66" i="11"/>
  <c r="S67" i="11"/>
  <c r="U67" i="11" s="1"/>
  <c r="S68" i="11"/>
  <c r="U68" i="11" s="1"/>
  <c r="S69" i="11"/>
  <c r="U69" i="11" s="1"/>
  <c r="S70" i="11"/>
  <c r="U70" i="11" s="1"/>
  <c r="S71" i="11"/>
  <c r="U71" i="11" s="1"/>
  <c r="S72" i="11"/>
  <c r="U72" i="11" s="1"/>
  <c r="S73" i="11"/>
  <c r="U73" i="11" s="1"/>
  <c r="B74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S82" i="11"/>
  <c r="AS81" i="11"/>
  <c r="AS80" i="11"/>
  <c r="AS79" i="11"/>
  <c r="AU82" i="11"/>
  <c r="AU81" i="11"/>
  <c r="AU80" i="11"/>
  <c r="AU79" i="11"/>
  <c r="AU78" i="11"/>
  <c r="AS78" i="11"/>
  <c r="C74" i="11"/>
  <c r="AB52" i="11"/>
  <c r="AA52" i="11"/>
  <c r="Z52" i="11"/>
  <c r="Y52" i="11"/>
  <c r="X52" i="11"/>
  <c r="W52" i="11"/>
  <c r="T52" i="11"/>
  <c r="V52" i="11" s="1"/>
  <c r="AM52" i="11"/>
  <c r="AQ52" i="11" s="1"/>
  <c r="AG74" i="11"/>
  <c r="AM57" i="11"/>
  <c r="AQ57" i="11" s="1"/>
  <c r="AB57" i="11"/>
  <c r="AA57" i="11"/>
  <c r="Z57" i="11"/>
  <c r="Y57" i="11"/>
  <c r="X57" i="11"/>
  <c r="W57" i="11"/>
  <c r="T57" i="11"/>
  <c r="V57" i="11" s="1"/>
  <c r="AM54" i="11"/>
  <c r="AQ54" i="11" s="1"/>
  <c r="AB54" i="11"/>
  <c r="AA54" i="11"/>
  <c r="Z54" i="11"/>
  <c r="Y54" i="11"/>
  <c r="X54" i="11"/>
  <c r="W54" i="11"/>
  <c r="T54" i="11"/>
  <c r="V54" i="11" s="1"/>
  <c r="AM19" i="11"/>
  <c r="AQ19" i="11" s="1"/>
  <c r="AB19" i="11"/>
  <c r="AA19" i="11"/>
  <c r="Z19" i="11"/>
  <c r="Y19" i="11"/>
  <c r="X19" i="11"/>
  <c r="W19" i="11"/>
  <c r="T19" i="11"/>
  <c r="V19" i="11" s="1"/>
  <c r="AM5" i="11"/>
  <c r="AQ5" i="11" s="1"/>
  <c r="AB5" i="11"/>
  <c r="AA5" i="11"/>
  <c r="Z5" i="11"/>
  <c r="Y5" i="11"/>
  <c r="X5" i="11"/>
  <c r="W5" i="11"/>
  <c r="T5" i="11"/>
  <c r="V5" i="11" s="1"/>
  <c r="D74" i="11"/>
  <c r="E74" i="11"/>
  <c r="L74" i="11"/>
  <c r="E75" i="11"/>
  <c r="L75" i="11"/>
  <c r="W76" i="11"/>
  <c r="T10" i="11"/>
  <c r="V10" i="11" s="1"/>
  <c r="T73" i="11"/>
  <c r="V73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6" i="11"/>
  <c r="V56" i="11" s="1"/>
  <c r="T55" i="11"/>
  <c r="V55" i="11" s="1"/>
  <c r="T53" i="11"/>
  <c r="V53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U66" i="11"/>
  <c r="U59" i="11"/>
  <c r="U58" i="11"/>
  <c r="U50" i="11"/>
  <c r="U49" i="11"/>
  <c r="U44" i="11"/>
  <c r="U43" i="11"/>
  <c r="U42" i="11"/>
  <c r="U34" i="11"/>
  <c r="U33" i="11"/>
  <c r="U27" i="11"/>
  <c r="U26" i="11"/>
  <c r="U25" i="11"/>
  <c r="U18" i="11"/>
  <c r="U11" i="11"/>
  <c r="U10" i="11"/>
  <c r="U2" i="11"/>
  <c r="AM24" i="11"/>
  <c r="AQ24" i="11" s="1"/>
  <c r="Z24" i="11"/>
  <c r="Y24" i="11"/>
  <c r="X24" i="11"/>
  <c r="W24" i="11"/>
  <c r="C82" i="11"/>
  <c r="X11" i="11"/>
  <c r="X25" i="11"/>
  <c r="X58" i="11"/>
  <c r="X32" i="11"/>
  <c r="X21" i="11"/>
  <c r="X3" i="11"/>
  <c r="X9" i="11"/>
  <c r="X64" i="11"/>
  <c r="X73" i="11"/>
  <c r="X45" i="11"/>
  <c r="X68" i="11"/>
  <c r="X65" i="11"/>
  <c r="X40" i="11"/>
  <c r="X70" i="11"/>
  <c r="X2" i="11"/>
  <c r="X10" i="11"/>
  <c r="X28" i="11"/>
  <c r="X71" i="11"/>
  <c r="X30" i="11"/>
  <c r="X8" i="11"/>
  <c r="X6" i="11"/>
  <c r="X16" i="11"/>
  <c r="X37" i="11"/>
  <c r="X12" i="11"/>
  <c r="X60" i="11"/>
  <c r="X4" i="11"/>
  <c r="X29" i="11"/>
  <c r="X35" i="11"/>
  <c r="X39" i="11"/>
  <c r="X41" i="11"/>
  <c r="X15" i="11"/>
  <c r="X47" i="11"/>
  <c r="X13" i="11"/>
  <c r="X14" i="11"/>
  <c r="X38" i="11"/>
  <c r="X72" i="11"/>
  <c r="X17" i="11"/>
  <c r="X61" i="11"/>
  <c r="X69" i="11"/>
  <c r="X26" i="11"/>
  <c r="X33" i="11"/>
  <c r="X46" i="11"/>
  <c r="X20" i="11"/>
  <c r="X62" i="11"/>
  <c r="X67" i="11"/>
  <c r="X18" i="11"/>
  <c r="X51" i="11"/>
  <c r="X36" i="11"/>
  <c r="X43" i="11"/>
  <c r="X48" i="11"/>
  <c r="X50" i="11"/>
  <c r="X44" i="11"/>
  <c r="X63" i="11"/>
  <c r="X34" i="11"/>
  <c r="X22" i="11"/>
  <c r="X42" i="11"/>
  <c r="X59" i="11"/>
  <c r="X23" i="11"/>
  <c r="X56" i="11"/>
  <c r="X7" i="11"/>
  <c r="X66" i="11"/>
  <c r="X31" i="11"/>
  <c r="X49" i="11"/>
  <c r="X27" i="11"/>
  <c r="X55" i="11"/>
  <c r="AM49" i="11"/>
  <c r="AQ49" i="11" s="1"/>
  <c r="Z49" i="11"/>
  <c r="Y49" i="11"/>
  <c r="W49" i="11"/>
  <c r="AM13" i="11"/>
  <c r="AQ13" i="11" s="1"/>
  <c r="Z13" i="11"/>
  <c r="Y13" i="11"/>
  <c r="W13" i="11"/>
  <c r="AM73" i="11"/>
  <c r="AQ73" i="11" s="1"/>
  <c r="Z2" i="11"/>
  <c r="AM71" i="11"/>
  <c r="AQ71" i="11" s="1"/>
  <c r="Z71" i="11"/>
  <c r="Y71" i="11"/>
  <c r="W71" i="11"/>
  <c r="W72" i="11"/>
  <c r="Y72" i="11"/>
  <c r="Z72" i="11"/>
  <c r="AM72" i="11"/>
  <c r="AQ72" i="11" s="1"/>
  <c r="Z55" i="11"/>
  <c r="AM60" i="11"/>
  <c r="AQ60" i="11" s="1"/>
  <c r="Z60" i="11"/>
  <c r="Y60" i="11"/>
  <c r="W60" i="11"/>
  <c r="AM14" i="11"/>
  <c r="AQ14" i="11" s="1"/>
  <c r="Z14" i="11"/>
  <c r="Y14" i="11"/>
  <c r="W14" i="11"/>
  <c r="AL74" i="11"/>
  <c r="AM6" i="11"/>
  <c r="AQ6" i="11" s="1"/>
  <c r="Z6" i="11"/>
  <c r="Y6" i="11"/>
  <c r="W6" i="11"/>
  <c r="Z10" i="11"/>
  <c r="Z62" i="11"/>
  <c r="AC52" i="11" l="1"/>
  <c r="AC5" i="11"/>
  <c r="AC19" i="11"/>
  <c r="AC54" i="11"/>
  <c r="AC57" i="11"/>
  <c r="D81" i="11"/>
  <c r="F81" i="11" s="1"/>
  <c r="AA60" i="11"/>
  <c r="AA13" i="11"/>
  <c r="AB72" i="11"/>
  <c r="AB23" i="11"/>
  <c r="AB71" i="11"/>
  <c r="AB24" i="11"/>
  <c r="AA71" i="11"/>
  <c r="AA24" i="11"/>
  <c r="AA49" i="11"/>
  <c r="AA6" i="11"/>
  <c r="AA14" i="11"/>
  <c r="AB60" i="11"/>
  <c r="AB13" i="11"/>
  <c r="AA72" i="11"/>
  <c r="AB49" i="11"/>
  <c r="AB6" i="11"/>
  <c r="AB14" i="11"/>
  <c r="Z73" i="11"/>
  <c r="Z33" i="11"/>
  <c r="Z18" i="11"/>
  <c r="Z53" i="11"/>
  <c r="Z68" i="11"/>
  <c r="Z47" i="11"/>
  <c r="Z11" i="11"/>
  <c r="Z67" i="11"/>
  <c r="Z28" i="11"/>
  <c r="Z21" i="11"/>
  <c r="Z40" i="11"/>
  <c r="Z61" i="11"/>
  <c r="Z58" i="11"/>
  <c r="Z12" i="11"/>
  <c r="Z42" i="11"/>
  <c r="Z17" i="11"/>
  <c r="Z41" i="11"/>
  <c r="Z64" i="11"/>
  <c r="Z56" i="11"/>
  <c r="Z23" i="11"/>
  <c r="Z38" i="11"/>
  <c r="Z63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5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70" i="11"/>
  <c r="Z3" i="11"/>
  <c r="Z69" i="11"/>
  <c r="Z66" i="11"/>
  <c r="Z59" i="11"/>
  <c r="Z51" i="11"/>
  <c r="Z20" i="11"/>
  <c r="Z8" i="11"/>
  <c r="Y53" i="11"/>
  <c r="Y33" i="11"/>
  <c r="Y47" i="11"/>
  <c r="Y12" i="11"/>
  <c r="Y11" i="11"/>
  <c r="Y18" i="11"/>
  <c r="Y70" i="11"/>
  <c r="Y22" i="11"/>
  <c r="Y9" i="11"/>
  <c r="Y50" i="11"/>
  <c r="Y40" i="11"/>
  <c r="Y73" i="11"/>
  <c r="Y67" i="11"/>
  <c r="Y28" i="11"/>
  <c r="Y42" i="11"/>
  <c r="Y68" i="11"/>
  <c r="Y41" i="11"/>
  <c r="Y56" i="11"/>
  <c r="Y26" i="11"/>
  <c r="Y62" i="11"/>
  <c r="Y31" i="11"/>
  <c r="Y34" i="11"/>
  <c r="Y2" i="11"/>
  <c r="Y55" i="11"/>
  <c r="Y43" i="11"/>
  <c r="Y4" i="11"/>
  <c r="Y29" i="11"/>
  <c r="Y20" i="11"/>
  <c r="Y48" i="11"/>
  <c r="Y51" i="11"/>
  <c r="Y38" i="11"/>
  <c r="Y32" i="11"/>
  <c r="Y25" i="11"/>
  <c r="Y15" i="11"/>
  <c r="Y66" i="11"/>
  <c r="Y10" i="11"/>
  <c r="Y45" i="11"/>
  <c r="Y69" i="11"/>
  <c r="Y61" i="11"/>
  <c r="Y59" i="11"/>
  <c r="Y3" i="11"/>
  <c r="Y16" i="11"/>
  <c r="Y37" i="11"/>
  <c r="Y39" i="11"/>
  <c r="Y30" i="11"/>
  <c r="Y65" i="11"/>
  <c r="Y58" i="11"/>
  <c r="Y27" i="11"/>
  <c r="Y46" i="11"/>
  <c r="Y36" i="11"/>
  <c r="Y44" i="11"/>
  <c r="Y7" i="11"/>
  <c r="Y21" i="11"/>
  <c r="Y17" i="11"/>
  <c r="Y35" i="11"/>
  <c r="Y64" i="11"/>
  <c r="Y8" i="11"/>
  <c r="Y23" i="11"/>
  <c r="Y63" i="11"/>
  <c r="AM18" i="11"/>
  <c r="AQ18" i="11" s="1"/>
  <c r="AB18" i="11"/>
  <c r="AA18" i="11"/>
  <c r="W18" i="11"/>
  <c r="C77" i="8"/>
  <c r="E2" i="8"/>
  <c r="AM26" i="11"/>
  <c r="AQ26" i="11" s="1"/>
  <c r="AB26" i="11"/>
  <c r="AA26" i="11"/>
  <c r="W26" i="11"/>
  <c r="G2" i="8"/>
  <c r="A74" i="8"/>
  <c r="A2" i="8"/>
  <c r="AB11" i="11"/>
  <c r="AB68" i="11"/>
  <c r="AB33" i="11"/>
  <c r="AB56" i="11"/>
  <c r="AB55" i="11"/>
  <c r="AB40" i="11"/>
  <c r="AB47" i="11"/>
  <c r="AB59" i="11"/>
  <c r="AB43" i="11"/>
  <c r="AB21" i="11"/>
  <c r="AB53" i="11"/>
  <c r="AB64" i="11"/>
  <c r="AB2" i="11"/>
  <c r="AB17" i="11"/>
  <c r="AB20" i="11"/>
  <c r="AB39" i="11"/>
  <c r="AB69" i="11"/>
  <c r="AB35" i="11"/>
  <c r="AB36" i="11"/>
  <c r="AB62" i="11"/>
  <c r="AB66" i="11"/>
  <c r="AB70" i="11"/>
  <c r="AB16" i="11"/>
  <c r="AB51" i="11"/>
  <c r="AB7" i="11"/>
  <c r="AB10" i="11"/>
  <c r="AB29" i="11"/>
  <c r="AB28" i="11"/>
  <c r="AB27" i="11"/>
  <c r="AB44" i="11"/>
  <c r="AB61" i="11"/>
  <c r="AB42" i="11"/>
  <c r="AB48" i="11"/>
  <c r="AB63" i="11"/>
  <c r="AB46" i="11"/>
  <c r="AB31" i="11"/>
  <c r="AB34" i="11"/>
  <c r="AB38" i="11"/>
  <c r="AB73" i="11"/>
  <c r="AB67" i="11"/>
  <c r="AB3" i="11"/>
  <c r="AB37" i="11"/>
  <c r="AB12" i="11"/>
  <c r="AB41" i="11"/>
  <c r="AB22" i="11"/>
  <c r="AB50" i="11"/>
  <c r="AB32" i="11"/>
  <c r="AB45" i="11"/>
  <c r="AB4" i="11"/>
  <c r="AB25" i="11"/>
  <c r="AB65" i="11"/>
  <c r="AB30" i="11"/>
  <c r="AB58" i="11"/>
  <c r="AB8" i="11"/>
  <c r="AB9" i="11"/>
  <c r="AB15" i="11"/>
  <c r="AA11" i="11"/>
  <c r="AA68" i="11"/>
  <c r="AA33" i="11"/>
  <c r="AA56" i="11"/>
  <c r="AA55" i="11"/>
  <c r="AA40" i="11"/>
  <c r="AA47" i="11"/>
  <c r="AA59" i="11"/>
  <c r="AA43" i="11"/>
  <c r="AA21" i="11"/>
  <c r="AA53" i="11"/>
  <c r="AA23" i="11"/>
  <c r="AA64" i="11"/>
  <c r="AA2" i="11"/>
  <c r="AA17" i="11"/>
  <c r="AA20" i="11"/>
  <c r="AA39" i="11"/>
  <c r="AA69" i="11"/>
  <c r="AA35" i="11"/>
  <c r="AA36" i="11"/>
  <c r="AA62" i="11"/>
  <c r="AA66" i="11"/>
  <c r="AA70" i="11"/>
  <c r="AA16" i="11"/>
  <c r="AA51" i="11"/>
  <c r="AA7" i="11"/>
  <c r="AA10" i="11"/>
  <c r="AA29" i="11"/>
  <c r="AA28" i="11"/>
  <c r="AA27" i="11"/>
  <c r="AA44" i="11"/>
  <c r="AA61" i="11"/>
  <c r="AA42" i="11"/>
  <c r="AA48" i="11"/>
  <c r="AA63" i="11"/>
  <c r="AA46" i="11"/>
  <c r="AA31" i="11"/>
  <c r="AA34" i="11"/>
  <c r="AA38" i="11"/>
  <c r="AA73" i="11"/>
  <c r="AA67" i="11"/>
  <c r="AA3" i="11"/>
  <c r="AA37" i="11"/>
  <c r="AA12" i="11"/>
  <c r="AA41" i="11"/>
  <c r="AA22" i="11"/>
  <c r="AA50" i="11"/>
  <c r="AA32" i="11"/>
  <c r="AA45" i="11"/>
  <c r="AA4" i="11"/>
  <c r="AA25" i="11"/>
  <c r="AA65" i="11"/>
  <c r="AA30" i="11"/>
  <c r="AA58" i="11"/>
  <c r="AA8" i="11"/>
  <c r="AA9" i="11"/>
  <c r="AA15" i="11"/>
  <c r="AM70" i="11"/>
  <c r="AQ70" i="11" s="1"/>
  <c r="W70" i="11"/>
  <c r="AM42" i="11"/>
  <c r="AQ42" i="11" s="1"/>
  <c r="W42" i="11"/>
  <c r="AC49" i="11" l="1"/>
  <c r="AC60" i="11"/>
  <c r="AC6" i="11"/>
  <c r="AC72" i="11"/>
  <c r="AC13" i="11"/>
  <c r="AC24" i="11"/>
  <c r="AC71" i="11"/>
  <c r="AC14" i="11"/>
  <c r="X53" i="11"/>
  <c r="D79" i="11"/>
  <c r="F79" i="11" s="1"/>
  <c r="D80" i="11"/>
  <c r="F80" i="11" s="1"/>
  <c r="F77" i="8"/>
  <c r="AC18" i="11"/>
  <c r="AC26" i="11"/>
  <c r="AC65" i="11"/>
  <c r="AC48" i="11"/>
  <c r="AC2" i="11"/>
  <c r="AC40" i="11"/>
  <c r="AC3" i="11"/>
  <c r="AC66" i="11"/>
  <c r="AC32" i="11"/>
  <c r="AC67" i="11"/>
  <c r="AC42" i="11"/>
  <c r="AC29" i="11"/>
  <c r="AC62" i="11"/>
  <c r="AC64" i="11"/>
  <c r="AC55" i="11"/>
  <c r="AC15" i="11"/>
  <c r="AC50" i="11"/>
  <c r="AC73" i="11"/>
  <c r="AC36" i="11"/>
  <c r="AC23" i="11"/>
  <c r="AC56" i="11"/>
  <c r="AC9" i="11"/>
  <c r="AC22" i="11"/>
  <c r="AC38" i="11"/>
  <c r="AC61" i="11"/>
  <c r="AC10" i="11"/>
  <c r="AC35" i="11"/>
  <c r="AC53" i="11"/>
  <c r="AC33" i="11"/>
  <c r="AC30" i="11"/>
  <c r="AC45" i="11"/>
  <c r="AC37" i="11"/>
  <c r="AC63" i="11"/>
  <c r="AC70" i="11"/>
  <c r="AC17" i="11"/>
  <c r="AC47" i="11"/>
  <c r="AC8" i="11"/>
  <c r="AC41" i="11"/>
  <c r="AC34" i="11"/>
  <c r="AC44" i="11"/>
  <c r="AC7" i="11"/>
  <c r="AC69" i="11"/>
  <c r="AC21" i="11"/>
  <c r="AC68" i="11"/>
  <c r="AC58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9" i="11"/>
  <c r="AM44" i="11"/>
  <c r="AQ44" i="11" s="1"/>
  <c r="W44" i="11"/>
  <c r="AM59" i="11"/>
  <c r="AQ59" i="11" s="1"/>
  <c r="W59" i="11"/>
  <c r="AM17" i="11"/>
  <c r="AQ17" i="11" s="1"/>
  <c r="AM11" i="11"/>
  <c r="AQ11" i="11" s="1"/>
  <c r="AM51" i="11"/>
  <c r="AQ51" i="11" s="1"/>
  <c r="AM34" i="11"/>
  <c r="AQ34" i="11" s="1"/>
  <c r="W34" i="11"/>
  <c r="AJ74" i="11"/>
  <c r="AM41" i="11"/>
  <c r="AQ41" i="11" s="1"/>
  <c r="W73" i="11"/>
  <c r="W69" i="11"/>
  <c r="W68" i="11"/>
  <c r="W67" i="11"/>
  <c r="W66" i="11"/>
  <c r="W65" i="11"/>
  <c r="W64" i="11"/>
  <c r="W63" i="11"/>
  <c r="W62" i="11"/>
  <c r="W61" i="11"/>
  <c r="W58" i="11"/>
  <c r="W56" i="11"/>
  <c r="W55" i="11"/>
  <c r="W53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3" i="11"/>
  <c r="AQ53" i="11" s="1"/>
  <c r="AM20" i="11"/>
  <c r="AQ20" i="11" s="1"/>
  <c r="AM58" i="11"/>
  <c r="AQ58" i="11" s="1"/>
  <c r="AM61" i="11"/>
  <c r="AQ61" i="11" s="1"/>
  <c r="AM9" i="11"/>
  <c r="AQ9" i="11" s="1"/>
  <c r="AM7" i="11"/>
  <c r="AQ7" i="11" s="1"/>
  <c r="AM64" i="11"/>
  <c r="AQ64" i="11" s="1"/>
  <c r="AM36" i="11"/>
  <c r="AQ36" i="11" s="1"/>
  <c r="AM68" i="11"/>
  <c r="AQ68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6" i="11"/>
  <c r="AQ56" i="11" s="1"/>
  <c r="AM32" i="11"/>
  <c r="AQ32" i="11" s="1"/>
  <c r="AM28" i="11"/>
  <c r="AQ28" i="11" s="1"/>
  <c r="AM67" i="11"/>
  <c r="AQ67" i="11" s="1"/>
  <c r="AM46" i="11"/>
  <c r="AQ46" i="11" s="1"/>
  <c r="AM66" i="11"/>
  <c r="AQ66" i="11" s="1"/>
  <c r="AM43" i="11"/>
  <c r="AQ43" i="11" s="1"/>
  <c r="AM15" i="11"/>
  <c r="AQ15" i="11" s="1"/>
  <c r="AM62" i="11"/>
  <c r="AQ62" i="11" s="1"/>
  <c r="AM45" i="11"/>
  <c r="AQ45" i="11" s="1"/>
  <c r="AM27" i="11"/>
  <c r="AQ27" i="11" s="1"/>
  <c r="AM55" i="11"/>
  <c r="AQ55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9" i="11"/>
  <c r="AQ69" i="11" s="1"/>
  <c r="AM37" i="11"/>
  <c r="AQ37" i="11" s="1"/>
  <c r="AM8" i="11"/>
  <c r="AQ8" i="11" s="1"/>
  <c r="AM65" i="11"/>
  <c r="AQ65" i="11" s="1"/>
  <c r="AM40" i="11"/>
  <c r="AQ40" i="11" s="1"/>
  <c r="AM31" i="11"/>
  <c r="AQ31" i="11" s="1"/>
  <c r="AM22" i="11"/>
  <c r="AQ22" i="11" s="1"/>
  <c r="AM63" i="11"/>
  <c r="AQ63" i="11" s="1"/>
  <c r="AM47" i="11"/>
  <c r="AQ47" i="11" s="1"/>
  <c r="AM48" i="11"/>
  <c r="AQ48" i="11" s="1"/>
  <c r="W74" i="11" l="1"/>
  <c r="D82" i="11"/>
  <c r="F82" i="11" s="1"/>
  <c r="D77" i="8" s="1"/>
  <c r="AC74" i="11"/>
  <c r="AD52" i="11" s="1"/>
  <c r="AK74" i="11"/>
  <c r="AM74" i="11"/>
  <c r="AE52" i="11" l="1"/>
  <c r="BE52" i="11"/>
  <c r="BD52" i="11"/>
  <c r="BH52" i="11"/>
  <c r="BG52" i="11"/>
  <c r="BB52" i="11"/>
  <c r="BF52" i="11"/>
  <c r="BC52" i="11"/>
  <c r="AD54" i="11"/>
  <c r="BE54" i="11" s="1"/>
  <c r="AD57" i="11"/>
  <c r="AD19" i="11"/>
  <c r="BE19" i="11" s="1"/>
  <c r="AD24" i="11"/>
  <c r="BF24" i="11" s="1"/>
  <c r="AD5" i="11"/>
  <c r="AD13" i="11"/>
  <c r="BB13" i="11" s="1"/>
  <c r="AD49" i="11"/>
  <c r="AD72" i="11"/>
  <c r="AD71" i="11"/>
  <c r="AD60" i="11"/>
  <c r="AD14" i="11"/>
  <c r="AD6" i="11"/>
  <c r="AD26" i="11"/>
  <c r="AD18" i="11"/>
  <c r="AD46" i="11"/>
  <c r="AD67" i="11"/>
  <c r="AD8" i="11"/>
  <c r="AD68" i="11"/>
  <c r="AD37" i="11"/>
  <c r="BD37" i="11" s="1"/>
  <c r="AD69" i="11"/>
  <c r="AD3" i="11"/>
  <c r="AD64" i="11"/>
  <c r="AD17" i="11"/>
  <c r="AD32" i="11"/>
  <c r="AD61" i="11"/>
  <c r="AD29" i="11"/>
  <c r="AD73" i="11"/>
  <c r="AD66" i="11"/>
  <c r="AD47" i="11"/>
  <c r="AD22" i="11"/>
  <c r="AD55" i="11"/>
  <c r="AD15" i="11"/>
  <c r="AD62" i="11"/>
  <c r="AD58" i="11"/>
  <c r="AD70" i="11"/>
  <c r="AD65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3" i="11"/>
  <c r="AD41" i="11"/>
  <c r="AD44" i="11"/>
  <c r="AD7" i="11"/>
  <c r="AD21" i="11"/>
  <c r="AE21" i="11" s="1"/>
  <c r="AD50" i="11"/>
  <c r="AD56" i="11"/>
  <c r="AD4" i="11"/>
  <c r="AD39" i="11"/>
  <c r="AD40" i="11"/>
  <c r="AD59" i="11"/>
  <c r="AD25" i="11"/>
  <c r="AD31" i="11"/>
  <c r="AD27" i="11"/>
  <c r="AD34" i="11"/>
  <c r="AD11" i="11"/>
  <c r="AD53" i="11"/>
  <c r="AD48" i="11"/>
  <c r="AD16" i="11"/>
  <c r="AD30" i="11"/>
  <c r="AD42" i="11"/>
  <c r="AQ74" i="11"/>
  <c r="E77" i="8"/>
  <c r="BF54" i="11" l="1"/>
  <c r="BG54" i="11"/>
  <c r="BH54" i="11"/>
  <c r="BB54" i="11"/>
  <c r="BC54" i="11"/>
  <c r="BD54" i="11"/>
  <c r="BC19" i="11"/>
  <c r="BF19" i="11"/>
  <c r="BD19" i="11"/>
  <c r="AE54" i="11"/>
  <c r="BB19" i="11"/>
  <c r="BG24" i="11"/>
  <c r="BH19" i="11"/>
  <c r="BE57" i="11"/>
  <c r="BC57" i="11"/>
  <c r="BD57" i="11"/>
  <c r="BB57" i="11"/>
  <c r="BH57" i="11"/>
  <c r="AE57" i="11"/>
  <c r="BG57" i="11"/>
  <c r="BF57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7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1" i="11"/>
  <c r="BF71" i="11"/>
  <c r="BE71" i="11"/>
  <c r="BG71" i="11"/>
  <c r="BH71" i="11"/>
  <c r="BD71" i="11"/>
  <c r="BB71" i="11"/>
  <c r="BC71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8" i="11"/>
  <c r="BE58" i="11"/>
  <c r="BG58" i="11"/>
  <c r="BH58" i="11"/>
  <c r="BC58" i="11"/>
  <c r="BD58" i="11"/>
  <c r="BB58" i="11"/>
  <c r="AE69" i="11"/>
  <c r="BC69" i="11"/>
  <c r="BB69" i="11"/>
  <c r="BH69" i="11"/>
  <c r="BG69" i="11"/>
  <c r="BD69" i="11"/>
  <c r="BF69" i="11"/>
  <c r="BE69" i="11"/>
  <c r="BD18" i="11"/>
  <c r="BG18" i="11"/>
  <c r="BF18" i="11"/>
  <c r="BE18" i="11"/>
  <c r="BH18" i="11"/>
  <c r="BC18" i="11"/>
  <c r="BB18" i="11"/>
  <c r="BG59" i="11"/>
  <c r="BF59" i="11"/>
  <c r="BE59" i="11"/>
  <c r="BH59" i="11"/>
  <c r="BB59" i="11"/>
  <c r="BD59" i="11"/>
  <c r="BC59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1" i="11"/>
  <c r="BH61" i="11"/>
  <c r="BG61" i="11"/>
  <c r="BD61" i="11"/>
  <c r="BF61" i="11"/>
  <c r="BB61" i="11"/>
  <c r="BE61" i="11"/>
  <c r="BC61" i="11"/>
  <c r="AE72" i="11"/>
  <c r="BH72" i="11"/>
  <c r="BG72" i="11"/>
  <c r="BF72" i="11"/>
  <c r="BE72" i="11"/>
  <c r="BC72" i="11"/>
  <c r="BD72" i="11"/>
  <c r="BB72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7" i="11"/>
  <c r="BH67" i="11"/>
  <c r="BG67" i="11"/>
  <c r="BF67" i="11"/>
  <c r="BE67" i="11"/>
  <c r="BD67" i="11"/>
  <c r="BC67" i="11"/>
  <c r="BB67" i="11"/>
  <c r="AE7" i="11"/>
  <c r="BG7" i="11"/>
  <c r="BF7" i="11"/>
  <c r="BE7" i="11"/>
  <c r="BC7" i="11"/>
  <c r="BH7" i="11"/>
  <c r="BB7" i="11"/>
  <c r="BD7" i="11"/>
  <c r="AE62" i="11"/>
  <c r="BH62" i="11"/>
  <c r="BG62" i="11"/>
  <c r="BF62" i="11"/>
  <c r="BD62" i="11"/>
  <c r="BE62" i="11"/>
  <c r="BC62" i="11"/>
  <c r="BB62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5" i="11"/>
  <c r="BH55" i="11"/>
  <c r="BD55" i="11"/>
  <c r="BB55" i="11"/>
  <c r="BG55" i="11"/>
  <c r="BF55" i="11"/>
  <c r="BE55" i="11"/>
  <c r="BC55" i="11"/>
  <c r="AE68" i="11"/>
  <c r="BH68" i="11"/>
  <c r="BD68" i="11"/>
  <c r="BB68" i="11"/>
  <c r="BG68" i="11"/>
  <c r="BE68" i="11"/>
  <c r="BF68" i="11"/>
  <c r="BC68" i="11"/>
  <c r="AE63" i="11"/>
  <c r="BC63" i="11"/>
  <c r="BB63" i="11"/>
  <c r="BD63" i="11"/>
  <c r="BE63" i="11"/>
  <c r="BH63" i="11"/>
  <c r="BG63" i="11"/>
  <c r="BF63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4" i="11"/>
  <c r="BF64" i="11"/>
  <c r="BE64" i="11"/>
  <c r="BG64" i="11"/>
  <c r="BC64" i="11"/>
  <c r="BH64" i="11"/>
  <c r="BD64" i="11"/>
  <c r="BB64" i="11"/>
  <c r="AE27" i="11"/>
  <c r="BE27" i="11"/>
  <c r="BH27" i="11"/>
  <c r="BG27" i="11"/>
  <c r="BF27" i="11"/>
  <c r="BD27" i="11"/>
  <c r="BC27" i="11"/>
  <c r="BB27" i="11"/>
  <c r="AE56" i="11"/>
  <c r="BC56" i="11"/>
  <c r="BB56" i="11"/>
  <c r="BH56" i="11"/>
  <c r="BG56" i="11"/>
  <c r="BF56" i="11"/>
  <c r="BD56" i="11"/>
  <c r="BE56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5" i="11"/>
  <c r="BG65" i="11"/>
  <c r="BF65" i="11"/>
  <c r="BE65" i="11"/>
  <c r="BH65" i="11"/>
  <c r="BC65" i="11"/>
  <c r="BD65" i="11"/>
  <c r="BB65" i="11"/>
  <c r="AE66" i="11"/>
  <c r="BH66" i="11"/>
  <c r="BG66" i="11"/>
  <c r="BF66" i="11"/>
  <c r="BB66" i="11"/>
  <c r="BD66" i="11"/>
  <c r="BC66" i="11"/>
  <c r="BE66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3" i="11"/>
  <c r="BH53" i="11"/>
  <c r="BG53" i="11"/>
  <c r="BF53" i="11"/>
  <c r="BD53" i="11"/>
  <c r="BE53" i="11"/>
  <c r="BB53" i="11"/>
  <c r="BC53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70" i="11"/>
  <c r="BF70" i="11"/>
  <c r="BD70" i="11"/>
  <c r="BH70" i="11"/>
  <c r="BC70" i="11"/>
  <c r="BB70" i="11"/>
  <c r="BG70" i="11"/>
  <c r="BH73" i="11"/>
  <c r="BG73" i="11"/>
  <c r="BF73" i="11"/>
  <c r="BC73" i="11"/>
  <c r="BE73" i="11"/>
  <c r="BB73" i="11"/>
  <c r="BD73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60" i="11"/>
  <c r="BH60" i="11"/>
  <c r="BG60" i="11"/>
  <c r="BF60" i="11"/>
  <c r="BE60" i="11"/>
  <c r="BB60" i="11"/>
  <c r="BD60" i="11"/>
  <c r="BC60" i="11"/>
  <c r="BH74" i="11" l="1"/>
  <c r="BO52" i="11" s="1"/>
  <c r="CI52" i="11" s="1"/>
  <c r="CJ52" i="11" s="1"/>
  <c r="BD74" i="11"/>
  <c r="BK52" i="11" s="1"/>
  <c r="BW52" i="11" s="1"/>
  <c r="BX52" i="11" s="1"/>
  <c r="BE74" i="11"/>
  <c r="BL52" i="11" s="1"/>
  <c r="BZ52" i="11" s="1"/>
  <c r="CA52" i="11" s="1"/>
  <c r="BC74" i="11"/>
  <c r="BJ52" i="11" s="1"/>
  <c r="BT52" i="11" s="1"/>
  <c r="BU52" i="11" s="1"/>
  <c r="BF74" i="11"/>
  <c r="BM52" i="11" s="1"/>
  <c r="CC52" i="11" s="1"/>
  <c r="CD52" i="11" s="1"/>
  <c r="AE2" i="11"/>
  <c r="AE74" i="11" s="1"/>
  <c r="AF63" i="11" s="1"/>
  <c r="BG74" i="11"/>
  <c r="BN52" i="11" s="1"/>
  <c r="BB74" i="11"/>
  <c r="BI52" i="11" s="1"/>
  <c r="BQ52" i="11" s="1"/>
  <c r="BR52" i="11" s="1"/>
  <c r="AF53" i="11" l="1"/>
  <c r="CF52" i="11"/>
  <c r="CG52" i="11" s="1"/>
  <c r="AZ52" i="11"/>
  <c r="BA52" i="11" s="1"/>
  <c r="AF4" i="11"/>
  <c r="AF52" i="11"/>
  <c r="BI57" i="11"/>
  <c r="BQ57" i="11" s="1"/>
  <c r="BR57" i="11" s="1"/>
  <c r="BN57" i="11"/>
  <c r="CF57" i="11" s="1"/>
  <c r="CG57" i="11" s="1"/>
  <c r="AF57" i="11"/>
  <c r="BM57" i="11"/>
  <c r="CC57" i="11" s="1"/>
  <c r="CD57" i="11" s="1"/>
  <c r="BJ57" i="11"/>
  <c r="BT57" i="11" s="1"/>
  <c r="BU57" i="11" s="1"/>
  <c r="BL57" i="11"/>
  <c r="BZ57" i="11" s="1"/>
  <c r="CA57" i="11" s="1"/>
  <c r="BK57" i="11"/>
  <c r="BW57" i="11" s="1"/>
  <c r="BX57" i="11" s="1"/>
  <c r="BO57" i="11"/>
  <c r="CI57" i="11" s="1"/>
  <c r="CJ57" i="11" s="1"/>
  <c r="BI19" i="11"/>
  <c r="BQ19" i="11" s="1"/>
  <c r="BR19" i="11" s="1"/>
  <c r="BI54" i="11"/>
  <c r="BQ54" i="11" s="1"/>
  <c r="BR54" i="11" s="1"/>
  <c r="AF19" i="11"/>
  <c r="AF54" i="11"/>
  <c r="BN19" i="11"/>
  <c r="CF19" i="11" s="1"/>
  <c r="CG19" i="11" s="1"/>
  <c r="BN54" i="11"/>
  <c r="BM19" i="11"/>
  <c r="CC19" i="11" s="1"/>
  <c r="CD19" i="11" s="1"/>
  <c r="BM54" i="11"/>
  <c r="CC54" i="11" s="1"/>
  <c r="CD54" i="11" s="1"/>
  <c r="BJ19" i="11"/>
  <c r="BT19" i="11" s="1"/>
  <c r="BU19" i="11" s="1"/>
  <c r="BJ54" i="11"/>
  <c r="BT54" i="11" s="1"/>
  <c r="BU54" i="11" s="1"/>
  <c r="BL19" i="11"/>
  <c r="BZ19" i="11" s="1"/>
  <c r="CA19" i="11" s="1"/>
  <c r="BL54" i="11"/>
  <c r="BZ54" i="11" s="1"/>
  <c r="CA54" i="11" s="1"/>
  <c r="BK19" i="11"/>
  <c r="BW19" i="11" s="1"/>
  <c r="BX19" i="11" s="1"/>
  <c r="BK54" i="11"/>
  <c r="BW54" i="11" s="1"/>
  <c r="BX54" i="11" s="1"/>
  <c r="BO19" i="11"/>
  <c r="CI19" i="11" s="1"/>
  <c r="CJ19" i="11" s="1"/>
  <c r="BO54" i="11"/>
  <c r="CI54" i="11" s="1"/>
  <c r="CJ54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3" i="11"/>
  <c r="CI73" i="11" s="1"/>
  <c r="CJ73" i="11" s="1"/>
  <c r="BO18" i="11"/>
  <c r="CI18" i="11" s="1"/>
  <c r="CJ18" i="11" s="1"/>
  <c r="BO56" i="11"/>
  <c r="CI56" i="11" s="1"/>
  <c r="CJ56" i="11" s="1"/>
  <c r="BO34" i="11"/>
  <c r="CI34" i="11" s="1"/>
  <c r="CJ34" i="11" s="1"/>
  <c r="BO61" i="11"/>
  <c r="CI61" i="11" s="1"/>
  <c r="CJ61" i="11" s="1"/>
  <c r="BO8" i="11"/>
  <c r="CI8" i="11" s="1"/>
  <c r="CJ8" i="11" s="1"/>
  <c r="BO3" i="11"/>
  <c r="CI3" i="11" s="1"/>
  <c r="CJ3" i="11" s="1"/>
  <c r="AF58" i="11"/>
  <c r="AF25" i="11"/>
  <c r="AF18" i="11"/>
  <c r="AF70" i="11"/>
  <c r="AF59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7" i="11"/>
  <c r="CC67" i="11" s="1"/>
  <c r="CD67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5" i="11"/>
  <c r="CC65" i="11" s="1"/>
  <c r="CD65" i="11" s="1"/>
  <c r="BM64" i="11"/>
  <c r="CC64" i="11" s="1"/>
  <c r="CD64" i="11" s="1"/>
  <c r="BO72" i="11"/>
  <c r="CI72" i="11" s="1"/>
  <c r="CJ72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3" i="11"/>
  <c r="CC73" i="11" s="1"/>
  <c r="BM10" i="11"/>
  <c r="CC10" i="11" s="1"/>
  <c r="CD10" i="11" s="1"/>
  <c r="BM61" i="11"/>
  <c r="CC61" i="11" s="1"/>
  <c r="CD61" i="11" s="1"/>
  <c r="BJ47" i="11"/>
  <c r="BT47" i="11" s="1"/>
  <c r="BU47" i="11" s="1"/>
  <c r="BM69" i="11"/>
  <c r="CC69" i="11" s="1"/>
  <c r="CD69" i="11" s="1"/>
  <c r="BM66" i="11"/>
  <c r="CC66" i="11" s="1"/>
  <c r="CD66" i="11" s="1"/>
  <c r="BM46" i="11"/>
  <c r="CC46" i="11" s="1"/>
  <c r="CD46" i="11" s="1"/>
  <c r="BM55" i="11"/>
  <c r="CC55" i="11" s="1"/>
  <c r="CD55" i="11" s="1"/>
  <c r="BL63" i="11"/>
  <c r="BZ63" i="11" s="1"/>
  <c r="CA63" i="11" s="1"/>
  <c r="BL48" i="11"/>
  <c r="BZ48" i="11" s="1"/>
  <c r="CA48" i="11" s="1"/>
  <c r="BN72" i="11"/>
  <c r="BN59" i="11"/>
  <c r="BL47" i="11"/>
  <c r="BZ47" i="11" s="1"/>
  <c r="CA47" i="11" s="1"/>
  <c r="BN40" i="11"/>
  <c r="BL61" i="11"/>
  <c r="BZ61" i="11" s="1"/>
  <c r="CA61" i="11" s="1"/>
  <c r="BN22" i="11"/>
  <c r="BL11" i="11"/>
  <c r="BZ11" i="11" s="1"/>
  <c r="CA11" i="11" s="1"/>
  <c r="BL65" i="11"/>
  <c r="BZ65" i="11" s="1"/>
  <c r="CA65" i="11" s="1"/>
  <c r="BL14" i="11"/>
  <c r="BZ14" i="11" s="1"/>
  <c r="CA14" i="11" s="1"/>
  <c r="BL29" i="11"/>
  <c r="BZ29" i="11" s="1"/>
  <c r="CA29" i="11" s="1"/>
  <c r="BL16" i="11"/>
  <c r="BZ16" i="11" s="1"/>
  <c r="CA16" i="11" s="1"/>
  <c r="BL69" i="11"/>
  <c r="BZ69" i="11" s="1"/>
  <c r="CA69" i="11" s="1"/>
  <c r="BL22" i="11"/>
  <c r="BZ22" i="11" s="1"/>
  <c r="CA22" i="11" s="1"/>
  <c r="BL34" i="11"/>
  <c r="BZ34" i="11" s="1"/>
  <c r="CA34" i="11" s="1"/>
  <c r="BL37" i="11"/>
  <c r="BZ37" i="11" s="1"/>
  <c r="CA37" i="11" s="1"/>
  <c r="BN62" i="11"/>
  <c r="BL17" i="11"/>
  <c r="BZ17" i="11" s="1"/>
  <c r="CA17" i="11" s="1"/>
  <c r="BN21" i="11"/>
  <c r="BN55" i="11"/>
  <c r="BL56" i="11"/>
  <c r="BZ56" i="11" s="1"/>
  <c r="CA56" i="11" s="1"/>
  <c r="BL31" i="11"/>
  <c r="BZ31" i="11" s="1"/>
  <c r="CA31" i="11" s="1"/>
  <c r="BL12" i="11"/>
  <c r="BZ12" i="11" s="1"/>
  <c r="CA12" i="11" s="1"/>
  <c r="BL7" i="11"/>
  <c r="BZ7" i="11" s="1"/>
  <c r="CA7" i="11" s="1"/>
  <c r="BL62" i="11"/>
  <c r="BZ62" i="11" s="1"/>
  <c r="CA62" i="11" s="1"/>
  <c r="BL60" i="11"/>
  <c r="BZ60" i="11" s="1"/>
  <c r="CA60" i="11" s="1"/>
  <c r="BL71" i="11"/>
  <c r="BZ71" i="11" s="1"/>
  <c r="CA71" i="11" s="1"/>
  <c r="BN29" i="11"/>
  <c r="BN51" i="11"/>
  <c r="BL21" i="11"/>
  <c r="BZ21" i="11" s="1"/>
  <c r="CA21" i="11" s="1"/>
  <c r="BL73" i="11"/>
  <c r="BZ73" i="11" s="1"/>
  <c r="CA73" i="11" s="1"/>
  <c r="BL23" i="11"/>
  <c r="BZ23" i="11" s="1"/>
  <c r="CA23" i="11" s="1"/>
  <c r="BN65" i="11"/>
  <c r="BL45" i="11"/>
  <c r="BZ45" i="11" s="1"/>
  <c r="CA45" i="11" s="1"/>
  <c r="BL39" i="11"/>
  <c r="BZ39" i="11" s="1"/>
  <c r="CA39" i="11" s="1"/>
  <c r="BL58" i="11"/>
  <c r="BZ58" i="11" s="1"/>
  <c r="CA58" i="11" s="1"/>
  <c r="BL68" i="11"/>
  <c r="BZ68" i="11" s="1"/>
  <c r="CA68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5" i="11"/>
  <c r="CI55" i="11" s="1"/>
  <c r="CJ55" i="11" s="1"/>
  <c r="BN37" i="11"/>
  <c r="BO58" i="11"/>
  <c r="CI58" i="11" s="1"/>
  <c r="CJ58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3" i="11"/>
  <c r="BN48" i="11"/>
  <c r="BO71" i="11"/>
  <c r="CI71" i="11" s="1"/>
  <c r="CJ71" i="11" s="1"/>
  <c r="BO26" i="11"/>
  <c r="CI26" i="11" s="1"/>
  <c r="CJ26" i="11" s="1"/>
  <c r="BN8" i="11"/>
  <c r="BI63" i="11"/>
  <c r="BQ63" i="11" s="1"/>
  <c r="BR63" i="11" s="1"/>
  <c r="BI9" i="11"/>
  <c r="BI48" i="11"/>
  <c r="BQ48" i="11" s="1"/>
  <c r="BR48" i="11" s="1"/>
  <c r="BO45" i="11"/>
  <c r="CI45" i="11" s="1"/>
  <c r="CJ45" i="11" s="1"/>
  <c r="BO70" i="11"/>
  <c r="CI70" i="11" s="1"/>
  <c r="CJ70" i="11" s="1"/>
  <c r="BO50" i="11"/>
  <c r="CI50" i="11" s="1"/>
  <c r="CJ50" i="11" s="1"/>
  <c r="BN32" i="11"/>
  <c r="BN56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1" i="11"/>
  <c r="BL59" i="11"/>
  <c r="BZ59" i="11" s="1"/>
  <c r="CA59" i="11" s="1"/>
  <c r="BO69" i="11"/>
  <c r="CI69" i="11" s="1"/>
  <c r="CJ69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6" i="11"/>
  <c r="BQ56" i="11" s="1"/>
  <c r="BR56" i="11" s="1"/>
  <c r="BO25" i="11"/>
  <c r="CI25" i="11" s="1"/>
  <c r="CJ25" i="11" s="1"/>
  <c r="BO33" i="11"/>
  <c r="CI33" i="11" s="1"/>
  <c r="CJ33" i="11" s="1"/>
  <c r="BO48" i="11"/>
  <c r="CI48" i="11" s="1"/>
  <c r="CJ48" i="11" s="1"/>
  <c r="BO62" i="11"/>
  <c r="CI62" i="11" s="1"/>
  <c r="CJ62" i="11" s="1"/>
  <c r="BN9" i="11"/>
  <c r="BN58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5" i="11"/>
  <c r="CI65" i="11" s="1"/>
  <c r="CJ65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8" i="11"/>
  <c r="CI68" i="11" s="1"/>
  <c r="CJ68" i="11" s="1"/>
  <c r="BN23" i="11"/>
  <c r="BO6" i="11"/>
  <c r="CI6" i="11" s="1"/>
  <c r="CJ6" i="11" s="1"/>
  <c r="BO36" i="11"/>
  <c r="CI36" i="11" s="1"/>
  <c r="CJ36" i="11" s="1"/>
  <c r="BN17" i="11"/>
  <c r="BN67" i="11"/>
  <c r="BM51" i="11"/>
  <c r="CC51" i="11" s="1"/>
  <c r="CD51" i="11" s="1"/>
  <c r="BN36" i="11"/>
  <c r="BM60" i="11"/>
  <c r="CC60" i="11" s="1"/>
  <c r="CD60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2" i="11"/>
  <c r="BZ72" i="11" s="1"/>
  <c r="CA72" i="11" s="1"/>
  <c r="BL50" i="11"/>
  <c r="BZ50" i="11" s="1"/>
  <c r="CA50" i="11" s="1"/>
  <c r="BO63" i="11"/>
  <c r="CI63" i="11" s="1"/>
  <c r="CJ63" i="11" s="1"/>
  <c r="BL67" i="11"/>
  <c r="BZ67" i="11" s="1"/>
  <c r="CA67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3" i="11"/>
  <c r="BZ53" i="11" s="1"/>
  <c r="CA53" i="11" s="1"/>
  <c r="BK74" i="11"/>
  <c r="BK48" i="11"/>
  <c r="BW48" i="11" s="1"/>
  <c r="BX48" i="11" s="1"/>
  <c r="BK23" i="11"/>
  <c r="BW23" i="11" s="1"/>
  <c r="BX23" i="11" s="1"/>
  <c r="BK29" i="11"/>
  <c r="BW29" i="11" s="1"/>
  <c r="BX29" i="11" s="1"/>
  <c r="BK58" i="11"/>
  <c r="BW58" i="11" s="1"/>
  <c r="BX58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1" i="11"/>
  <c r="BW71" i="11" s="1"/>
  <c r="BX71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1" i="11"/>
  <c r="BW61" i="11" s="1"/>
  <c r="BX61" i="11" s="1"/>
  <c r="BK15" i="11"/>
  <c r="BK63" i="11"/>
  <c r="BW63" i="11" s="1"/>
  <c r="BX63" i="11" s="1"/>
  <c r="BK59" i="11"/>
  <c r="BW59" i="11" s="1"/>
  <c r="BX59" i="11" s="1"/>
  <c r="BK33" i="11"/>
  <c r="BW33" i="11" s="1"/>
  <c r="BX33" i="11" s="1"/>
  <c r="BK42" i="11"/>
  <c r="BW42" i="11" s="1"/>
  <c r="BX42" i="11" s="1"/>
  <c r="BK56" i="11"/>
  <c r="BW56" i="11" s="1"/>
  <c r="BX56" i="11" s="1"/>
  <c r="BK55" i="11"/>
  <c r="BW55" i="11" s="1"/>
  <c r="BX55" i="11" s="1"/>
  <c r="BK73" i="11"/>
  <c r="BW73" i="11" s="1"/>
  <c r="BX73" i="11" s="1"/>
  <c r="BK7" i="11"/>
  <c r="BW7" i="11" s="1"/>
  <c r="BX7" i="11" s="1"/>
  <c r="BK68" i="11"/>
  <c r="BW68" i="11" s="1"/>
  <c r="BX68" i="11" s="1"/>
  <c r="BK53" i="11"/>
  <c r="BW53" i="11" s="1"/>
  <c r="BX53" i="11" s="1"/>
  <c r="BK70" i="11"/>
  <c r="BW70" i="11" s="1"/>
  <c r="BX70" i="11" s="1"/>
  <c r="BK9" i="11"/>
  <c r="BK51" i="11"/>
  <c r="BW51" i="11" s="1"/>
  <c r="BX51" i="11" s="1"/>
  <c r="BK21" i="11"/>
  <c r="BK47" i="11"/>
  <c r="BW47" i="11" s="1"/>
  <c r="BX47" i="11" s="1"/>
  <c r="BK66" i="11"/>
  <c r="BW66" i="11" s="1"/>
  <c r="BX66" i="11" s="1"/>
  <c r="BK67" i="11"/>
  <c r="BW67" i="11" s="1"/>
  <c r="BX67" i="11" s="1"/>
  <c r="BK69" i="11"/>
  <c r="BW69" i="11" s="1"/>
  <c r="BX69" i="11" s="1"/>
  <c r="BJ2" i="11"/>
  <c r="BT2" i="11" s="1"/>
  <c r="BU2" i="11" s="1"/>
  <c r="BJ53" i="11"/>
  <c r="BT53" i="11" s="1"/>
  <c r="BU53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7" i="11"/>
  <c r="BT67" i="11" s="1"/>
  <c r="BU67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2" i="11"/>
  <c r="BQ62" i="11" s="1"/>
  <c r="BR62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60" i="11"/>
  <c r="BW60" i="11" s="1"/>
  <c r="BX60" i="11" s="1"/>
  <c r="BK4" i="11"/>
  <c r="BW4" i="11" s="1"/>
  <c r="BX4" i="11" s="1"/>
  <c r="BK40" i="11"/>
  <c r="BW40" i="11" s="1"/>
  <c r="BX40" i="11" s="1"/>
  <c r="BJ74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1" i="11"/>
  <c r="BT71" i="11" s="1"/>
  <c r="BU71" i="11" s="1"/>
  <c r="BJ16" i="11"/>
  <c r="BJ17" i="11"/>
  <c r="BT17" i="11" s="1"/>
  <c r="BU17" i="11" s="1"/>
  <c r="BJ65" i="11"/>
  <c r="BT65" i="11" s="1"/>
  <c r="BU65" i="11" s="1"/>
  <c r="BJ35" i="11"/>
  <c r="BT35" i="11" s="1"/>
  <c r="BU35" i="11" s="1"/>
  <c r="BJ46" i="11"/>
  <c r="BT46" i="11" s="1"/>
  <c r="BU46" i="11" s="1"/>
  <c r="BJ7" i="11"/>
  <c r="BT7" i="11" s="1"/>
  <c r="BU7" i="11" s="1"/>
  <c r="BJ70" i="11"/>
  <c r="BJ50" i="11"/>
  <c r="BT50" i="11" s="1"/>
  <c r="BU50" i="11" s="1"/>
  <c r="BJ63" i="11"/>
  <c r="BT63" i="11" s="1"/>
  <c r="BU63" i="11" s="1"/>
  <c r="BJ38" i="11"/>
  <c r="BT38" i="11" s="1"/>
  <c r="BU38" i="11" s="1"/>
  <c r="BJ51" i="11"/>
  <c r="BT51" i="11" s="1"/>
  <c r="BU51" i="11" s="1"/>
  <c r="BJ59" i="11"/>
  <c r="BJ66" i="11"/>
  <c r="BT66" i="11" s="1"/>
  <c r="BU66" i="11" s="1"/>
  <c r="BJ12" i="11"/>
  <c r="BT12" i="11" s="1"/>
  <c r="BU12" i="11" s="1"/>
  <c r="BJ68" i="11"/>
  <c r="BT68" i="11" s="1"/>
  <c r="BU68" i="11" s="1"/>
  <c r="BJ73" i="11"/>
  <c r="BT73" i="11" s="1"/>
  <c r="BU73" i="11" s="1"/>
  <c r="BJ64" i="11"/>
  <c r="BT64" i="11" s="1"/>
  <c r="BU64" i="11" s="1"/>
  <c r="BJ26" i="11"/>
  <c r="BJ61" i="11"/>
  <c r="BT61" i="11" s="1"/>
  <c r="BU61" i="11" s="1"/>
  <c r="BJ72" i="11"/>
  <c r="BT72" i="11" s="1"/>
  <c r="BU72" i="11" s="1"/>
  <c r="BJ58" i="11"/>
  <c r="BJ28" i="11"/>
  <c r="BT28" i="11" s="1"/>
  <c r="BU28" i="11" s="1"/>
  <c r="BJ30" i="11"/>
  <c r="BT30" i="11" s="1"/>
  <c r="BU30" i="11" s="1"/>
  <c r="BJ6" i="11"/>
  <c r="BT6" i="11" s="1"/>
  <c r="BU6" i="11" s="1"/>
  <c r="BJ56" i="11"/>
  <c r="BT56" i="11" s="1"/>
  <c r="BU56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5" i="11"/>
  <c r="BT55" i="11" s="1"/>
  <c r="BU55" i="11" s="1"/>
  <c r="BK43" i="11"/>
  <c r="BW43" i="11" s="1"/>
  <c r="BX43" i="11" s="1"/>
  <c r="BJ8" i="11"/>
  <c r="BT8" i="11" s="1"/>
  <c r="BU8" i="11" s="1"/>
  <c r="BK35" i="11"/>
  <c r="BW35" i="11" s="1"/>
  <c r="BX35" i="11" s="1"/>
  <c r="BJ60" i="11"/>
  <c r="BT60" i="11" s="1"/>
  <c r="BU60" i="11" s="1"/>
  <c r="BI41" i="11"/>
  <c r="BQ41" i="11" s="1"/>
  <c r="BR41" i="11" s="1"/>
  <c r="BJ69" i="11"/>
  <c r="BT69" i="11" s="1"/>
  <c r="BU69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4" i="11"/>
  <c r="BW64" i="11" s="1"/>
  <c r="BX64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2" i="11"/>
  <c r="BW72" i="11" s="1"/>
  <c r="BX72" i="11" s="1"/>
  <c r="BK41" i="11"/>
  <c r="BW41" i="11" s="1"/>
  <c r="BX41" i="11" s="1"/>
  <c r="BJ62" i="11"/>
  <c r="BT62" i="11" s="1"/>
  <c r="BU62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4" i="11"/>
  <c r="BI50" i="11"/>
  <c r="BQ50" i="11" s="1"/>
  <c r="BR50" i="11" s="1"/>
  <c r="BI53" i="11"/>
  <c r="BQ53" i="11" s="1"/>
  <c r="BR53" i="11" s="1"/>
  <c r="BI67" i="11"/>
  <c r="BQ67" i="11" s="1"/>
  <c r="BR67" i="11" s="1"/>
  <c r="BI17" i="11"/>
  <c r="BQ17" i="11" s="1"/>
  <c r="BR17" i="11" s="1"/>
  <c r="BI70" i="11"/>
  <c r="BI4" i="11"/>
  <c r="BQ4" i="11" s="1"/>
  <c r="BR4" i="11" s="1"/>
  <c r="BI51" i="11"/>
  <c r="BQ51" i="11" s="1"/>
  <c r="BR51" i="11" s="1"/>
  <c r="BI14" i="11"/>
  <c r="BQ14" i="11" s="1"/>
  <c r="BR14" i="11" s="1"/>
  <c r="BI65" i="11"/>
  <c r="BQ65" i="11" s="1"/>
  <c r="BR65" i="11" s="1"/>
  <c r="BI43" i="11"/>
  <c r="BQ43" i="11" s="1"/>
  <c r="BR43" i="11" s="1"/>
  <c r="BI23" i="11"/>
  <c r="BQ23" i="11" s="1"/>
  <c r="BR23" i="11" s="1"/>
  <c r="BI59" i="11"/>
  <c r="BI42" i="11"/>
  <c r="BI32" i="11"/>
  <c r="BQ32" i="11" s="1"/>
  <c r="BR32" i="11" s="1"/>
  <c r="BI12" i="11"/>
  <c r="BQ12" i="11" s="1"/>
  <c r="BR12" i="11" s="1"/>
  <c r="BI72" i="11"/>
  <c r="BQ72" i="11" s="1"/>
  <c r="BR72" i="11" s="1"/>
  <c r="BI58" i="11"/>
  <c r="BI64" i="11"/>
  <c r="BQ64" i="11" s="1"/>
  <c r="BR64" i="11" s="1"/>
  <c r="BI73" i="11"/>
  <c r="BQ73" i="11" s="1"/>
  <c r="BR73" i="11" s="1"/>
  <c r="BI16" i="11"/>
  <c r="BI45" i="11"/>
  <c r="BQ45" i="11" s="1"/>
  <c r="BR45" i="11" s="1"/>
  <c r="BI60" i="11"/>
  <c r="BQ60" i="11" s="1"/>
  <c r="BR60" i="11" s="1"/>
  <c r="BI35" i="11"/>
  <c r="BQ35" i="11" s="1"/>
  <c r="BR35" i="11" s="1"/>
  <c r="BI55" i="11"/>
  <c r="BQ55" i="11" s="1"/>
  <c r="BR55" i="11" s="1"/>
  <c r="BI36" i="11"/>
  <c r="BQ36" i="11" s="1"/>
  <c r="BR36" i="11" s="1"/>
  <c r="BI68" i="11"/>
  <c r="BQ68" i="11" s="1"/>
  <c r="BR68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1" i="11"/>
  <c r="BQ71" i="11" s="1"/>
  <c r="BR71" i="11" s="1"/>
  <c r="BI18" i="11"/>
  <c r="BI66" i="11"/>
  <c r="BQ66" i="11" s="1"/>
  <c r="BR66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1" i="11"/>
  <c r="BQ61" i="11" s="1"/>
  <c r="BR61" i="11" s="1"/>
  <c r="BI30" i="11"/>
  <c r="BQ30" i="11" s="1"/>
  <c r="BR30" i="11" s="1"/>
  <c r="BK65" i="11"/>
  <c r="BW65" i="11" s="1"/>
  <c r="BX65" i="11" s="1"/>
  <c r="BK50" i="11"/>
  <c r="BW50" i="11" s="1"/>
  <c r="BX50" i="11" s="1"/>
  <c r="BI22" i="11"/>
  <c r="BM74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3" i="11"/>
  <c r="CC53" i="11" s="1"/>
  <c r="CD53" i="11" s="1"/>
  <c r="BM36" i="11"/>
  <c r="CC36" i="11" s="1"/>
  <c r="CD36" i="11" s="1"/>
  <c r="BM63" i="11"/>
  <c r="CC63" i="11" s="1"/>
  <c r="CD63" i="11" s="1"/>
  <c r="BM4" i="11"/>
  <c r="CC4" i="11" s="1"/>
  <c r="CD4" i="11" s="1"/>
  <c r="BM71" i="11"/>
  <c r="CC71" i="11" s="1"/>
  <c r="CD71" i="11" s="1"/>
  <c r="BM23" i="11"/>
  <c r="CC23" i="11" s="1"/>
  <c r="CD23" i="11" s="1"/>
  <c r="BM68" i="11"/>
  <c r="CC68" i="11" s="1"/>
  <c r="CD68" i="11" s="1"/>
  <c r="BM34" i="11"/>
  <c r="CC34" i="11" s="1"/>
  <c r="CD34" i="11" s="1"/>
  <c r="BM72" i="11"/>
  <c r="CC72" i="11" s="1"/>
  <c r="CD72" i="11" s="1"/>
  <c r="BM16" i="11"/>
  <c r="CC16" i="11" s="1"/>
  <c r="CD16" i="11" s="1"/>
  <c r="BM30" i="11"/>
  <c r="CC30" i="11" s="1"/>
  <c r="CD30" i="11" s="1"/>
  <c r="BM70" i="11"/>
  <c r="CC70" i="11" s="1"/>
  <c r="CD70" i="11" s="1"/>
  <c r="BM59" i="11"/>
  <c r="CC59" i="11" s="1"/>
  <c r="CD59" i="11" s="1"/>
  <c r="BM56" i="11"/>
  <c r="CC56" i="11" s="1"/>
  <c r="CD56" i="11" s="1"/>
  <c r="BM45" i="11"/>
  <c r="CC45" i="11" s="1"/>
  <c r="CD45" i="11" s="1"/>
  <c r="BM20" i="11"/>
  <c r="CC20" i="11" s="1"/>
  <c r="CD20" i="11" s="1"/>
  <c r="BM58" i="11"/>
  <c r="CC58" i="11" s="1"/>
  <c r="CD58" i="11" s="1"/>
  <c r="BM62" i="11"/>
  <c r="CC62" i="11" s="1"/>
  <c r="CD62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9" i="11"/>
  <c r="BQ69" i="11" s="1"/>
  <c r="BR69" i="11" s="1"/>
  <c r="BJ20" i="11"/>
  <c r="BT20" i="11" s="1"/>
  <c r="BU20" i="11" s="1"/>
  <c r="BK62" i="11"/>
  <c r="BW62" i="11" s="1"/>
  <c r="BX62" i="11" s="1"/>
  <c r="BN74" i="11"/>
  <c r="BL28" i="11"/>
  <c r="BZ28" i="11" s="1"/>
  <c r="CA28" i="11" s="1"/>
  <c r="BL26" i="11"/>
  <c r="BZ26" i="11" s="1"/>
  <c r="CA26" i="11" s="1"/>
  <c r="BN68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4" i="11"/>
  <c r="BN69" i="11"/>
  <c r="BN26" i="11"/>
  <c r="BL32" i="11"/>
  <c r="BZ32" i="11" s="1"/>
  <c r="CA32" i="11" s="1"/>
  <c r="BN47" i="11"/>
  <c r="BN63" i="11"/>
  <c r="BO66" i="11"/>
  <c r="CI66" i="11" s="1"/>
  <c r="CJ66" i="11" s="1"/>
  <c r="BN3" i="11"/>
  <c r="BL70" i="11"/>
  <c r="BZ70" i="11" s="1"/>
  <c r="CA70" i="11" s="1"/>
  <c r="BO38" i="11"/>
  <c r="CI38" i="11" s="1"/>
  <c r="CJ38" i="11" s="1"/>
  <c r="BN33" i="11"/>
  <c r="BN35" i="11"/>
  <c r="BN50" i="11"/>
  <c r="BL74" i="11"/>
  <c r="BN18" i="11"/>
  <c r="BO59" i="11"/>
  <c r="CI59" i="11" s="1"/>
  <c r="CJ59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7" i="11"/>
  <c r="CI67" i="11" s="1"/>
  <c r="CJ67" i="11" s="1"/>
  <c r="BL40" i="11"/>
  <c r="BZ40" i="11" s="1"/>
  <c r="CA40" i="11" s="1"/>
  <c r="BO53" i="11"/>
  <c r="CI53" i="11" s="1"/>
  <c r="CJ53" i="11" s="1"/>
  <c r="BN66" i="11"/>
  <c r="BN20" i="11"/>
  <c r="BL66" i="11"/>
  <c r="BZ66" i="11" s="1"/>
  <c r="CA66" i="11" s="1"/>
  <c r="BN53" i="11"/>
  <c r="BN60" i="11"/>
  <c r="BL3" i="11"/>
  <c r="BZ3" i="11" s="1"/>
  <c r="CA3" i="11" s="1"/>
  <c r="BO64" i="11"/>
  <c r="CI64" i="11" s="1"/>
  <c r="CJ64" i="11" s="1"/>
  <c r="BN41" i="11"/>
  <c r="BO46" i="11"/>
  <c r="CI46" i="11" s="1"/>
  <c r="CJ46" i="11" s="1"/>
  <c r="BN71" i="11"/>
  <c r="BO51" i="11"/>
  <c r="CI51" i="11" s="1"/>
  <c r="CJ51" i="11" s="1"/>
  <c r="BL43" i="11"/>
  <c r="BZ43" i="11" s="1"/>
  <c r="CA43" i="11" s="1"/>
  <c r="BO42" i="11"/>
  <c r="CI42" i="11" s="1"/>
  <c r="CJ42" i="11" s="1"/>
  <c r="BL64" i="11"/>
  <c r="BZ64" i="11" s="1"/>
  <c r="CA64" i="11" s="1"/>
  <c r="BN64" i="11"/>
  <c r="BN70" i="11"/>
  <c r="BL55" i="11"/>
  <c r="BZ55" i="11" s="1"/>
  <c r="CA55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60" i="11"/>
  <c r="CI60" i="11" s="1"/>
  <c r="CJ60" i="11" s="1"/>
  <c r="BN46" i="11"/>
  <c r="AF72" i="11"/>
  <c r="AF71" i="11"/>
  <c r="AF14" i="11"/>
  <c r="AF60" i="11"/>
  <c r="AF6" i="11"/>
  <c r="AF47" i="11"/>
  <c r="AF68" i="11"/>
  <c r="AF37" i="11"/>
  <c r="AF2" i="11"/>
  <c r="AF43" i="11"/>
  <c r="AF7" i="11"/>
  <c r="AF55" i="11"/>
  <c r="AF38" i="11"/>
  <c r="AF36" i="11"/>
  <c r="AF27" i="11"/>
  <c r="AF67" i="11"/>
  <c r="AF45" i="11"/>
  <c r="AF17" i="11"/>
  <c r="AF56" i="11"/>
  <c r="AF31" i="11"/>
  <c r="AF46" i="11"/>
  <c r="AF3" i="11"/>
  <c r="AF62" i="11"/>
  <c r="AF64" i="11"/>
  <c r="AF20" i="11"/>
  <c r="AF10" i="11"/>
  <c r="AF29" i="11"/>
  <c r="AF44" i="11"/>
  <c r="AF61" i="11"/>
  <c r="B61" i="8" s="1"/>
  <c r="AF23" i="11"/>
  <c r="AF73" i="11"/>
  <c r="B73" i="8" s="1"/>
  <c r="AF30" i="11"/>
  <c r="AF39" i="11"/>
  <c r="AF50" i="11"/>
  <c r="AF51" i="11"/>
  <c r="AF69" i="11"/>
  <c r="AF28" i="11"/>
  <c r="AF65" i="11"/>
  <c r="AF40" i="11"/>
  <c r="AF48" i="11"/>
  <c r="AF8" i="11"/>
  <c r="AF34" i="11"/>
  <c r="AF35" i="11"/>
  <c r="AF12" i="11"/>
  <c r="AF33" i="11"/>
  <c r="AF22" i="11"/>
  <c r="AF11" i="11"/>
  <c r="AF66" i="11"/>
  <c r="AF32" i="11"/>
  <c r="B46" i="8" l="1"/>
  <c r="B44" i="8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F11" i="8"/>
  <c r="F73" i="8"/>
  <c r="H73" i="8"/>
  <c r="F61" i="8"/>
  <c r="H61" i="8"/>
  <c r="AN57" i="11"/>
  <c r="AO57" i="11" s="1"/>
  <c r="B57" i="8"/>
  <c r="F46" i="8"/>
  <c r="H46" i="8"/>
  <c r="F69" i="8"/>
  <c r="F44" i="8"/>
  <c r="H44" i="8"/>
  <c r="AN52" i="11"/>
  <c r="AO52" i="11" s="1"/>
  <c r="AH52" i="11"/>
  <c r="AZ57" i="11"/>
  <c r="BA57" i="11" s="1"/>
  <c r="AH57" i="11"/>
  <c r="AH19" i="11"/>
  <c r="AI19" i="11" s="1"/>
  <c r="AN19" i="11"/>
  <c r="AO19" i="11" s="1"/>
  <c r="AH5" i="11"/>
  <c r="AI5" i="11" s="1"/>
  <c r="CF54" i="11"/>
  <c r="CG54" i="11" s="1"/>
  <c r="AZ54" i="11"/>
  <c r="BA54" i="11" s="1"/>
  <c r="AN54" i="11"/>
  <c r="AO54" i="11" s="1"/>
  <c r="AH54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3" i="11"/>
  <c r="CG53" i="11" s="1"/>
  <c r="AZ53" i="11"/>
  <c r="BA53" i="11" s="1"/>
  <c r="CF2" i="11"/>
  <c r="CG2" i="11" s="1"/>
  <c r="AZ2" i="11"/>
  <c r="BA2" i="11" s="1"/>
  <c r="CF71" i="11"/>
  <c r="CG71" i="11" s="1"/>
  <c r="AZ71" i="11"/>
  <c r="BA71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8" i="11"/>
  <c r="CG58" i="11" s="1"/>
  <c r="AZ58" i="11"/>
  <c r="BA58" i="11" s="1"/>
  <c r="CF43" i="11"/>
  <c r="CG43" i="11" s="1"/>
  <c r="AZ43" i="11"/>
  <c r="BA43" i="11" s="1"/>
  <c r="CF73" i="11"/>
  <c r="CG73" i="11" s="1"/>
  <c r="AZ73" i="11"/>
  <c r="BA73" i="11" s="1"/>
  <c r="CF44" i="11"/>
  <c r="CG44" i="11" s="1"/>
  <c r="AZ44" i="11"/>
  <c r="BA44" i="11" s="1"/>
  <c r="CF65" i="11"/>
  <c r="CG65" i="11" s="1"/>
  <c r="AZ65" i="11"/>
  <c r="BA65" i="11" s="1"/>
  <c r="CF21" i="11"/>
  <c r="CG21" i="11" s="1"/>
  <c r="AZ21" i="11"/>
  <c r="BA21" i="11" s="1"/>
  <c r="CF59" i="11"/>
  <c r="CG59" i="11" s="1"/>
  <c r="AZ59" i="11"/>
  <c r="BA59" i="11" s="1"/>
  <c r="CF49" i="11"/>
  <c r="CG49" i="11" s="1"/>
  <c r="AZ49" i="11"/>
  <c r="BA49" i="11" s="1"/>
  <c r="CF60" i="11"/>
  <c r="CG60" i="11" s="1"/>
  <c r="AZ60" i="11"/>
  <c r="BA60" i="11" s="1"/>
  <c r="CF63" i="11"/>
  <c r="CG63" i="11" s="1"/>
  <c r="AZ63" i="11"/>
  <c r="BA63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2" i="11"/>
  <c r="CG72" i="11" s="1"/>
  <c r="AZ72" i="11"/>
  <c r="BA72" i="11" s="1"/>
  <c r="CF47" i="11"/>
  <c r="CG47" i="11" s="1"/>
  <c r="AZ47" i="11"/>
  <c r="BA47" i="11" s="1"/>
  <c r="CF36" i="11"/>
  <c r="CG36" i="11" s="1"/>
  <c r="AZ36" i="11"/>
  <c r="BA36" i="11" s="1"/>
  <c r="CF68" i="11"/>
  <c r="CG68" i="11" s="1"/>
  <c r="AZ68" i="11"/>
  <c r="BA68" i="11" s="1"/>
  <c r="CF56" i="11"/>
  <c r="CG56" i="11" s="1"/>
  <c r="AZ56" i="11"/>
  <c r="BA56" i="11" s="1"/>
  <c r="CF70" i="11"/>
  <c r="CG70" i="11" s="1"/>
  <c r="AZ70" i="11"/>
  <c r="BA70" i="11" s="1"/>
  <c r="CF41" i="11"/>
  <c r="CG41" i="11" s="1"/>
  <c r="AZ41" i="11"/>
  <c r="BA41" i="11" s="1"/>
  <c r="CF66" i="11"/>
  <c r="CG66" i="11" s="1"/>
  <c r="AZ66" i="11"/>
  <c r="BA66" i="11" s="1"/>
  <c r="CF69" i="11"/>
  <c r="CG69" i="11" s="1"/>
  <c r="AZ69" i="11"/>
  <c r="BA69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7" i="11"/>
  <c r="CG67" i="11" s="1"/>
  <c r="AZ67" i="11"/>
  <c r="BA67" i="11" s="1"/>
  <c r="CF64" i="11"/>
  <c r="CG64" i="11" s="1"/>
  <c r="AZ64" i="11"/>
  <c r="BA64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1" i="11"/>
  <c r="CG61" i="11" s="1"/>
  <c r="AZ61" i="11"/>
  <c r="BA61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2" i="11"/>
  <c r="CG62" i="11" s="1"/>
  <c r="AZ62" i="11"/>
  <c r="BA62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5" i="11"/>
  <c r="CG55" i="11" s="1"/>
  <c r="AZ55" i="11"/>
  <c r="BA55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70" i="11"/>
  <c r="BR70" i="11" s="1"/>
  <c r="BW25" i="11"/>
  <c r="BX25" i="11" s="1"/>
  <c r="BQ18" i="11"/>
  <c r="BR18" i="11" s="1"/>
  <c r="BT59" i="11"/>
  <c r="BU59" i="11" s="1"/>
  <c r="BQ9" i="11"/>
  <c r="BR9" i="11" s="1"/>
  <c r="BQ15" i="11"/>
  <c r="BR15" i="11" s="1"/>
  <c r="BQ42" i="11"/>
  <c r="BR42" i="11" s="1"/>
  <c r="BQ59" i="11"/>
  <c r="BR59" i="11" s="1"/>
  <c r="BT58" i="11"/>
  <c r="BU58" i="11" s="1"/>
  <c r="BW9" i="11"/>
  <c r="BX9" i="11" s="1"/>
  <c r="BQ58" i="11"/>
  <c r="BR58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70" i="11"/>
  <c r="BU70" i="11" s="1"/>
  <c r="BQ21" i="11"/>
  <c r="BR21" i="11" s="1"/>
  <c r="BQ22" i="11"/>
  <c r="BR22" i="11" s="1"/>
  <c r="BQ26" i="11"/>
  <c r="BR26" i="11" s="1"/>
  <c r="BT15" i="11"/>
  <c r="BU15" i="11" s="1"/>
  <c r="AH72" i="11"/>
  <c r="AI72" i="11" s="1"/>
  <c r="AN14" i="11"/>
  <c r="AO14" i="11" s="1"/>
  <c r="AN72" i="11"/>
  <c r="AO72" i="11" s="1"/>
  <c r="AN71" i="11"/>
  <c r="AO71" i="11" s="1"/>
  <c r="AH71" i="11"/>
  <c r="AH14" i="11"/>
  <c r="AI14" i="11" s="1"/>
  <c r="AN60" i="11"/>
  <c r="AO60" i="11" s="1"/>
  <c r="AH60" i="11"/>
  <c r="AH40" i="11"/>
  <c r="AN44" i="11"/>
  <c r="AN7" i="11"/>
  <c r="AH32" i="11"/>
  <c r="AH28" i="11"/>
  <c r="AN20" i="11"/>
  <c r="AN11" i="11"/>
  <c r="AN22" i="11"/>
  <c r="AN8" i="11"/>
  <c r="AN73" i="11"/>
  <c r="AH17" i="11"/>
  <c r="AN33" i="11"/>
  <c r="AN4" i="11"/>
  <c r="AN69" i="11"/>
  <c r="AH23" i="11"/>
  <c r="AN64" i="11"/>
  <c r="AN45" i="11"/>
  <c r="AN37" i="11"/>
  <c r="AN16" i="11"/>
  <c r="AH58" i="11"/>
  <c r="AN51" i="11"/>
  <c r="AH61" i="11"/>
  <c r="AN62" i="11"/>
  <c r="AN67" i="11"/>
  <c r="AH36" i="11"/>
  <c r="AH9" i="11"/>
  <c r="AH15" i="11"/>
  <c r="AN25" i="11"/>
  <c r="AH50" i="11"/>
  <c r="AN3" i="11"/>
  <c r="AH53" i="11"/>
  <c r="AH38" i="11"/>
  <c r="AN68" i="11"/>
  <c r="AN66" i="11"/>
  <c r="AN12" i="11"/>
  <c r="AN48" i="11"/>
  <c r="AN39" i="11"/>
  <c r="AN46" i="11"/>
  <c r="AH55" i="11"/>
  <c r="AH47" i="11"/>
  <c r="AN35" i="11"/>
  <c r="AH21" i="11"/>
  <c r="AH27" i="11"/>
  <c r="AH70" i="11"/>
  <c r="AH34" i="11"/>
  <c r="AH26" i="11"/>
  <c r="AI26" i="11" s="1"/>
  <c r="AH29" i="11"/>
  <c r="AH31" i="11"/>
  <c r="AN63" i="11"/>
  <c r="AN43" i="11"/>
  <c r="AN41" i="11"/>
  <c r="AN42" i="11"/>
  <c r="AH65" i="11"/>
  <c r="AH30" i="11"/>
  <c r="AH10" i="11"/>
  <c r="AH56" i="11"/>
  <c r="AH59" i="11"/>
  <c r="AH18" i="11"/>
  <c r="AN18" i="11"/>
  <c r="AO18" i="11" s="1"/>
  <c r="AN6" i="11"/>
  <c r="AH6" i="11"/>
  <c r="AI6" i="11" s="1"/>
  <c r="AH68" i="11"/>
  <c r="AN47" i="11"/>
  <c r="AN9" i="11"/>
  <c r="AN27" i="11"/>
  <c r="AH37" i="11"/>
  <c r="AN59" i="11"/>
  <c r="AH2" i="11"/>
  <c r="AN36" i="11"/>
  <c r="AN55" i="11"/>
  <c r="AH43" i="11"/>
  <c r="AN38" i="11"/>
  <c r="AH7" i="11"/>
  <c r="AH63" i="11"/>
  <c r="AN53" i="11"/>
  <c r="AN50" i="11"/>
  <c r="AH48" i="11"/>
  <c r="AH3" i="11"/>
  <c r="AH67" i="11"/>
  <c r="AN61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6" i="11"/>
  <c r="AN70" i="11"/>
  <c r="AN31" i="11"/>
  <c r="AN26" i="11"/>
  <c r="AO26" i="11" s="1"/>
  <c r="AN28" i="11"/>
  <c r="AN10" i="11"/>
  <c r="AH20" i="11"/>
  <c r="AH62" i="11"/>
  <c r="AH73" i="11"/>
  <c r="AH4" i="11"/>
  <c r="AN23" i="11"/>
  <c r="AH64" i="11"/>
  <c r="AH8" i="11"/>
  <c r="AN65" i="11"/>
  <c r="AN30" i="11"/>
  <c r="AH41" i="11"/>
  <c r="AH69" i="11"/>
  <c r="AH42" i="11"/>
  <c r="AN29" i="11"/>
  <c r="AN58" i="11"/>
  <c r="AH51" i="11"/>
  <c r="AH33" i="11"/>
  <c r="AH22" i="11"/>
  <c r="AH66" i="11"/>
  <c r="AN32" i="11"/>
  <c r="AH16" i="11"/>
  <c r="AN15" i="11"/>
  <c r="AF74" i="11"/>
  <c r="B2" i="8"/>
  <c r="F47" i="8" l="1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AR57" i="11"/>
  <c r="AX57" i="11" s="1"/>
  <c r="AI52" i="11"/>
  <c r="AP52" i="11" s="1"/>
  <c r="AS52" i="11" s="1"/>
  <c r="AR52" i="11"/>
  <c r="AX52" i="11" s="1"/>
  <c r="AI57" i="11"/>
  <c r="AP57" i="11" s="1"/>
  <c r="AS57" i="11" s="1"/>
  <c r="AR19" i="11"/>
  <c r="AX19" i="11" s="1"/>
  <c r="AP19" i="11"/>
  <c r="AS19" i="11" s="1"/>
  <c r="AI54" i="11"/>
  <c r="AP54" i="11" s="1"/>
  <c r="AS54" i="11" s="1"/>
  <c r="AR54" i="11"/>
  <c r="AX54" i="11" s="1"/>
  <c r="AR5" i="11"/>
  <c r="AX5" i="11" s="1"/>
  <c r="AP5" i="11"/>
  <c r="AS5" i="11" s="1"/>
  <c r="AR50" i="11"/>
  <c r="AR49" i="11"/>
  <c r="B74" i="8"/>
  <c r="AI24" i="11"/>
  <c r="AP24" i="11" s="1"/>
  <c r="AS24" i="11" s="1"/>
  <c r="AR24" i="11"/>
  <c r="AX24" i="11" s="1"/>
  <c r="AZ74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8" i="11"/>
  <c r="AP14" i="11"/>
  <c r="AS14" i="11" s="1"/>
  <c r="AR72" i="11"/>
  <c r="AP72" i="11"/>
  <c r="AS72" i="11" s="1"/>
  <c r="AR60" i="11"/>
  <c r="AR71" i="11"/>
  <c r="AI71" i="11"/>
  <c r="AP71" i="11" s="1"/>
  <c r="AS71" i="11" s="1"/>
  <c r="AR14" i="11"/>
  <c r="AI60" i="11"/>
  <c r="AP60" i="11" s="1"/>
  <c r="AS60" i="11" s="1"/>
  <c r="AR6" i="11"/>
  <c r="AO6" i="11"/>
  <c r="AP6" i="11" s="1"/>
  <c r="AS6" i="11" s="1"/>
  <c r="AR26" i="11"/>
  <c r="AP26" i="11"/>
  <c r="AS26" i="11" s="1"/>
  <c r="F2" i="8"/>
  <c r="F74" i="8" l="1"/>
  <c r="AX49" i="11"/>
  <c r="AX60" i="11"/>
  <c r="AX14" i="11"/>
  <c r="AX71" i="11"/>
  <c r="AX6" i="11"/>
  <c r="AX72" i="11"/>
  <c r="AO70" i="11"/>
  <c r="AO42" i="11"/>
  <c r="AO62" i="11"/>
  <c r="AO53" i="11"/>
  <c r="AI70" i="11" l="1"/>
  <c r="AP70" i="11" s="1"/>
  <c r="AS70" i="11" s="1"/>
  <c r="AR70" i="11"/>
  <c r="AI53" i="11"/>
  <c r="AP53" i="11" s="1"/>
  <c r="AS53" i="11" s="1"/>
  <c r="AI42" i="11"/>
  <c r="AP42" i="11" s="1"/>
  <c r="AS42" i="11" s="1"/>
  <c r="AI62" i="11"/>
  <c r="AP62" i="11" s="1"/>
  <c r="AS62" i="11" s="1"/>
  <c r="AO43" i="11"/>
  <c r="AO38" i="11"/>
  <c r="AO29" i="11"/>
  <c r="AO45" i="11"/>
  <c r="AO32" i="11"/>
  <c r="AO46" i="11"/>
  <c r="AO55" i="11"/>
  <c r="AO36" i="11"/>
  <c r="AO58" i="11"/>
  <c r="AO68" i="11"/>
  <c r="AO12" i="11"/>
  <c r="AO20" i="11"/>
  <c r="AO37" i="11"/>
  <c r="AO33" i="11"/>
  <c r="AO31" i="11"/>
  <c r="AO9" i="11"/>
  <c r="AO51" i="11"/>
  <c r="AO15" i="11"/>
  <c r="AO35" i="11"/>
  <c r="AO73" i="11"/>
  <c r="AO21" i="11"/>
  <c r="AO4" i="11"/>
  <c r="AO59" i="11"/>
  <c r="AO50" i="11"/>
  <c r="AO7" i="11"/>
  <c r="AO30" i="11"/>
  <c r="AO65" i="11"/>
  <c r="AO3" i="11"/>
  <c r="AO17" i="11"/>
  <c r="AO56" i="11"/>
  <c r="AO41" i="11"/>
  <c r="AO66" i="11"/>
  <c r="AO25" i="11"/>
  <c r="AO11" i="11"/>
  <c r="AO63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7" i="11"/>
  <c r="AO61" i="11"/>
  <c r="AO23" i="11"/>
  <c r="AO64" i="11"/>
  <c r="AO69" i="11"/>
  <c r="AR53" i="11" l="1"/>
  <c r="AR62" i="11"/>
  <c r="AR27" i="11"/>
  <c r="AI27" i="11"/>
  <c r="AP27" i="11" s="1"/>
  <c r="AS27" i="11" s="1"/>
  <c r="AI17" i="11"/>
  <c r="AP17" i="11" s="1"/>
  <c r="AS17" i="11" s="1"/>
  <c r="AR17" i="11"/>
  <c r="AH74" i="11"/>
  <c r="AI2" i="11"/>
  <c r="AR2" i="11"/>
  <c r="AR9" i="11"/>
  <c r="AI9" i="11"/>
  <c r="AP9" i="11" s="1"/>
  <c r="AS9" i="11" s="1"/>
  <c r="AR32" i="11"/>
  <c r="AI32" i="11"/>
  <c r="AP32" i="11" s="1"/>
  <c r="AS32" i="11" s="1"/>
  <c r="AI61" i="11"/>
  <c r="AP61" i="11" s="1"/>
  <c r="AS61" i="11" s="1"/>
  <c r="AR61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3" i="11"/>
  <c r="AI73" i="11"/>
  <c r="AP73" i="11" s="1"/>
  <c r="AS73" i="11" s="1"/>
  <c r="AI58" i="11"/>
  <c r="AP58" i="11" s="1"/>
  <c r="AS58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5" i="11"/>
  <c r="AP65" i="11" s="1"/>
  <c r="AS65" i="11" s="1"/>
  <c r="AR65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6" i="11"/>
  <c r="AI56" i="11"/>
  <c r="AP56" i="11" s="1"/>
  <c r="AS56" i="11" s="1"/>
  <c r="AN74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6" i="11"/>
  <c r="AI66" i="11"/>
  <c r="AP66" i="11" s="1"/>
  <c r="AS66" i="11" s="1"/>
  <c r="AI45" i="11"/>
  <c r="AP45" i="11" s="1"/>
  <c r="AS45" i="11" s="1"/>
  <c r="AR45" i="11"/>
  <c r="AI3" i="11"/>
  <c r="AP3" i="11" s="1"/>
  <c r="AS3" i="11" s="1"/>
  <c r="AR3" i="11"/>
  <c r="AR69" i="11"/>
  <c r="AI69" i="11"/>
  <c r="AP69" i="11" s="1"/>
  <c r="AS69" i="11" s="1"/>
  <c r="AR47" i="11"/>
  <c r="AI47" i="11"/>
  <c r="AP47" i="11" s="1"/>
  <c r="AS47" i="11" s="1"/>
  <c r="AR63" i="11"/>
  <c r="AI63" i="11"/>
  <c r="AP63" i="11" s="1"/>
  <c r="AS63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7" i="11"/>
  <c r="AP67" i="11" s="1"/>
  <c r="AS67" i="11" s="1"/>
  <c r="AR67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8" i="11"/>
  <c r="AI68" i="11"/>
  <c r="AP68" i="11" s="1"/>
  <c r="AS68" i="11" s="1"/>
  <c r="AR55" i="11"/>
  <c r="AI55" i="11"/>
  <c r="AP55" i="11" s="1"/>
  <c r="AS55" i="11" s="1"/>
  <c r="AI43" i="11"/>
  <c r="AP43" i="11" s="1"/>
  <c r="AS43" i="11" s="1"/>
  <c r="AR43" i="11"/>
  <c r="AR64" i="11"/>
  <c r="AI64" i="11"/>
  <c r="AP64" i="11" s="1"/>
  <c r="AS64" i="11" s="1"/>
  <c r="AI48" i="11"/>
  <c r="AP48" i="11" s="1"/>
  <c r="AS48" i="11" s="1"/>
  <c r="AR48" i="11"/>
  <c r="AI30" i="11"/>
  <c r="AP30" i="11" s="1"/>
  <c r="AS30" i="11" s="1"/>
  <c r="AR30" i="11"/>
  <c r="AR59" i="11"/>
  <c r="AI59" i="11"/>
  <c r="AP59" i="11" s="1"/>
  <c r="AS59" i="11" s="1"/>
  <c r="AI37" i="11"/>
  <c r="AP37" i="11" s="1"/>
  <c r="AS37" i="11" s="1"/>
  <c r="AR37" i="11"/>
  <c r="AX48" i="11" l="1"/>
  <c r="AX27" i="11"/>
  <c r="AX22" i="11"/>
  <c r="AX45" i="11"/>
  <c r="AX44" i="11"/>
  <c r="AX51" i="11"/>
  <c r="AX39" i="11"/>
  <c r="AX36" i="11"/>
  <c r="AX61" i="11"/>
  <c r="AX47" i="11"/>
  <c r="AX66" i="11"/>
  <c r="AX23" i="11"/>
  <c r="AX46" i="11"/>
  <c r="AX17" i="11"/>
  <c r="AX62" i="11"/>
  <c r="AX67" i="11"/>
  <c r="AX28" i="11"/>
  <c r="AX12" i="11"/>
  <c r="AX31" i="11"/>
  <c r="AX53" i="11"/>
  <c r="AX55" i="11"/>
  <c r="AX69" i="11"/>
  <c r="AX56" i="11"/>
  <c r="AX29" i="11"/>
  <c r="AX32" i="11"/>
  <c r="AX38" i="11"/>
  <c r="AX35" i="11"/>
  <c r="AX20" i="11"/>
  <c r="AX2" i="11"/>
  <c r="AX64" i="11"/>
  <c r="AX3" i="11"/>
  <c r="AX65" i="11"/>
  <c r="AX41" i="11"/>
  <c r="AX37" i="11"/>
  <c r="AX11" i="11"/>
  <c r="AX40" i="11"/>
  <c r="AX63" i="11"/>
  <c r="AX8" i="11"/>
  <c r="AX50" i="11"/>
  <c r="AX68" i="11"/>
  <c r="AX10" i="11"/>
  <c r="AX34" i="11"/>
  <c r="AX4" i="11"/>
  <c r="AX33" i="11"/>
  <c r="AX7" i="11"/>
  <c r="AX43" i="11"/>
  <c r="AX30" i="11"/>
  <c r="AR74" i="11"/>
  <c r="AI74" i="11"/>
  <c r="AO74" i="11"/>
  <c r="AP2" i="11"/>
  <c r="AS2" i="11" s="1"/>
  <c r="AP74" i="11" l="1"/>
  <c r="AS74" i="11" l="1"/>
  <c r="AT52" i="11" s="1"/>
  <c r="AU52" i="11" s="1"/>
  <c r="AV52" i="11" l="1"/>
  <c r="AW52" i="11" s="1"/>
  <c r="AT54" i="11"/>
  <c r="AU54" i="11" s="1"/>
  <c r="AV54" i="11" s="1"/>
  <c r="AW54" i="11" s="1"/>
  <c r="AT57" i="11"/>
  <c r="AU57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T13" i="11"/>
  <c r="AU13" i="11" s="1"/>
  <c r="AT72" i="11"/>
  <c r="AU72" i="11" s="1"/>
  <c r="AT30" i="11"/>
  <c r="AU30" i="11" s="1"/>
  <c r="AT69" i="11"/>
  <c r="AU69" i="11" s="1"/>
  <c r="AT37" i="11"/>
  <c r="AU37" i="11" s="1"/>
  <c r="AT47" i="11"/>
  <c r="AU47" i="11" s="1"/>
  <c r="AT51" i="11"/>
  <c r="AU51" i="11" s="1"/>
  <c r="AT46" i="11"/>
  <c r="AU46" i="11" s="1"/>
  <c r="AT63" i="11"/>
  <c r="AU63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60" i="11"/>
  <c r="AU60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5" i="11"/>
  <c r="AU55" i="11" s="1"/>
  <c r="AT56" i="11"/>
  <c r="AU56" i="11" s="1"/>
  <c r="AT8" i="11"/>
  <c r="AU8" i="11" s="1"/>
  <c r="AT59" i="11"/>
  <c r="AU59" i="11" s="1"/>
  <c r="AT4" i="11"/>
  <c r="AU4" i="11" s="1"/>
  <c r="AT16" i="11"/>
  <c r="AU16" i="11" s="1"/>
  <c r="AT39" i="11"/>
  <c r="AU39" i="11" s="1"/>
  <c r="AT29" i="11"/>
  <c r="AU29" i="11" s="1"/>
  <c r="AT58" i="11"/>
  <c r="AU58" i="11" s="1"/>
  <c r="AT17" i="11"/>
  <c r="AU17" i="11" s="1"/>
  <c r="AT73" i="11"/>
  <c r="AU73" i="11" s="1"/>
  <c r="AT28" i="11"/>
  <c r="AU28" i="11" s="1"/>
  <c r="AT21" i="11"/>
  <c r="AU21" i="11" s="1"/>
  <c r="AT70" i="11"/>
  <c r="AU70" i="11" s="1"/>
  <c r="AT24" i="11"/>
  <c r="AU24" i="11" s="1"/>
  <c r="AT32" i="11"/>
  <c r="AU32" i="11" s="1"/>
  <c r="AT53" i="11"/>
  <c r="AU53" i="11" s="1"/>
  <c r="AT71" i="11"/>
  <c r="AU71" i="11" s="1"/>
  <c r="AT6" i="11"/>
  <c r="AU6" i="11" s="1"/>
  <c r="AT62" i="11"/>
  <c r="AU62" i="11" s="1"/>
  <c r="AT38" i="11"/>
  <c r="AU38" i="11" s="1"/>
  <c r="AT66" i="11"/>
  <c r="AU66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5" i="11"/>
  <c r="AU65" i="11" s="1"/>
  <c r="AT34" i="11"/>
  <c r="AU34" i="11" s="1"/>
  <c r="AT7" i="11"/>
  <c r="AU7" i="11" s="1"/>
  <c r="AT67" i="11"/>
  <c r="AU67" i="11" s="1"/>
  <c r="AT31" i="11"/>
  <c r="AU31" i="11" s="1"/>
  <c r="AT3" i="11"/>
  <c r="AU3" i="11" s="1"/>
  <c r="AT64" i="11"/>
  <c r="AU64" i="11" s="1"/>
  <c r="AT40" i="11"/>
  <c r="AU40" i="11" s="1"/>
  <c r="AT68" i="11"/>
  <c r="AU68" i="11" s="1"/>
  <c r="AT61" i="11"/>
  <c r="AU61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2" i="11" l="1"/>
  <c r="AW2" i="11" s="1"/>
  <c r="AV72" i="11"/>
  <c r="AW72" i="11" s="1"/>
  <c r="AV57" i="11"/>
  <c r="AW57" i="11" s="1"/>
  <c r="AV32" i="11"/>
  <c r="AW32" i="11" s="1"/>
  <c r="AV27" i="11"/>
  <c r="AW27" i="11" s="1"/>
  <c r="AV7" i="11"/>
  <c r="AW7" i="11" s="1"/>
  <c r="AV41" i="11"/>
  <c r="AW41" i="11" s="1"/>
  <c r="AV61" i="11"/>
  <c r="AW61" i="11" s="1"/>
  <c r="AV16" i="11"/>
  <c r="AW16" i="11" s="1"/>
  <c r="AV68" i="11"/>
  <c r="AW68" i="11" s="1"/>
  <c r="AV4" i="11"/>
  <c r="AW4" i="11" s="1"/>
  <c r="AV35" i="11"/>
  <c r="AW35" i="11" s="1"/>
  <c r="AV59" i="11"/>
  <c r="AW59" i="11" s="1"/>
  <c r="AV33" i="11"/>
  <c r="AW33" i="11" s="1"/>
  <c r="AV63" i="11"/>
  <c r="AW63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5" i="11"/>
  <c r="AW65" i="11" s="1"/>
  <c r="AV44" i="11"/>
  <c r="AW44" i="11" s="1"/>
  <c r="AV15" i="11"/>
  <c r="AW15" i="11" s="1"/>
  <c r="AV23" i="11"/>
  <c r="AW23" i="11" s="1"/>
  <c r="AV6" i="11"/>
  <c r="AW6" i="11" s="1"/>
  <c r="AV60" i="11"/>
  <c r="AW60" i="11" s="1"/>
  <c r="AV46" i="11"/>
  <c r="AW46" i="11" s="1"/>
  <c r="AV67" i="11"/>
  <c r="AW67" i="11" s="1"/>
  <c r="AV12" i="11"/>
  <c r="AW12" i="11" s="1"/>
  <c r="AV49" i="11"/>
  <c r="AW49" i="11" s="1"/>
  <c r="AV69" i="11"/>
  <c r="AW69" i="11" s="1"/>
  <c r="AV66" i="11"/>
  <c r="AW66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70" i="11"/>
  <c r="AW70" i="11" s="1"/>
  <c r="AV30" i="11"/>
  <c r="AW30" i="11" s="1"/>
  <c r="AV21" i="11"/>
  <c r="AW21" i="11" s="1"/>
  <c r="AV62" i="11"/>
  <c r="AW62" i="11" s="1"/>
  <c r="AV64" i="11"/>
  <c r="AW64" i="11" s="1"/>
  <c r="AV73" i="11"/>
  <c r="AV43" i="11"/>
  <c r="AW43" i="11" s="1"/>
  <c r="AV3" i="11"/>
  <c r="AW3" i="11" s="1"/>
  <c r="AV71" i="11"/>
  <c r="AW71" i="11" s="1"/>
  <c r="AV17" i="11"/>
  <c r="AW17" i="11" s="1"/>
  <c r="AV56" i="11"/>
  <c r="AW56" i="11" s="1"/>
  <c r="AV51" i="11"/>
  <c r="AW51" i="11" s="1"/>
  <c r="AV36" i="11"/>
  <c r="AW36" i="11" s="1"/>
  <c r="AV31" i="11"/>
  <c r="AW31" i="11" s="1"/>
  <c r="AV14" i="11"/>
  <c r="AW14" i="11" s="1"/>
  <c r="AV53" i="11"/>
  <c r="AW53" i="11" s="1"/>
  <c r="AV58" i="11"/>
  <c r="AW58" i="11" s="1"/>
  <c r="AV55" i="11"/>
  <c r="AW55" i="11" s="1"/>
  <c r="AV11" i="11"/>
  <c r="AW11" i="11" s="1"/>
  <c r="AV47" i="11"/>
  <c r="AW47" i="11" s="1"/>
  <c r="AU74" i="11"/>
  <c r="AT74" i="11"/>
</calcChain>
</file>

<file path=xl/sharedStrings.xml><?xml version="1.0" encoding="utf-8"?>
<sst xmlns="http://schemas.openxmlformats.org/spreadsheetml/2006/main" count="230" uniqueCount="221">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</sst>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  <xf numFmtId="2" fontId="5" fillId="14" borderId="0" xfId="0" applyNumberFormat="1" applyFont="1" applyFill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2" borderId="0" xfId="0" applyFont="1" applyFill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4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4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E46" sqref="AE46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10" customWidth="1"/>
    <col min="19" max="24" width="0.1640625" hidden="1" customWidth="1"/>
    <col min="25" max="25" width="9.33203125" style="3" hidden="1" customWidth="1"/>
    <col min="26" max="30" width="0.1640625" style="3" hidden="1" customWidth="1"/>
    <col min="31" max="31" width="9.332031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196</v>
      </c>
      <c r="S1" s="70" t="s">
        <v>198</v>
      </c>
      <c r="T1" s="70" t="s">
        <v>199</v>
      </c>
      <c r="U1" s="70" t="s">
        <v>200</v>
      </c>
      <c r="V1" s="70" t="s">
        <v>197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218</v>
      </c>
      <c r="AT1" s="70" t="s">
        <v>195</v>
      </c>
      <c r="AU1" s="70" t="s">
        <v>194</v>
      </c>
      <c r="AV1" s="70" t="s">
        <v>201</v>
      </c>
      <c r="AW1" s="70" t="s">
        <v>202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1</v>
      </c>
      <c r="C2">
        <v>1</v>
      </c>
      <c r="D2">
        <v>0.19774919614147901</v>
      </c>
      <c r="E2">
        <v>0.80225080385851999</v>
      </c>
      <c r="F2">
        <v>0.42130365659777402</v>
      </c>
      <c r="G2">
        <v>0.42130365659777402</v>
      </c>
      <c r="H2">
        <v>6.2610229276895898E-2</v>
      </c>
      <c r="I2">
        <v>4.9382716049382699E-2</v>
      </c>
      <c r="J2">
        <v>5.5604524763437198E-2</v>
      </c>
      <c r="K2">
        <v>0.15305681822845199</v>
      </c>
      <c r="L2">
        <v>1.0302146020032099</v>
      </c>
      <c r="M2" s="31">
        <v>0</v>
      </c>
      <c r="N2">
        <v>1.0063397118853299</v>
      </c>
      <c r="O2">
        <v>0.99552419015921201</v>
      </c>
      <c r="P2">
        <v>1.0096361209073299</v>
      </c>
      <c r="Q2">
        <v>0.99216966885010205</v>
      </c>
      <c r="R2">
        <v>136.72000122070301</v>
      </c>
      <c r="S2" s="43">
        <f>IF(C2,O2,Q2)</f>
        <v>0.99552419015921201</v>
      </c>
      <c r="T2" s="43">
        <f>IF(D2 = 0,N2,P2)</f>
        <v>1.0096361209073299</v>
      </c>
      <c r="U2" s="68">
        <f>R2*S2^(1-M2)</f>
        <v>136.10806849380685</v>
      </c>
      <c r="V2" s="67">
        <f>R2*T2^(M2+1)</f>
        <v>138.03745168291599</v>
      </c>
      <c r="W2" s="76">
        <f>0.5 * (D2-MAX($D$3:$D$73))/(MIN($D$3:$D$73)-MAX($D$3:$D$73)) + 0.75</f>
        <v>1.1472815306907269</v>
      </c>
      <c r="X2" s="76">
        <f>AVERAGE(D2, F2, G2, H2, I2, J2, K2)</f>
        <v>0.19443011395074211</v>
      </c>
      <c r="Y2" s="32">
        <f>1.2^M2</f>
        <v>1</v>
      </c>
      <c r="Z2" s="32">
        <f>IF(C2&gt;0, 1, 0.3)</f>
        <v>1</v>
      </c>
      <c r="AA2" s="32">
        <f>PERCENTILE($L$2:$L$73, 0.05)</f>
        <v>-0.19898600187551141</v>
      </c>
      <c r="AB2" s="32">
        <f>PERCENTILE($L$2:$L$73, 0.95)</f>
        <v>0.95443215742062359</v>
      </c>
      <c r="AC2" s="32">
        <f>MIN(MAX(L2,AA2), AB2)</f>
        <v>0.95443215742062359</v>
      </c>
      <c r="AD2" s="32">
        <f>AC2-$AC$74+1</f>
        <v>2.1534181592961348</v>
      </c>
      <c r="AE2" s="21">
        <f>(AD2^4) *Y2*Z2</f>
        <v>21.503714439727585</v>
      </c>
      <c r="AF2" s="15">
        <f>AE2/$AE$74</f>
        <v>3.7563058897465959E-2</v>
      </c>
      <c r="AG2" s="84">
        <v>547</v>
      </c>
      <c r="AH2" s="16">
        <f>$D$80*AF2</f>
        <v>4183.8054285998214</v>
      </c>
      <c r="AI2" s="26">
        <f>AH2-AG2</f>
        <v>3636.8054285998214</v>
      </c>
      <c r="AJ2" s="2">
        <v>2188</v>
      </c>
      <c r="AK2" s="2">
        <v>6426</v>
      </c>
      <c r="AL2" s="2">
        <v>0</v>
      </c>
      <c r="AM2" s="14">
        <f>SUM(AJ2:AL2)</f>
        <v>8614</v>
      </c>
      <c r="AN2" s="16">
        <f>AF2*$D$79</f>
        <v>6765.0731006806118</v>
      </c>
      <c r="AO2" s="6">
        <f>AN2-AM2</f>
        <v>-1848.9268993193882</v>
      </c>
      <c r="AP2" s="6">
        <f>AO2+AI2</f>
        <v>1787.8785292804332</v>
      </c>
      <c r="AQ2" s="18">
        <f>AG2+AM2</f>
        <v>9161</v>
      </c>
      <c r="AR2" s="30">
        <f>AH2+AN2</f>
        <v>10948.878529280433</v>
      </c>
      <c r="AS2" s="77">
        <f>AP2*(AP2&gt;0)</f>
        <v>1787.8785292804332</v>
      </c>
      <c r="AT2">
        <f>AS2/$AS$74</f>
        <v>3.7564824434695346E-2</v>
      </c>
      <c r="AU2" s="66">
        <f>AT2*$AP$74</f>
        <v>762.97727085187603</v>
      </c>
      <c r="AV2" s="80">
        <f>IF(AU2&gt;0,U2,V2)</f>
        <v>136.10806849380685</v>
      </c>
      <c r="AW2" s="17">
        <f>AU2/AV2</f>
        <v>5.6056726048286603</v>
      </c>
      <c r="AX2" s="38">
        <f>AQ2/AR2</f>
        <v>0.8367066979052572</v>
      </c>
      <c r="AY2" s="23">
        <v>0</v>
      </c>
      <c r="AZ2" s="16">
        <f>BN2*$D$81</f>
        <v>218.61154829269697</v>
      </c>
      <c r="BA2" s="63">
        <f>AZ2-AY2</f>
        <v>218.61154829269697</v>
      </c>
      <c r="BB2" s="42">
        <f>($AD2^$BB$76)*($BC$76^$M2)*(IF($C2&gt;0,1,$BD$76))</f>
        <v>2.3179747170891418</v>
      </c>
      <c r="BC2" s="42">
        <f>($AD2^$BB$77)*($BC$77^$M2)*(IF($C2&gt;0,1,$BD$77))</f>
        <v>5.1392050237618063</v>
      </c>
      <c r="BD2" s="42">
        <f>($AD2^$BB$78)*($BC$78^$M2)*(IF($C2&gt;0,1,$BD$78))</f>
        <v>41.687252071858403</v>
      </c>
      <c r="BE2" s="42">
        <f>($AD2^$BB$79)*($BC$79^$M2)*(IF($C2&gt;0,1,$BD$79))</f>
        <v>5.1668736607005457</v>
      </c>
      <c r="BF2" s="42">
        <f>($AD2^$BB$80)*($BC$80^$M2)*(IF($C2&gt;0,1,$BD$80))</f>
        <v>1.0706522278299213</v>
      </c>
      <c r="BG2" s="42">
        <f>($AD2^$BB$81)*($BC$81^$M2)*(IF($C2&gt;0,1,$BD$81))</f>
        <v>15.653027151121831</v>
      </c>
      <c r="BH2" s="42">
        <f>($AD2^$BB$82)*($BC$82^$M2)*(IF($C2&gt;0,1,$BD$82))</f>
        <v>4.1778349973502866</v>
      </c>
      <c r="BI2" s="40">
        <f>BB2/BB$74</f>
        <v>2.1959043659584575E-2</v>
      </c>
      <c r="BJ2" s="40">
        <f>BC2/BC$74</f>
        <v>2.6889095752323618E-2</v>
      </c>
      <c r="BK2" s="40">
        <f>BD2/BD$74</f>
        <v>4.4217579712823932E-2</v>
      </c>
      <c r="BL2" s="40">
        <f>BE2/BE$74</f>
        <v>2.6501263999089683E-2</v>
      </c>
      <c r="BM2" s="40">
        <f>BF2/BF$74</f>
        <v>1.4657018990966109E-2</v>
      </c>
      <c r="BN2" s="40">
        <f>BG2/BG$74</f>
        <v>3.0743810187771607E-2</v>
      </c>
      <c r="BO2" s="40">
        <f>BH2/BH$74</f>
        <v>2.9770989894810175E-2</v>
      </c>
      <c r="BP2" s="2">
        <v>679</v>
      </c>
      <c r="BQ2" s="17">
        <f>BP$74*BI2</f>
        <v>1257.9018569956429</v>
      </c>
      <c r="BR2" s="1">
        <f>BQ2-BP2</f>
        <v>578.9018569956429</v>
      </c>
      <c r="BS2" s="2">
        <v>664</v>
      </c>
      <c r="BT2" s="17">
        <f>BS$74*BJ2</f>
        <v>1460.373679404448</v>
      </c>
      <c r="BU2" s="1">
        <f>BT2-BS2</f>
        <v>796.37367940444801</v>
      </c>
      <c r="BV2" s="84">
        <v>0</v>
      </c>
      <c r="BW2" s="17">
        <f>BV$74*BK2</f>
        <v>2820.6836274607513</v>
      </c>
      <c r="BX2" s="1">
        <f>BW2-BV2</f>
        <v>2820.6836274607513</v>
      </c>
      <c r="BY2" s="2">
        <v>1659</v>
      </c>
      <c r="BZ2" s="17">
        <f>BY$74*BL2</f>
        <v>1622.5133870802667</v>
      </c>
      <c r="CA2" s="1">
        <f>BZ2-BY2</f>
        <v>-36.486612919733261</v>
      </c>
      <c r="CB2" s="2">
        <v>708</v>
      </c>
      <c r="CC2" s="17">
        <f>CB$74*BM2</f>
        <v>993.7752016254841</v>
      </c>
      <c r="CD2" s="1">
        <f>CC2-CB2</f>
        <v>285.7752016254841</v>
      </c>
      <c r="CE2" s="2">
        <v>425</v>
      </c>
      <c r="CF2" s="17">
        <f>CE$74*BN2</f>
        <v>2190.3735006379761</v>
      </c>
      <c r="CG2" s="1">
        <f>CF2-CE2</f>
        <v>1765.3735006379761</v>
      </c>
      <c r="CH2" s="2">
        <v>0</v>
      </c>
      <c r="CI2" s="17">
        <f>CH$74*BO2</f>
        <v>2016.3296035957035</v>
      </c>
      <c r="CJ2" s="1">
        <f>CI2-CH2</f>
        <v>2016.3296035957035</v>
      </c>
      <c r="CK2" s="9"/>
      <c r="CO2" s="40"/>
      <c r="CQ2" s="17"/>
      <c r="CR2" s="1"/>
    </row>
    <row r="3" spans="1:98" x14ac:dyDescent="0.2">
      <c r="A3" s="36" t="s">
        <v>55</v>
      </c>
      <c r="B3">
        <v>1</v>
      </c>
      <c r="C3">
        <v>1</v>
      </c>
      <c r="D3">
        <v>0.39710610932475798</v>
      </c>
      <c r="E3">
        <v>0.60289389067524102</v>
      </c>
      <c r="F3">
        <v>0.47694753577106502</v>
      </c>
      <c r="G3">
        <v>0.47694753577106502</v>
      </c>
      <c r="H3">
        <v>0.155202821869488</v>
      </c>
      <c r="I3">
        <v>0.27689594356260999</v>
      </c>
      <c r="J3">
        <v>0.20730420112754999</v>
      </c>
      <c r="K3">
        <v>0.31444113579933203</v>
      </c>
      <c r="L3">
        <v>0.47773627971499899</v>
      </c>
      <c r="M3" s="31">
        <v>0</v>
      </c>
      <c r="N3">
        <v>1.0039159676870499</v>
      </c>
      <c r="O3">
        <v>0.99721054715860202</v>
      </c>
      <c r="P3">
        <v>1.0049467075443299</v>
      </c>
      <c r="Q3">
        <v>0.99672636370810797</v>
      </c>
      <c r="R3">
        <v>247.509994506835</v>
      </c>
      <c r="S3" s="43">
        <f>IF(C3,O3,Q3)</f>
        <v>0.99721054715860202</v>
      </c>
      <c r="T3" s="43">
        <f>IF(D3 = 0,N3,P3)</f>
        <v>1.0049467075443299</v>
      </c>
      <c r="U3" s="68">
        <f>R3*S3^(1-M3)</f>
        <v>246.8195770493835</v>
      </c>
      <c r="V3" s="67">
        <f>R3*T3^(M3+1)</f>
        <v>248.73435406395902</v>
      </c>
      <c r="W3" s="76">
        <f>0.5 * (D3-MAX($D$3:$D$73))/(MIN($D$3:$D$73)-MAX($D$3:$D$73)) + 0.75</f>
        <v>1.0217929573473787</v>
      </c>
      <c r="X3" s="76">
        <f>AVERAGE(D3, F3, G3, H3, I3, J3, K3)</f>
        <v>0.32926361188940978</v>
      </c>
      <c r="Y3" s="32">
        <f>1.2^M3</f>
        <v>1</v>
      </c>
      <c r="Z3" s="32">
        <f>IF(C3&gt;0, 1, 0.3)</f>
        <v>1</v>
      </c>
      <c r="AA3" s="32">
        <f>PERCENTILE($L$2:$L$73, 0.05)</f>
        <v>-0.19898600187551141</v>
      </c>
      <c r="AB3" s="32">
        <f>PERCENTILE($L$2:$L$73, 0.95)</f>
        <v>0.95443215742062359</v>
      </c>
      <c r="AC3" s="32">
        <f>MIN(MAX(L3,AA3), AB3)</f>
        <v>0.47773627971499899</v>
      </c>
      <c r="AD3" s="32">
        <f>AC3-$AC$74+1</f>
        <v>1.6767222815905103</v>
      </c>
      <c r="AE3" s="21">
        <f>(AD3^4) *Y3*Z3</f>
        <v>7.9039565191638701</v>
      </c>
      <c r="AF3" s="15">
        <f>AE3/$AE$74</f>
        <v>1.3806767434739225E-2</v>
      </c>
      <c r="AG3" s="84">
        <v>495</v>
      </c>
      <c r="AH3" s="16">
        <f>$D$80*AF3</f>
        <v>1537.8094926335743</v>
      </c>
      <c r="AI3" s="26">
        <f>AH3-AG3</f>
        <v>1042.8094926335743</v>
      </c>
      <c r="AJ3" s="2">
        <v>743</v>
      </c>
      <c r="AK3" s="2">
        <v>1980</v>
      </c>
      <c r="AL3" s="2">
        <v>0</v>
      </c>
      <c r="AM3" s="14">
        <f>SUM(AJ3:AL3)</f>
        <v>2723</v>
      </c>
      <c r="AN3" s="16">
        <f>AF3*$D$79</f>
        <v>2486.5863889058433</v>
      </c>
      <c r="AO3" s="9">
        <f>AN3-AM3</f>
        <v>-236.41361109415675</v>
      </c>
      <c r="AP3" s="9">
        <f>AO3+AI3</f>
        <v>806.39588153941759</v>
      </c>
      <c r="AQ3" s="18">
        <f>AG3+AM3</f>
        <v>3218</v>
      </c>
      <c r="AR3" s="30">
        <f>AH3+AN3</f>
        <v>4024.3958815394176</v>
      </c>
      <c r="AS3" s="77">
        <f>AP3*(AP3&gt;0)</f>
        <v>806.39588153941759</v>
      </c>
      <c r="AT3">
        <f>AS3/$AS$74</f>
        <v>1.6943052460662002E-2</v>
      </c>
      <c r="AU3" s="66">
        <f>AT3*$AP$74</f>
        <v>344.12949137588316</v>
      </c>
      <c r="AV3" s="69">
        <f>IF(AU3&gt;0,U3,V3)</f>
        <v>246.8195770493835</v>
      </c>
      <c r="AW3" s="17">
        <f>AU3/AV3</f>
        <v>1.3942552511020225</v>
      </c>
      <c r="AX3" s="38">
        <f>AQ3/AR3</f>
        <v>0.79962312225830179</v>
      </c>
      <c r="AY3" s="23">
        <v>0</v>
      </c>
      <c r="AZ3" s="16">
        <f>BN3*$D$81</f>
        <v>89.123532911066462</v>
      </c>
      <c r="BA3" s="63">
        <f>AZ3-AY3</f>
        <v>89.123532911066462</v>
      </c>
      <c r="BB3" s="42">
        <f>($AD3^$BB$76)*($BC$76^$M3)*(IF($C3&gt;0,1,$BD$76))</f>
        <v>1.7620142023721568</v>
      </c>
      <c r="BC3" s="42">
        <f>($AD3^$BB$77)*($BC$77^$M3)*(IF($C3&gt;0,1,$BD$77))</f>
        <v>3.0130064640822396</v>
      </c>
      <c r="BD3" s="42">
        <f>($AD3^$BB$78)*($BC$78^$M3)*(IF($C3&gt;0,1,$BD$78))</f>
        <v>12.34680253691638</v>
      </c>
      <c r="BE3" s="42">
        <f>($AD3^$BB$79)*($BC$79^$M3)*(IF($C3&gt;0,1,$BD$79))</f>
        <v>3.023926920720954</v>
      </c>
      <c r="BF3" s="42">
        <f>($AD3^$BB$80)*($BC$80^$M3)*(IF($C3&gt;0,1,$BD$80))</f>
        <v>1.0470731931783823</v>
      </c>
      <c r="BG3" s="42">
        <f>($AD3^$BB$81)*($BC$81^$M3)*(IF($C3&gt;0,1,$BD$81))</f>
        <v>6.3814244551847734</v>
      </c>
      <c r="BH3" s="42">
        <f>($AD3^$BB$82)*($BC$82^$M3)*(IF($C3&gt;0,1,$BD$82))</f>
        <v>2.6205687439004604</v>
      </c>
      <c r="BI3" s="40">
        <f>BB3/BB$74</f>
        <v>1.6692221236686726E-2</v>
      </c>
      <c r="BJ3" s="40">
        <f>BC3/BC$74</f>
        <v>1.5764504225942388E-2</v>
      </c>
      <c r="BK3" s="40">
        <f>BD3/BD$74</f>
        <v>1.3096227221538199E-2</v>
      </c>
      <c r="BL3" s="40">
        <f>BE3/BE$74</f>
        <v>1.5509937130747439E-2</v>
      </c>
      <c r="BM3" s="40">
        <f>BF3/BF$74</f>
        <v>1.433422663160518E-2</v>
      </c>
      <c r="BN3" s="40">
        <f>BG3/BG$74</f>
        <v>1.2533633289184188E-2</v>
      </c>
      <c r="BO3" s="40">
        <f>BH3/BH$74</f>
        <v>1.8674008342310495E-2</v>
      </c>
      <c r="BP3" s="2">
        <v>465</v>
      </c>
      <c r="BQ3" s="17">
        <f>BP$74*BI3</f>
        <v>956.19720132236239</v>
      </c>
      <c r="BR3" s="1">
        <f>BQ3-BP3</f>
        <v>491.19720132236239</v>
      </c>
      <c r="BS3" s="2">
        <v>919</v>
      </c>
      <c r="BT3" s="17">
        <f>BS$74*BJ3</f>
        <v>856.18598901515702</v>
      </c>
      <c r="BU3" s="1">
        <f>BT3-BS3</f>
        <v>-62.81401098484298</v>
      </c>
      <c r="BV3" s="84">
        <v>0</v>
      </c>
      <c r="BW3" s="17">
        <f>BV$74*BK3</f>
        <v>835.42143068914334</v>
      </c>
      <c r="BX3" s="1">
        <f>BW3-BV3</f>
        <v>835.42143068914334</v>
      </c>
      <c r="BY3" s="2">
        <v>746</v>
      </c>
      <c r="BZ3" s="17">
        <f>BY$74*BL3</f>
        <v>949.58039089288116</v>
      </c>
      <c r="CA3" s="1">
        <f>BZ3-BY3</f>
        <v>203.58039089288116</v>
      </c>
      <c r="CB3" s="2">
        <v>1021</v>
      </c>
      <c r="CC3" s="17">
        <f>CB$74*BM3</f>
        <v>971.88923407609445</v>
      </c>
      <c r="CD3" s="1">
        <f>CC3-CB3</f>
        <v>-49.110765923905547</v>
      </c>
      <c r="CE3" s="2">
        <v>766</v>
      </c>
      <c r="CF3" s="17">
        <f>CE$74*BN3</f>
        <v>892.97123732121668</v>
      </c>
      <c r="CG3" s="1">
        <f>CF3-CE3</f>
        <v>126.97123732121668</v>
      </c>
      <c r="CH3" s="2">
        <v>0</v>
      </c>
      <c r="CI3" s="17">
        <f>CH$74*BO3</f>
        <v>1264.7532370080053</v>
      </c>
      <c r="CJ3" s="1">
        <f>CI3-CH3</f>
        <v>1264.7532370080053</v>
      </c>
      <c r="CK3" s="9"/>
      <c r="CO3" s="40"/>
      <c r="CQ3" s="17"/>
      <c r="CR3" s="1"/>
    </row>
    <row r="4" spans="1:98" x14ac:dyDescent="0.2">
      <c r="A4" s="36" t="s">
        <v>70</v>
      </c>
      <c r="B4">
        <v>1</v>
      </c>
      <c r="C4">
        <v>0</v>
      </c>
      <c r="D4">
        <v>8.4880636604774504E-2</v>
      </c>
      <c r="E4">
        <v>0.91511936339522504</v>
      </c>
      <c r="F4">
        <v>3.0690537084398901E-2</v>
      </c>
      <c r="G4">
        <v>3.0690537084398901E-2</v>
      </c>
      <c r="H4">
        <v>3.7453183520599199E-3</v>
      </c>
      <c r="I4">
        <v>2.8089887640449399E-2</v>
      </c>
      <c r="J4">
        <v>1.0256976732306401E-2</v>
      </c>
      <c r="K4">
        <v>1.7742382161836899E-2</v>
      </c>
      <c r="L4">
        <v>-0.19548414155476901</v>
      </c>
      <c r="M4" s="31">
        <v>2</v>
      </c>
      <c r="N4">
        <v>1.00555302005031</v>
      </c>
      <c r="O4">
        <v>0.994148329738054</v>
      </c>
      <c r="P4">
        <v>1.0127481063868</v>
      </c>
      <c r="Q4">
        <v>0.98174265511180303</v>
      </c>
      <c r="R4">
        <v>89.080001831054602</v>
      </c>
      <c r="S4" s="43">
        <f>IF(C4,O4,Q4)</f>
        <v>0.98174265511180303</v>
      </c>
      <c r="T4" s="43">
        <f>IF(D4 = 0,N4,P4)</f>
        <v>1.0127481063868</v>
      </c>
      <c r="U4" s="68">
        <f>R4*S4^(1-M4)</f>
        <v>90.736611440102877</v>
      </c>
      <c r="V4" s="67">
        <f>R4*T4^(M4+1)</f>
        <v>92.53042070334908</v>
      </c>
      <c r="W4" s="76">
        <f>0.5 * (D4-MAX($D$3:$D$73))/(MIN($D$3:$D$73)-MAX($D$3:$D$73)) + 0.75</f>
        <v>1.2183285502568773</v>
      </c>
      <c r="X4" s="76">
        <f>AVERAGE(D4, F4, G4, H4, I4, J4, K4)</f>
        <v>2.9442325094317847E-2</v>
      </c>
      <c r="Y4" s="32">
        <f>1.2^M4</f>
        <v>1.44</v>
      </c>
      <c r="Z4" s="32">
        <f>IF(C4&gt;0, 1, 0.3)</f>
        <v>0.3</v>
      </c>
      <c r="AA4" s="32">
        <f>PERCENTILE($L$2:$L$73, 0.05)</f>
        <v>-0.19898600187551141</v>
      </c>
      <c r="AB4" s="32">
        <f>PERCENTILE($L$2:$L$73, 0.95)</f>
        <v>0.95443215742062359</v>
      </c>
      <c r="AC4" s="32">
        <f>MIN(MAX(L4,AA4), AB4)</f>
        <v>-0.19548414155476901</v>
      </c>
      <c r="AD4" s="32">
        <f>AC4-$AC$74+1</f>
        <v>1.0035018603207424</v>
      </c>
      <c r="AE4" s="21">
        <f>(AD4^4) *Y4*Z4</f>
        <v>0.43808307466803842</v>
      </c>
      <c r="AF4" s="15">
        <f>AE4/$AE$74</f>
        <v>7.6525106310642438E-4</v>
      </c>
      <c r="AG4" s="84">
        <v>356</v>
      </c>
      <c r="AH4" s="16">
        <f>$D$80*AF4</f>
        <v>85.234313872197177</v>
      </c>
      <c r="AI4" s="26">
        <f>AH4-AG4</f>
        <v>-270.76568612780284</v>
      </c>
      <c r="AJ4" s="2">
        <v>178</v>
      </c>
      <c r="AK4" s="2">
        <v>0</v>
      </c>
      <c r="AL4" s="2">
        <v>0</v>
      </c>
      <c r="AM4" s="14">
        <f>SUM(AJ4:AL4)</f>
        <v>178</v>
      </c>
      <c r="AN4" s="16">
        <f>AF4*$D$79</f>
        <v>137.82102773951024</v>
      </c>
      <c r="AO4" s="9">
        <f>AN4-AM4</f>
        <v>-40.178972260489758</v>
      </c>
      <c r="AP4" s="9">
        <f>AO4+AI4</f>
        <v>-310.94465838829262</v>
      </c>
      <c r="AQ4" s="18">
        <f>AG4+AM4</f>
        <v>534</v>
      </c>
      <c r="AR4" s="30">
        <f>AH4+AN4</f>
        <v>223.05534161170743</v>
      </c>
      <c r="AS4" s="77">
        <f>AP4*(AP4&gt;0)</f>
        <v>0</v>
      </c>
      <c r="AT4">
        <f>AS4/$AS$74</f>
        <v>0</v>
      </c>
      <c r="AU4" s="66">
        <f>AT4*$AP$74</f>
        <v>0</v>
      </c>
      <c r="AV4" s="69">
        <f>IF(AU4&gt;0,U4,V4)</f>
        <v>92.53042070334908</v>
      </c>
      <c r="AW4" s="17">
        <f>AU4/AV4</f>
        <v>0</v>
      </c>
      <c r="AX4" s="38">
        <f>AQ4/AR4</f>
        <v>2.3940247121702289</v>
      </c>
      <c r="AY4" s="23">
        <v>0</v>
      </c>
      <c r="AZ4" s="16">
        <f>BN4*$D$81</f>
        <v>7.6743992942278902</v>
      </c>
      <c r="BA4" s="63">
        <f>AZ4-AY4</f>
        <v>7.6743992942278902</v>
      </c>
      <c r="BB4" s="42">
        <f>($AD4^$BB$76)*($BC$76^$M4)*(IF($C4&gt;0,1,$BD$76))</f>
        <v>0.24889528060430435</v>
      </c>
      <c r="BC4" s="42">
        <f>($AD4^$BB$77)*($BC$77^$M4)*(IF($C4&gt;0,1,$BD$77))</f>
        <v>0.2471098337314121</v>
      </c>
      <c r="BD4" s="42">
        <f>($AD4^$BB$78)*($BC$78^$M4)*(IF($C4&gt;0,1,$BD$78))</f>
        <v>4.7065542305718461E-4</v>
      </c>
      <c r="BE4" s="42">
        <f>($AD4^$BB$79)*($BC$79^$M4)*(IF($C4&gt;0,1,$BD$79))</f>
        <v>9.0505247643086387E-2</v>
      </c>
      <c r="BF4" s="42">
        <f>($AD4^$BB$80)*($BC$80^$M4)*(IF($C4&gt;0,1,$BD$80))</f>
        <v>1.199361752748348</v>
      </c>
      <c r="BG4" s="42">
        <f>($AD4^$BB$81)*($BC$81^$M4)*(IF($C4&gt;0,1,$BD$81))</f>
        <v>0.54950244604764287</v>
      </c>
      <c r="BH4" s="42">
        <f>($AD4^$BB$82)*($BC$82^$M4)*(IF($C4&gt;0,1,$BD$82))</f>
        <v>7.3259169632434616E-3</v>
      </c>
      <c r="BI4" s="40">
        <f>BB4/BB$74</f>
        <v>2.3578783207428258E-3</v>
      </c>
      <c r="BJ4" s="40">
        <f>BC4/BC$74</f>
        <v>1.2929159178944392E-3</v>
      </c>
      <c r="BK4" s="40">
        <f>BD4/BD$74</f>
        <v>4.992232073831719E-7</v>
      </c>
      <c r="BL4" s="40">
        <f>BE4/BE$74</f>
        <v>4.6420787861246496E-4</v>
      </c>
      <c r="BM4" s="40">
        <f>BF4/BF$74</f>
        <v>1.6419027140775224E-2</v>
      </c>
      <c r="BN4" s="40">
        <f>BG4/BG$74</f>
        <v>1.0792672072886672E-3</v>
      </c>
      <c r="BO4" s="40">
        <f>BH4/BH$74</f>
        <v>5.220402433826736E-5</v>
      </c>
      <c r="BP4" s="2">
        <v>409</v>
      </c>
      <c r="BQ4" s="17">
        <f>BP$74*BI4</f>
        <v>135.06870172543205</v>
      </c>
      <c r="BR4" s="1">
        <f>BQ4-BP4</f>
        <v>-273.93129827456795</v>
      </c>
      <c r="BS4" s="2">
        <v>198</v>
      </c>
      <c r="BT4" s="17">
        <f>BS$74*BJ4</f>
        <v>70.219556416764888</v>
      </c>
      <c r="BU4" s="1">
        <f>BT4-BS4</f>
        <v>-127.78044358323511</v>
      </c>
      <c r="BV4" s="84">
        <v>0</v>
      </c>
      <c r="BW4" s="17">
        <f>BV$74*BK4</f>
        <v>3.1845947622179918E-2</v>
      </c>
      <c r="BX4" s="1">
        <f>BW4-BV4</f>
        <v>3.1845947622179918E-2</v>
      </c>
      <c r="BY4" s="2">
        <v>383</v>
      </c>
      <c r="BZ4" s="17">
        <f>BY$74*BL4</f>
        <v>28.420663160169553</v>
      </c>
      <c r="CA4" s="1">
        <f>BZ4-BY4</f>
        <v>-354.57933683983043</v>
      </c>
      <c r="CB4" s="2">
        <v>621</v>
      </c>
      <c r="CC4" s="17">
        <f>CB$74*BM4</f>
        <v>1113.2428781988417</v>
      </c>
      <c r="CD4" s="1">
        <f>CC4-CB4</f>
        <v>492.24287819884171</v>
      </c>
      <c r="CE4" s="2">
        <v>518</v>
      </c>
      <c r="CF4" s="17">
        <f>CE$74*BN4</f>
        <v>76.893471450488377</v>
      </c>
      <c r="CG4" s="1">
        <f>CF4-CE4</f>
        <v>-441.10652854951161</v>
      </c>
      <c r="CH4" s="2">
        <v>1035</v>
      </c>
      <c r="CI4" s="17">
        <f>CH$74*BO4</f>
        <v>3.5356741603821717</v>
      </c>
      <c r="CJ4" s="1">
        <f>CI4-CH4</f>
        <v>-1031.4643258396179</v>
      </c>
      <c r="CK4" s="9"/>
      <c r="CO4" s="40"/>
      <c r="CQ4" s="17"/>
      <c r="CR4" s="1"/>
    </row>
    <row r="5" spans="1:98" x14ac:dyDescent="0.2">
      <c r="A5" s="36" t="s">
        <v>208</v>
      </c>
      <c r="B5">
        <v>1</v>
      </c>
      <c r="C5">
        <v>1</v>
      </c>
      <c r="D5">
        <v>0.38109305760709</v>
      </c>
      <c r="E5">
        <v>0.618906942392909</v>
      </c>
      <c r="F5">
        <v>0.503617945007235</v>
      </c>
      <c r="G5">
        <v>0.503617945007235</v>
      </c>
      <c r="H5">
        <v>7.5837742504409097E-2</v>
      </c>
      <c r="I5">
        <v>0.28042328042328002</v>
      </c>
      <c r="J5">
        <v>0.14583095876041699</v>
      </c>
      <c r="K5">
        <v>0.271003851945606</v>
      </c>
      <c r="L5">
        <v>0.865563537613803</v>
      </c>
      <c r="M5" s="31">
        <v>0</v>
      </c>
      <c r="N5">
        <v>1.02327628811525</v>
      </c>
      <c r="O5">
        <v>0.98149655906646505</v>
      </c>
      <c r="P5">
        <v>1.02897540060982</v>
      </c>
      <c r="Q5">
        <v>0.966381495581633</v>
      </c>
      <c r="R5">
        <v>14.6099996566772</v>
      </c>
      <c r="S5" s="43">
        <f>IF(C5,O5,Q5)</f>
        <v>0.98149655906646505</v>
      </c>
      <c r="T5" s="43">
        <f>IF(D5 = 0,N5,P5)</f>
        <v>1.02897540060982</v>
      </c>
      <c r="U5" s="68">
        <f>R5*S5^(1-M5)</f>
        <v>14.339664390990908</v>
      </c>
      <c r="V5" s="67">
        <f>R5*T5^(M5+1)</f>
        <v>15.033330249638754</v>
      </c>
      <c r="W5" s="76">
        <f>0.5 * (D5-MAX($D$3:$D$73))/(MIN($D$3:$D$73)-MAX($D$3:$D$73)) + 0.75</f>
        <v>1.0318726429867526</v>
      </c>
      <c r="X5" s="76">
        <f>AVERAGE(D5, F5, G5, H5, I5, J5, K5)</f>
        <v>0.30877496875075311</v>
      </c>
      <c r="Y5" s="32">
        <f>1.2^M5</f>
        <v>1</v>
      </c>
      <c r="Z5" s="32">
        <f>IF(C5&gt;0, 1, 0.3)</f>
        <v>1</v>
      </c>
      <c r="AA5" s="32">
        <f>PERCENTILE($L$2:$L$73, 0.05)</f>
        <v>-0.19898600187551141</v>
      </c>
      <c r="AB5" s="32">
        <f>PERCENTILE($L$2:$L$73, 0.95)</f>
        <v>0.95443215742062359</v>
      </c>
      <c r="AC5" s="32">
        <f>MIN(MAX(L5,AA5), AB5)</f>
        <v>0.865563537613803</v>
      </c>
      <c r="AD5" s="32">
        <f>AC5-$AC$74+1</f>
        <v>2.0645495394893145</v>
      </c>
      <c r="AE5" s="21">
        <f>(AD5^4) *Y5*Z5</f>
        <v>18.167753696851005</v>
      </c>
      <c r="AF5" s="15">
        <f>AE5/$AE$74</f>
        <v>3.17357451924066E-2</v>
      </c>
      <c r="AG5" s="84">
        <v>2951</v>
      </c>
      <c r="AH5" s="16">
        <f>$D$80*AF5</f>
        <v>3534.7542749136605</v>
      </c>
      <c r="AI5" s="26">
        <f>AH5-AG5</f>
        <v>583.75427491366054</v>
      </c>
      <c r="AJ5" s="2">
        <v>15</v>
      </c>
      <c r="AK5" s="2">
        <v>1812</v>
      </c>
      <c r="AL5" s="2">
        <v>0</v>
      </c>
      <c r="AM5" s="14">
        <f>SUM(AJ5:AL5)</f>
        <v>1827</v>
      </c>
      <c r="AN5" s="16">
        <f>AF5*$D$79</f>
        <v>5715.5791469817559</v>
      </c>
      <c r="AO5" s="9">
        <f>AN5-AM5</f>
        <v>3888.5791469817559</v>
      </c>
      <c r="AP5" s="9">
        <f>AO5+AI5</f>
        <v>4472.3334218954169</v>
      </c>
      <c r="AQ5" s="18">
        <f>AG5+AM5</f>
        <v>4778</v>
      </c>
      <c r="AR5" s="30">
        <f>AH5+AN5</f>
        <v>9250.3334218954169</v>
      </c>
      <c r="AS5" s="77">
        <f>AP5*(AP5&gt;0)</f>
        <v>4472.3334218954169</v>
      </c>
      <c r="AT5">
        <f>AS5/$AS$74</f>
        <v>9.3967468737676196E-2</v>
      </c>
      <c r="AU5" s="66">
        <f>AT5*$AP$74</f>
        <v>1908.5685591575059</v>
      </c>
      <c r="AV5" s="80">
        <f>IF(AU5&gt;0,U5,V5)</f>
        <v>14.339664390990908</v>
      </c>
      <c r="AW5" s="17">
        <f>AU5/AV5</f>
        <v>133.09715674772627</v>
      </c>
      <c r="AX5" s="38">
        <f>AQ5/AR5</f>
        <v>0.51652192219261384</v>
      </c>
      <c r="AY5" s="23">
        <v>0</v>
      </c>
      <c r="AZ5" s="16">
        <f>BN5*$D$81</f>
        <v>187.94826342210754</v>
      </c>
      <c r="BA5" s="63">
        <f>AZ5-AY5</f>
        <v>187.94826342210754</v>
      </c>
      <c r="BB5" s="42">
        <f>($AD5^$BB$76)*($BC$76^$M5)*(IF($C5&gt;0,1,$BD$76))</f>
        <v>2.2133420650814091</v>
      </c>
      <c r="BC5" s="42">
        <f>($AD5^$BB$77)*($BC$77^$M5)*(IF($C5&gt;0,1,$BD$77))</f>
        <v>4.6971800541235824</v>
      </c>
      <c r="BD5" s="42">
        <f>($AD5^$BB$78)*($BC$78^$M5)*(IF($C5&gt;0,1,$BD$78))</f>
        <v>33.962173364890177</v>
      </c>
      <c r="BE5" s="42">
        <f>($AD5^$BB$79)*($BC$79^$M5)*(IF($C5&gt;0,1,$BD$79))</f>
        <v>4.7210759286232342</v>
      </c>
      <c r="BF5" s="42">
        <f>($AD5^$BB$80)*($BC$80^$M5)*(IF($C5&gt;0,1,$BD$80))</f>
        <v>1.0666438961092144</v>
      </c>
      <c r="BG5" s="42">
        <f>($AD5^$BB$81)*($BC$81^$M5)*(IF($C5&gt;0,1,$BD$81))</f>
        <v>13.457474197170434</v>
      </c>
      <c r="BH5" s="42">
        <f>($AD5^$BB$82)*($BC$82^$M5)*(IF($C5&gt;0,1,$BD$82))</f>
        <v>3.8621965786328629</v>
      </c>
      <c r="BI5" s="40">
        <f>BB5/BB$74</f>
        <v>2.0967819313297813E-2</v>
      </c>
      <c r="BJ5" s="40">
        <f>BC5/BC$74</f>
        <v>2.4576354447284177E-2</v>
      </c>
      <c r="BK5" s="40">
        <f>BD5/BD$74</f>
        <v>3.6023605139388376E-2</v>
      </c>
      <c r="BL5" s="40">
        <f>BE5/BE$74</f>
        <v>2.4214735594527442E-2</v>
      </c>
      <c r="BM5" s="40">
        <f>BF5/BF$74</f>
        <v>1.4602145715942368E-2</v>
      </c>
      <c r="BN5" s="40">
        <f>BG5/BG$74</f>
        <v>2.6431566771734E-2</v>
      </c>
      <c r="BO5" s="40">
        <f>BH5/BH$74</f>
        <v>2.7521770339703266E-2</v>
      </c>
      <c r="BP5" s="2">
        <v>174</v>
      </c>
      <c r="BQ5" s="17">
        <f>BP$74*BI5</f>
        <v>1201.1205615429519</v>
      </c>
      <c r="BR5" s="1">
        <f>BQ5-BP5</f>
        <v>1027.1205615429519</v>
      </c>
      <c r="BS5" s="2">
        <v>1589</v>
      </c>
      <c r="BT5" s="17">
        <f>BS$74*BJ5</f>
        <v>1334.7663863864509</v>
      </c>
      <c r="BU5" s="1">
        <f>BT5-BS5</f>
        <v>-254.2336136135491</v>
      </c>
      <c r="BV5" s="84">
        <v>0</v>
      </c>
      <c r="BW5" s="17">
        <f>BV$74*BK5</f>
        <v>2297.9817954467239</v>
      </c>
      <c r="BX5" s="1">
        <f>BW5-BV5</f>
        <v>2297.9817954467239</v>
      </c>
      <c r="BY5" s="2">
        <v>1024</v>
      </c>
      <c r="BZ5" s="17">
        <f>BY$74*BL5</f>
        <v>1482.5229720393481</v>
      </c>
      <c r="CA5" s="1">
        <f>BZ5-BY5</f>
        <v>458.52297203934813</v>
      </c>
      <c r="CB5" s="2">
        <v>615</v>
      </c>
      <c r="CC5" s="17">
        <f>CB$74*BM5</f>
        <v>990.05468383232449</v>
      </c>
      <c r="CD5" s="1">
        <f>CC5-CB5</f>
        <v>375.05468383232449</v>
      </c>
      <c r="CE5" s="2">
        <v>1755</v>
      </c>
      <c r="CF5" s="17">
        <f>CE$74*BN5</f>
        <v>1883.1434062189605</v>
      </c>
      <c r="CG5" s="1">
        <f>CF5-CE5</f>
        <v>128.14340621896054</v>
      </c>
      <c r="CH5" s="2">
        <v>1335</v>
      </c>
      <c r="CI5" s="17">
        <f>CH$74*BO5</f>
        <v>1863.9944615674228</v>
      </c>
      <c r="CJ5" s="1">
        <f>CI5-CH5</f>
        <v>528.99446156742283</v>
      </c>
      <c r="CK5" s="9"/>
      <c r="CO5" s="40"/>
      <c r="CQ5" s="17"/>
      <c r="CR5" s="1"/>
    </row>
    <row r="6" spans="1:98" x14ac:dyDescent="0.2">
      <c r="A6" s="36" t="s">
        <v>126</v>
      </c>
      <c r="B6">
        <v>1</v>
      </c>
      <c r="C6">
        <v>0</v>
      </c>
      <c r="D6">
        <v>3.45659163987138E-2</v>
      </c>
      <c r="E6">
        <v>0.96543408360128602</v>
      </c>
      <c r="F6">
        <v>2.2257551669316301E-2</v>
      </c>
      <c r="G6">
        <v>2.2257551669316301E-2</v>
      </c>
      <c r="H6">
        <v>1.76366843033509E-3</v>
      </c>
      <c r="I6">
        <v>8.3774250440917103E-3</v>
      </c>
      <c r="J6">
        <v>3.8438262288718402E-3</v>
      </c>
      <c r="K6">
        <v>9.24954922669146E-3</v>
      </c>
      <c r="L6">
        <v>0.909247461919797</v>
      </c>
      <c r="M6" s="31">
        <v>3</v>
      </c>
      <c r="N6">
        <v>1.01170112015828</v>
      </c>
      <c r="O6">
        <v>0.99221595702477905</v>
      </c>
      <c r="P6">
        <v>1.0110109011386701</v>
      </c>
      <c r="Q6">
        <v>0.99142977415776801</v>
      </c>
      <c r="R6">
        <v>76.470001220703097</v>
      </c>
      <c r="S6" s="43">
        <f>IF(C6,O6,Q6)</f>
        <v>0.99142977415776801</v>
      </c>
      <c r="T6" s="43">
        <f>IF(D6 = 0,N6,P6)</f>
        <v>1.0110109011386701</v>
      </c>
      <c r="U6" s="68">
        <f>R6*S6^(1-M6)</f>
        <v>77.797776091926039</v>
      </c>
      <c r="V6" s="67">
        <f>R6*T6^(M6+1)</f>
        <v>79.894052488635523</v>
      </c>
      <c r="W6" s="76">
        <f>0.5 * (D6-MAX($D$3:$D$73))/(MIN($D$3:$D$73)-MAX($D$3:$D$73)) + 0.75</f>
        <v>1.25</v>
      </c>
      <c r="X6" s="76">
        <f>AVERAGE(D6, F6, G6, H6, I6, J6, K6)</f>
        <v>1.4616498381048072E-2</v>
      </c>
      <c r="Y6" s="32">
        <f>1.2^M6</f>
        <v>1.728</v>
      </c>
      <c r="Z6" s="32">
        <f>IF(C6&gt;0, 1, 0.3)</f>
        <v>0.3</v>
      </c>
      <c r="AA6" s="32">
        <f>PERCENTILE($L$2:$L$73, 0.05)</f>
        <v>-0.19898600187551141</v>
      </c>
      <c r="AB6" s="32">
        <f>PERCENTILE($L$2:$L$73, 0.95)</f>
        <v>0.95443215742062359</v>
      </c>
      <c r="AC6" s="32">
        <f>MIN(MAX(L6,AA6), AB6)</f>
        <v>0.909247461919797</v>
      </c>
      <c r="AD6" s="32">
        <f>AC6-$AC$74+1</f>
        <v>2.1082334637953082</v>
      </c>
      <c r="AE6" s="21">
        <f>(AD6^4) *Y6*Z6</f>
        <v>10.240939562439399</v>
      </c>
      <c r="AF6" s="15">
        <f>AE6/$AE$74</f>
        <v>1.7889049681510449E-2</v>
      </c>
      <c r="AG6" s="84">
        <v>1300</v>
      </c>
      <c r="AH6" s="16">
        <f>$D$80*AF6</f>
        <v>1992.497559218863</v>
      </c>
      <c r="AI6" s="26">
        <f>AH6-AG6</f>
        <v>692.49755921886299</v>
      </c>
      <c r="AJ6" s="2">
        <v>1300</v>
      </c>
      <c r="AK6" s="2">
        <v>4818</v>
      </c>
      <c r="AL6" s="2">
        <v>229</v>
      </c>
      <c r="AM6" s="10">
        <f>SUM(AJ6:AL6)</f>
        <v>6347</v>
      </c>
      <c r="AN6" s="16">
        <f>AF6*$D$79</f>
        <v>3221.8017474953185</v>
      </c>
      <c r="AO6" s="9">
        <f>AN6-AM6</f>
        <v>-3125.1982525046815</v>
      </c>
      <c r="AP6" s="9">
        <f>AO6+AI6</f>
        <v>-2432.7006932858185</v>
      </c>
      <c r="AQ6" s="18">
        <f>AG6+AM6</f>
        <v>7647</v>
      </c>
      <c r="AR6" s="30">
        <f>AH6+AN6</f>
        <v>5214.2993067141815</v>
      </c>
      <c r="AS6" s="77">
        <f>AP6*(AP6&gt;0)</f>
        <v>0</v>
      </c>
      <c r="AT6">
        <f>AS6/$AS$74</f>
        <v>0</v>
      </c>
      <c r="AU6" s="66">
        <f>AT6*$AP$74</f>
        <v>0</v>
      </c>
      <c r="AV6" s="69">
        <f>IF(AU6&gt;0,U6,V6)</f>
        <v>79.894052488635523</v>
      </c>
      <c r="AW6" s="17">
        <f>AU6/AV6</f>
        <v>0</v>
      </c>
      <c r="AX6" s="38">
        <f>AQ6/AR6</f>
        <v>1.4665441222665059</v>
      </c>
      <c r="AY6" s="23">
        <v>0</v>
      </c>
      <c r="AZ6" s="16">
        <f>BN6*$D$81</f>
        <v>170.74347430727369</v>
      </c>
      <c r="BA6" s="63">
        <f>AZ6-AY6</f>
        <v>170.74347430727369</v>
      </c>
      <c r="BB6" s="42">
        <f>($AD6^$BB$76)*($BC$76^$M6)*(IF($C6&gt;0,1,$BD$76))</f>
        <v>0.41047339126442389</v>
      </c>
      <c r="BC6" s="42">
        <f>($AD6^$BB$77)*($BC$77^$M6)*(IF($C6&gt;0,1,$BD$77))</f>
        <v>0.95053856738929765</v>
      </c>
      <c r="BD6" s="42">
        <f>($AD6^$BB$78)*($BC$78^$M6)*(IF($C6&gt;0,1,$BD$78))</f>
        <v>8.3691600900312295E-3</v>
      </c>
      <c r="BE6" s="42">
        <f>($AD6^$BB$79)*($BC$79^$M6)*(IF($C6&gt;0,1,$BD$79))</f>
        <v>0.15612625384494699</v>
      </c>
      <c r="BF6" s="42">
        <f>($AD6^$BB$80)*($BC$80^$M6)*(IF($C6&gt;0,1,$BD$80))</f>
        <v>1.7348522987958259</v>
      </c>
      <c r="BG6" s="42">
        <f>($AD6^$BB$81)*($BC$81^$M6)*(IF($C6&gt;0,1,$BD$81))</f>
        <v>12.225576645339151</v>
      </c>
      <c r="BH6" s="42">
        <f>($AD6^$BB$82)*($BC$82^$M6)*(IF($C6&gt;0,1,$BD$82))</f>
        <v>1.2627003738674855E-2</v>
      </c>
      <c r="BI6" s="40">
        <f>BB6/BB$74</f>
        <v>3.8885683495255272E-3</v>
      </c>
      <c r="BJ6" s="40">
        <f>BC6/BC$74</f>
        <v>4.9733611398321918E-3</v>
      </c>
      <c r="BK6" s="40">
        <f>BD6/BD$74</f>
        <v>8.8771503281732916E-6</v>
      </c>
      <c r="BL6" s="40">
        <f>BE6/BE$74</f>
        <v>8.0078270575960743E-4</v>
      </c>
      <c r="BM6" s="40">
        <f>BF6/BF$74</f>
        <v>2.3749787679899138E-2</v>
      </c>
      <c r="BN6" s="40">
        <f>BG6/BG$74</f>
        <v>2.401202043487307E-2</v>
      </c>
      <c r="BO6" s="40">
        <f>BH6/BH$74</f>
        <v>8.9979235882757121E-5</v>
      </c>
      <c r="BP6" s="2">
        <v>1005</v>
      </c>
      <c r="BQ6" s="17">
        <f>BP$74*BI6</f>
        <v>222.75274933422031</v>
      </c>
      <c r="BR6" s="1">
        <f>BQ6-BP6</f>
        <v>-782.24725066577969</v>
      </c>
      <c r="BS6" s="2">
        <v>1305</v>
      </c>
      <c r="BT6" s="17">
        <f>BS$74*BJ6</f>
        <v>270.10821686542619</v>
      </c>
      <c r="BU6" s="1">
        <f>BT6-BS6</f>
        <v>-1034.8917831345739</v>
      </c>
      <c r="BV6" s="84">
        <v>0</v>
      </c>
      <c r="BW6" s="17">
        <f>BV$74*BK6</f>
        <v>0.56628229658450246</v>
      </c>
      <c r="BX6" s="1">
        <f>BW6-BV6</f>
        <v>0.56628229658450246</v>
      </c>
      <c r="BY6" s="2">
        <v>0</v>
      </c>
      <c r="BZ6" s="17">
        <f>BY$74*BL6</f>
        <v>49.027120377426208</v>
      </c>
      <c r="CA6" s="1">
        <f>BZ6-BY6</f>
        <v>49.027120377426208</v>
      </c>
      <c r="CB6" s="2">
        <v>784</v>
      </c>
      <c r="CC6" s="17">
        <f>CB$74*BM6</f>
        <v>1610.2831042725213</v>
      </c>
      <c r="CD6" s="1">
        <f>CC6-CB6</f>
        <v>826.28310427252131</v>
      </c>
      <c r="CE6" s="2">
        <v>1916</v>
      </c>
      <c r="CF6" s="17">
        <f>CE$74*BN6</f>
        <v>1710.7604079029668</v>
      </c>
      <c r="CG6" s="1">
        <f>CF6-CE6</f>
        <v>-205.23959209703321</v>
      </c>
      <c r="CH6" s="2">
        <v>1306</v>
      </c>
      <c r="CI6" s="17">
        <f>CH$74*BO6</f>
        <v>6.0941136878673738</v>
      </c>
      <c r="CJ6" s="1">
        <f>CI6-CH6</f>
        <v>-1299.9058863121327</v>
      </c>
      <c r="CK6" s="9"/>
      <c r="CO6" s="40"/>
      <c r="CQ6" s="17"/>
      <c r="CR6" s="1"/>
    </row>
    <row r="7" spans="1:98" x14ac:dyDescent="0.2">
      <c r="A7" s="36" t="s">
        <v>74</v>
      </c>
      <c r="B7">
        <v>1</v>
      </c>
      <c r="C7">
        <v>1</v>
      </c>
      <c r="D7">
        <v>0.173633440514469</v>
      </c>
      <c r="E7">
        <v>0.82636655948552995</v>
      </c>
      <c r="F7">
        <v>7.9491255961844198E-2</v>
      </c>
      <c r="G7">
        <v>7.9491255961844198E-2</v>
      </c>
      <c r="H7">
        <v>1.5873015873015799E-2</v>
      </c>
      <c r="I7">
        <v>9.2592592592592504E-2</v>
      </c>
      <c r="J7">
        <v>3.83369755190196E-2</v>
      </c>
      <c r="K7">
        <v>5.5203752895843401E-2</v>
      </c>
      <c r="L7">
        <v>0.63605281407803804</v>
      </c>
      <c r="M7" s="31">
        <v>0</v>
      </c>
      <c r="N7">
        <v>1.00516687417133</v>
      </c>
      <c r="O7">
        <v>0.99592552040150395</v>
      </c>
      <c r="P7">
        <v>1.0088141415359</v>
      </c>
      <c r="Q7">
        <v>0.99373973895579204</v>
      </c>
      <c r="R7">
        <v>106.209999084472</v>
      </c>
      <c r="S7" s="43">
        <f>IF(C7,O7,Q7)</f>
        <v>0.99592552040150395</v>
      </c>
      <c r="T7" s="43">
        <f>IF(D7 = 0,N7,P7)</f>
        <v>1.0088141415359</v>
      </c>
      <c r="U7" s="68">
        <f>R7*S7^(1-M7)</f>
        <v>105.77724861004604</v>
      </c>
      <c r="V7" s="67">
        <f>R7*T7^(M7+1)</f>
        <v>107.14614904893034</v>
      </c>
      <c r="W7" s="76">
        <f>0.5 * (D7-MAX($D$3:$D$73))/(MIN($D$3:$D$73)-MAX($D$3:$D$73)) + 0.75</f>
        <v>1.1624616000467773</v>
      </c>
      <c r="X7" s="76">
        <f>AVERAGE(D7, F7, G7, H7, I7, J7, K7)</f>
        <v>7.6374612759804103E-2</v>
      </c>
      <c r="Y7" s="32">
        <f>1.2^M7</f>
        <v>1</v>
      </c>
      <c r="Z7" s="32">
        <f>IF(C7&gt;0, 1, 0.3)</f>
        <v>1</v>
      </c>
      <c r="AA7" s="32">
        <f>PERCENTILE($L$2:$L$73, 0.05)</f>
        <v>-0.19898600187551141</v>
      </c>
      <c r="AB7" s="32">
        <f>PERCENTILE($L$2:$L$73, 0.95)</f>
        <v>0.95443215742062359</v>
      </c>
      <c r="AC7" s="32">
        <f>MIN(MAX(L7,AA7), AB7)</f>
        <v>0.63605281407803804</v>
      </c>
      <c r="AD7" s="32">
        <f>AC7-$AC$74+1</f>
        <v>1.8350388159535496</v>
      </c>
      <c r="AE7" s="21">
        <f>(AD7^4) *Y7*Z7</f>
        <v>11.339163584106437</v>
      </c>
      <c r="AF7" s="15">
        <f>AE7/$AE$74</f>
        <v>1.9807446325221342E-2</v>
      </c>
      <c r="AG7" s="84">
        <v>2443</v>
      </c>
      <c r="AH7" s="16">
        <f>$D$80*AF7</f>
        <v>2206.1702080325294</v>
      </c>
      <c r="AI7" s="26">
        <f>AH7-AG7</f>
        <v>-236.82979196747056</v>
      </c>
      <c r="AJ7" s="2">
        <v>0</v>
      </c>
      <c r="AK7" s="2">
        <v>2549</v>
      </c>
      <c r="AL7" s="2">
        <v>0</v>
      </c>
      <c r="AM7" s="14">
        <f>SUM(AJ7:AL7)</f>
        <v>2549</v>
      </c>
      <c r="AN7" s="16">
        <f>AF7*$D$79</f>
        <v>3567.3032564706714</v>
      </c>
      <c r="AO7" s="9">
        <f>AN7-AM7</f>
        <v>1018.3032564706714</v>
      </c>
      <c r="AP7" s="9">
        <f>AO7+AI7</f>
        <v>781.47346450320083</v>
      </c>
      <c r="AQ7" s="18">
        <f>AG7+AM7</f>
        <v>4992</v>
      </c>
      <c r="AR7" s="30">
        <f>AH7+AN7</f>
        <v>5773.4734645032004</v>
      </c>
      <c r="AS7" s="77">
        <f>AP7*(AP7&gt;0)</f>
        <v>781.47346450320083</v>
      </c>
      <c r="AT7">
        <f>AS7/$AS$74</f>
        <v>1.6419411617550287E-2</v>
      </c>
      <c r="AU7" s="66">
        <f>AT7*$AP$74</f>
        <v>333.49384839348323</v>
      </c>
      <c r="AV7" s="69">
        <f>IF(AU7&gt;0,U7,V7)</f>
        <v>105.77724861004604</v>
      </c>
      <c r="AW7" s="17">
        <f>AU7/AV7</f>
        <v>3.1527937507897148</v>
      </c>
      <c r="AX7" s="38">
        <f>AQ7/AR7</f>
        <v>0.8646441402549262</v>
      </c>
      <c r="AY7" s="23">
        <v>0</v>
      </c>
      <c r="AZ7" s="16">
        <f>BN7*$D$81</f>
        <v>123.17048359989464</v>
      </c>
      <c r="BA7" s="63">
        <f>AZ7-AY7</f>
        <v>123.17048359989464</v>
      </c>
      <c r="BB7" s="42">
        <f>($AD7^$BB$76)*($BC$76^$M7)*(IF($C7&gt;0,1,$BD$76))</f>
        <v>1.9451594152746665</v>
      </c>
      <c r="BC7" s="42">
        <f>($AD7^$BB$77)*($BC$77^$M7)*(IF($C7&gt;0,1,$BD$77))</f>
        <v>3.6527418003903769</v>
      </c>
      <c r="BD7" s="42">
        <f>($AD7^$BB$78)*($BC$78^$M7)*(IF($C7&gt;0,1,$BD$78))</f>
        <v>19.147270638102555</v>
      </c>
      <c r="BE7" s="42">
        <f>($AD7^$BB$79)*($BC$79^$M7)*(IF($C7&gt;0,1,$BD$79))</f>
        <v>3.6682970057178248</v>
      </c>
      <c r="BF7" s="42">
        <f>($AD7^$BB$80)*($BC$80^$M7)*(IF($C7&gt;0,1,$BD$80))</f>
        <v>1.0555150443118542</v>
      </c>
      <c r="BG7" s="42">
        <f>($AD7^$BB$81)*($BC$81^$M7)*(IF($C7&gt;0,1,$BD$81))</f>
        <v>8.8192546965752605</v>
      </c>
      <c r="BH7" s="42">
        <f>($AD7^$BB$82)*($BC$82^$M7)*(IF($C7&gt;0,1,$BD$82))</f>
        <v>3.1005215600126621</v>
      </c>
      <c r="BI7" s="40">
        <f>BB7/BB$74</f>
        <v>1.8427224511968553E-2</v>
      </c>
      <c r="BJ7" s="40">
        <f>BC7/BC$74</f>
        <v>1.9111695987041457E-2</v>
      </c>
      <c r="BK7" s="40">
        <f>BD7/BD$74</f>
        <v>2.0309469289650148E-2</v>
      </c>
      <c r="BL7" s="40">
        <f>BE7/BE$74</f>
        <v>1.8814957314519962E-2</v>
      </c>
      <c r="BM7" s="40">
        <f>BF7/BF$74</f>
        <v>1.4449793917756535E-2</v>
      </c>
      <c r="BN7" s="40">
        <f>BG7/BG$74</f>
        <v>1.7321728875279632E-2</v>
      </c>
      <c r="BO7" s="40">
        <f>BH7/BH$74</f>
        <v>2.2094121977129573E-2</v>
      </c>
      <c r="BP7" s="2">
        <v>0</v>
      </c>
      <c r="BQ7" s="17">
        <f>BP$74*BI7</f>
        <v>1055.5851289436066</v>
      </c>
      <c r="BR7" s="1">
        <f>BQ7-BP7</f>
        <v>1055.5851289436066</v>
      </c>
      <c r="BS7" s="2">
        <v>0</v>
      </c>
      <c r="BT7" s="17">
        <f>BS$74*BJ7</f>
        <v>1037.9753207522085</v>
      </c>
      <c r="BU7" s="1">
        <f>BT7-BS7</f>
        <v>1037.9753207522085</v>
      </c>
      <c r="BV7" s="84">
        <v>0</v>
      </c>
      <c r="BW7" s="17">
        <f>BV$74*BK7</f>
        <v>1295.5613554560725</v>
      </c>
      <c r="BX7" s="1">
        <f>BW7-BV7</f>
        <v>1295.5613554560725</v>
      </c>
      <c r="BY7" s="2">
        <v>1462</v>
      </c>
      <c r="BZ7" s="17">
        <f>BY$74*BL7</f>
        <v>1151.9269466241701</v>
      </c>
      <c r="CA7" s="1">
        <f>BZ7-BY7</f>
        <v>-310.07305337582989</v>
      </c>
      <c r="CB7" s="2">
        <v>932</v>
      </c>
      <c r="CC7" s="17">
        <f>CB$74*BM7</f>
        <v>979.72492721172853</v>
      </c>
      <c r="CD7" s="1">
        <f>CC7-CB7</f>
        <v>47.724927211728527</v>
      </c>
      <c r="CE7" s="2">
        <v>1398</v>
      </c>
      <c r="CF7" s="17">
        <f>CE$74*BN7</f>
        <v>1234.1038954481726</v>
      </c>
      <c r="CG7" s="1">
        <f>CF7-CE7</f>
        <v>-163.89610455182742</v>
      </c>
      <c r="CH7" s="2">
        <v>2096</v>
      </c>
      <c r="CI7" s="17">
        <f>CH$74*BO7</f>
        <v>1496.3906932670318</v>
      </c>
      <c r="CJ7" s="1">
        <f>CI7-CH7</f>
        <v>-599.60930673296821</v>
      </c>
      <c r="CK7" s="9"/>
      <c r="CO7" s="40"/>
      <c r="CQ7" s="17"/>
      <c r="CR7" s="1"/>
    </row>
    <row r="8" spans="1:98" x14ac:dyDescent="0.2">
      <c r="A8" s="36" t="s">
        <v>9</v>
      </c>
      <c r="B8">
        <v>1</v>
      </c>
      <c r="C8">
        <v>1</v>
      </c>
      <c r="D8">
        <v>0.18890675241157501</v>
      </c>
      <c r="E8">
        <v>0.81109324758842405</v>
      </c>
      <c r="F8">
        <v>0.20349761526232099</v>
      </c>
      <c r="G8">
        <v>0.20349761526232099</v>
      </c>
      <c r="H8">
        <v>1.5873015873015799E-2</v>
      </c>
      <c r="I8">
        <v>7.4955908289241605E-2</v>
      </c>
      <c r="J8">
        <v>3.44931344190616E-2</v>
      </c>
      <c r="K8">
        <v>8.3781087347931493E-2</v>
      </c>
      <c r="L8">
        <v>0.64422431396025803</v>
      </c>
      <c r="M8" s="31">
        <v>0</v>
      </c>
      <c r="N8">
        <v>1.0065703727425801</v>
      </c>
      <c r="O8">
        <v>0.994741063155545</v>
      </c>
      <c r="P8">
        <v>1.0081734948705401</v>
      </c>
      <c r="Q8">
        <v>0.99308837531579397</v>
      </c>
      <c r="R8">
        <v>93.739997863769503</v>
      </c>
      <c r="S8" s="43">
        <f>IF(C8,O8,Q8)</f>
        <v>0.994741063155545</v>
      </c>
      <c r="T8" s="43">
        <f>IF(D8 = 0,N8,P8)</f>
        <v>1.0081734948705401</v>
      </c>
      <c r="U8" s="68">
        <f>R8*S8^(1-M8)</f>
        <v>93.247025135204595</v>
      </c>
      <c r="V8" s="67">
        <f>R8*T8^(M8+1)</f>
        <v>94.506181255473464</v>
      </c>
      <c r="W8" s="76">
        <f>0.5 * (D8-MAX($D$3:$D$73))/(MIN($D$3:$D$73)-MAX($D$3:$D$73)) + 0.75</f>
        <v>1.1528475561212788</v>
      </c>
      <c r="X8" s="76">
        <f>AVERAGE(D8, F8, G8, H8, I8, J8, K8)</f>
        <v>0.11500073269506676</v>
      </c>
      <c r="Y8" s="32">
        <f>1.2^M8</f>
        <v>1</v>
      </c>
      <c r="Z8" s="32">
        <f>IF(C8&gt;0, 1, 0.3)</f>
        <v>1</v>
      </c>
      <c r="AA8" s="32">
        <f>PERCENTILE($L$2:$L$73, 0.05)</f>
        <v>-0.19898600187551141</v>
      </c>
      <c r="AB8" s="32">
        <f>PERCENTILE($L$2:$L$73, 0.95)</f>
        <v>0.95443215742062359</v>
      </c>
      <c r="AC8" s="32">
        <f>MIN(MAX(L8,AA8), AB8)</f>
        <v>0.64422431396025803</v>
      </c>
      <c r="AD8" s="32">
        <f>AC8-$AC$74+1</f>
        <v>1.8432103158357696</v>
      </c>
      <c r="AE8" s="21">
        <f>(AD8^4) *Y8*Z8</f>
        <v>11.54249165953636</v>
      </c>
      <c r="AF8" s="15">
        <f>AE8/$AE$74</f>
        <v>2.0162623310773765E-2</v>
      </c>
      <c r="AG8" s="84">
        <v>1687</v>
      </c>
      <c r="AH8" s="16">
        <f>$D$80*AF8</f>
        <v>2245.7301225837959</v>
      </c>
      <c r="AI8" s="26">
        <f>AH8-AG8</f>
        <v>558.73012258379595</v>
      </c>
      <c r="AJ8" s="2">
        <v>0</v>
      </c>
      <c r="AK8" s="2">
        <v>3000</v>
      </c>
      <c r="AL8" s="2">
        <v>0</v>
      </c>
      <c r="AM8" s="10">
        <f>SUM(AJ8:AL8)</f>
        <v>3000</v>
      </c>
      <c r="AN8" s="16">
        <f>AF8*$D$79</f>
        <v>3631.2703119093758</v>
      </c>
      <c r="AO8" s="9">
        <f>AN8-AM8</f>
        <v>631.27031190937578</v>
      </c>
      <c r="AP8" s="37">
        <f>AO8+AI8</f>
        <v>1190.0004344931717</v>
      </c>
      <c r="AQ8" s="18">
        <f>AG8+AM8</f>
        <v>4687</v>
      </c>
      <c r="AR8" s="30">
        <f>AH8+AN8</f>
        <v>5877.0004344931713</v>
      </c>
      <c r="AS8" s="77">
        <f>AP8*(AP8&gt;0)</f>
        <v>1190.0004344931717</v>
      </c>
      <c r="AT8">
        <f>AS8/$AS$74</f>
        <v>2.5002905212435454E-2</v>
      </c>
      <c r="AU8" s="66">
        <f>AT8*$AP$74</f>
        <v>507.83275762451626</v>
      </c>
      <c r="AV8" s="69">
        <f>IF(AU8&gt;0,U8,V8)</f>
        <v>93.247025135204595</v>
      </c>
      <c r="AW8" s="17">
        <f>AU8/AV8</f>
        <v>5.4461014374257877</v>
      </c>
      <c r="AX8" s="38">
        <f>AQ8/AR8</f>
        <v>0.79751568036155907</v>
      </c>
      <c r="AY8" s="23">
        <v>0</v>
      </c>
      <c r="AZ8" s="16">
        <f>BN8*$D$81</f>
        <v>125.14869505738007</v>
      </c>
      <c r="BA8" s="63">
        <f>AZ8-AY8</f>
        <v>125.14869505738007</v>
      </c>
      <c r="BB8" s="42">
        <f>($AD8^$BB$76)*($BC$76^$M8)*(IF($C8&gt;0,1,$BD$76))</f>
        <v>1.9546548526073204</v>
      </c>
      <c r="BC8" s="42">
        <f>($AD8^$BB$77)*($BC$77^$M8)*(IF($C8&gt;0,1,$BD$77))</f>
        <v>3.6875406820481507</v>
      </c>
      <c r="BD8" s="42">
        <f>($AD8^$BB$78)*($BC$78^$M8)*(IF($C8&gt;0,1,$BD$78))</f>
        <v>19.565488766573218</v>
      </c>
      <c r="BE8" s="42">
        <f>($AD8^$BB$79)*($BC$79^$M8)*(IF($C8&gt;0,1,$BD$79))</f>
        <v>3.7033592588272435</v>
      </c>
      <c r="BF8" s="42">
        <f>($AD8^$BB$80)*($BC$80^$M8)*(IF($C8&gt;0,1,$BD$80))</f>
        <v>1.055932520446581</v>
      </c>
      <c r="BG8" s="42">
        <f>($AD8^$BB$81)*($BC$81^$M8)*(IF($C8&gt;0,1,$BD$81))</f>
        <v>8.960898621136927</v>
      </c>
      <c r="BH8" s="42">
        <f>($AD8^$BB$82)*($BC$82^$M8)*(IF($C8&gt;0,1,$BD$82))</f>
        <v>3.1263068294904381</v>
      </c>
      <c r="BI8" s="40">
        <f>BB8/BB$74</f>
        <v>1.8517178350298782E-2</v>
      </c>
      <c r="BJ8" s="40">
        <f>BC8/BC$74</f>
        <v>1.9293768984060117E-2</v>
      </c>
      <c r="BK8" s="40">
        <f>BD8/BD$74</f>
        <v>2.0753072370062429E-2</v>
      </c>
      <c r="BL8" s="40">
        <f>BE8/BE$74</f>
        <v>1.8994794114696265E-2</v>
      </c>
      <c r="BM8" s="40">
        <f>BF8/BF$74</f>
        <v>1.4455509084153162E-2</v>
      </c>
      <c r="BN8" s="40">
        <f>BG8/BG$74</f>
        <v>1.7599928988838037E-2</v>
      </c>
      <c r="BO8" s="40">
        <f>BH8/BH$74</f>
        <v>2.2277866188555994E-2</v>
      </c>
      <c r="BP8" s="2">
        <v>563</v>
      </c>
      <c r="BQ8" s="17">
        <f>BP$74*BI8</f>
        <v>1060.7380446185155</v>
      </c>
      <c r="BR8" s="1">
        <f>BQ8-BP8</f>
        <v>497.73804461851546</v>
      </c>
      <c r="BS8" s="2">
        <v>368</v>
      </c>
      <c r="BT8" s="17">
        <f>BS$74*BJ8</f>
        <v>1047.8638872932891</v>
      </c>
      <c r="BU8" s="1">
        <f>BT8-BS8</f>
        <v>679.86388729328905</v>
      </c>
      <c r="BV8" s="84">
        <v>0</v>
      </c>
      <c r="BW8" s="17">
        <f>BV$74*BK8</f>
        <v>1323.8592395586525</v>
      </c>
      <c r="BX8" s="1">
        <f>BW8-BV8</f>
        <v>1323.8592395586525</v>
      </c>
      <c r="BY8" s="2">
        <v>763</v>
      </c>
      <c r="BZ8" s="17">
        <f>BY$74*BL8</f>
        <v>1162.9372748781641</v>
      </c>
      <c r="CA8" s="1">
        <f>BZ8-BY8</f>
        <v>399.93727487816409</v>
      </c>
      <c r="CB8" s="2">
        <v>600</v>
      </c>
      <c r="CC8" s="17">
        <f>CB$74*BM8</f>
        <v>980.11242692375265</v>
      </c>
      <c r="CD8" s="1">
        <f>CC8-CB8</f>
        <v>380.11242692375265</v>
      </c>
      <c r="CE8" s="2">
        <v>200</v>
      </c>
      <c r="CF8" s="17">
        <f>CE$74*BN8</f>
        <v>1253.9245407387548</v>
      </c>
      <c r="CG8" s="1">
        <f>CF8-CE8</f>
        <v>1053.9245407387548</v>
      </c>
      <c r="CH8" s="2">
        <v>1199</v>
      </c>
      <c r="CI8" s="17">
        <f>CH$74*BO8</f>
        <v>1508.8353212185204</v>
      </c>
      <c r="CJ8" s="1">
        <f>CI8-CH8</f>
        <v>309.83532121852045</v>
      </c>
      <c r="CK8" s="9"/>
      <c r="CO8" s="40"/>
      <c r="CQ8" s="17"/>
      <c r="CR8" s="1"/>
    </row>
    <row r="9" spans="1:98" x14ac:dyDescent="0.2">
      <c r="A9" s="54" t="s">
        <v>75</v>
      </c>
      <c r="B9">
        <v>1</v>
      </c>
      <c r="C9">
        <v>1</v>
      </c>
      <c r="D9">
        <v>0.72962226640159</v>
      </c>
      <c r="E9">
        <v>0.270377733598409</v>
      </c>
      <c r="F9">
        <v>0.81431334622823903</v>
      </c>
      <c r="G9">
        <v>0.81431334622823903</v>
      </c>
      <c r="H9">
        <v>0.70610687022900698</v>
      </c>
      <c r="I9">
        <v>0.58396946564885499</v>
      </c>
      <c r="J9">
        <v>0.64214083478518802</v>
      </c>
      <c r="K9">
        <v>0.72312091099879106</v>
      </c>
      <c r="L9">
        <v>-9.4861293884562395E-2</v>
      </c>
      <c r="M9" s="31">
        <v>0</v>
      </c>
      <c r="N9">
        <v>1.00611649825821</v>
      </c>
      <c r="O9">
        <v>0.99508121724617404</v>
      </c>
      <c r="P9">
        <v>1.01308787404525</v>
      </c>
      <c r="Q9">
        <v>0.99530934687761896</v>
      </c>
      <c r="R9">
        <v>3.4900000095367401</v>
      </c>
      <c r="S9" s="43">
        <f>IF(C9,O9,Q9)</f>
        <v>0.99508121724617404</v>
      </c>
      <c r="T9" s="43">
        <f>IF(D9 = 0,N9,P9)</f>
        <v>1.01308787404525</v>
      </c>
      <c r="U9" s="68">
        <f>R9*S9^(1-M9)</f>
        <v>3.4728334576789783</v>
      </c>
      <c r="V9" s="67">
        <f>R9*T9^(M9+1)</f>
        <v>3.5356766900794785</v>
      </c>
      <c r="W9" s="76">
        <f>0.5 * (D9-MAX($D$3:$D$73))/(MIN($D$3:$D$73)-MAX($D$3:$D$73)) + 0.75</f>
        <v>0.81248505074459865</v>
      </c>
      <c r="X9" s="76">
        <f>AVERAGE(D9, F9, G9, H9, I9, J9, K9)</f>
        <v>0.71622672007427279</v>
      </c>
      <c r="Y9" s="32">
        <f>1.2^M9</f>
        <v>1</v>
      </c>
      <c r="Z9" s="32">
        <f>IF(C9&gt;0, 1, 0.3)</f>
        <v>1</v>
      </c>
      <c r="AA9" s="32">
        <f>PERCENTILE($L$2:$L$73, 0.05)</f>
        <v>-0.19898600187551141</v>
      </c>
      <c r="AB9" s="32">
        <f>PERCENTILE($L$2:$L$73, 0.95)</f>
        <v>0.95443215742062359</v>
      </c>
      <c r="AC9" s="32">
        <f>MIN(MAX(L9,AA9), AB9)</f>
        <v>-9.4861293884562395E-2</v>
      </c>
      <c r="AD9" s="32">
        <f>AC9-$AC$74+1</f>
        <v>1.1041247079909491</v>
      </c>
      <c r="AE9" s="21">
        <v>0</v>
      </c>
      <c r="AF9" s="15">
        <f>AE9/$AE$74</f>
        <v>0</v>
      </c>
      <c r="AG9" s="84">
        <v>0</v>
      </c>
      <c r="AH9" s="16">
        <f>$D$80*AF9</f>
        <v>0</v>
      </c>
      <c r="AI9" s="26">
        <f>AH9-AG9</f>
        <v>0</v>
      </c>
      <c r="AJ9" s="2">
        <v>0</v>
      </c>
      <c r="AK9" s="2">
        <v>0</v>
      </c>
      <c r="AL9" s="2">
        <v>0</v>
      </c>
      <c r="AM9" s="14">
        <f>SUM(AJ9:AL9)</f>
        <v>0</v>
      </c>
      <c r="AN9" s="16">
        <f>AF9*$D$79</f>
        <v>0</v>
      </c>
      <c r="AO9" s="9">
        <f>AN9-AM9</f>
        <v>0</v>
      </c>
      <c r="AP9" s="9">
        <f>AO9+AI9</f>
        <v>0</v>
      </c>
      <c r="AQ9" s="18">
        <f>AG9+AM9</f>
        <v>0</v>
      </c>
      <c r="AR9" s="30">
        <f>AH9+AN9</f>
        <v>0</v>
      </c>
      <c r="AS9" s="77">
        <f>AP9*(AP9&gt;0)</f>
        <v>0</v>
      </c>
      <c r="AT9">
        <f>AS9/$AS$74</f>
        <v>0</v>
      </c>
      <c r="AU9" s="66">
        <f>AT9*$AP$74</f>
        <v>0</v>
      </c>
      <c r="AV9" s="69">
        <f>IF(AU9&gt;0,U9,V9)</f>
        <v>3.5356766900794785</v>
      </c>
      <c r="AW9" s="17">
        <f>AU9/AV9</f>
        <v>0</v>
      </c>
      <c r="AX9" s="38">
        <v>1</v>
      </c>
      <c r="AY9" s="23">
        <v>0</v>
      </c>
      <c r="AZ9" s="16">
        <f>BN9*$D$81</f>
        <v>19.922221788029301</v>
      </c>
      <c r="BA9" s="63">
        <f>AZ9-AY9</f>
        <v>19.922221788029301</v>
      </c>
      <c r="BB9" s="42">
        <f>($AD9^$BB$76)*($BC$76^$M9)*(IF($C9&gt;0,1,$BD$76))</f>
        <v>1.1146739940775225</v>
      </c>
      <c r="BC9" s="42">
        <f>($AD9^$BB$77)*($BC$77^$M9)*(IF($C9&gt;0,1,$BD$77))</f>
        <v>1.2353803421758407</v>
      </c>
      <c r="BD9" s="42">
        <f>($AD9^$BB$78)*($BC$78^$M9)*(IF($C9&gt;0,1,$BD$78))</f>
        <v>1.618814774078239</v>
      </c>
      <c r="BE9" s="42">
        <f>($AD9^$BB$79)*($BC$79^$M9)*(IF($C9&gt;0,1,$BD$79))</f>
        <v>1.236237215259099</v>
      </c>
      <c r="BF9" s="42">
        <f>($AD9^$BB$80)*($BC$80^$M9)*(IF($C9&gt;0,1,$BD$80))</f>
        <v>1.0088546810394781</v>
      </c>
      <c r="BG9" s="42">
        <f>($AD9^$BB$81)*($BC$81^$M9)*(IF($C9&gt;0,1,$BD$81))</f>
        <v>1.4264712042621361</v>
      </c>
      <c r="BH9" s="42">
        <f>($AD9^$BB$82)*($BC$82^$M9)*(IF($C9&gt;0,1,$BD$82))</f>
        <v>1.2027788747749399</v>
      </c>
      <c r="BI9" s="40">
        <f>BB9/BB$74</f>
        <v>1.0559724712135642E-2</v>
      </c>
      <c r="BJ9" s="40">
        <f>BC9/BC$74</f>
        <v>6.4636962638609276E-3</v>
      </c>
      <c r="BK9" s="40">
        <f>BD9/BD$74</f>
        <v>1.7170733918780601E-3</v>
      </c>
      <c r="BL9" s="40">
        <f>BE9/BE$74</f>
        <v>6.3407489632016393E-3</v>
      </c>
      <c r="BM9" s="40">
        <f>BF9/BF$74</f>
        <v>1.3811022696970139E-2</v>
      </c>
      <c r="BN9" s="40">
        <f>BG9/BG$74</f>
        <v>2.8017047130090779E-3</v>
      </c>
      <c r="BO9" s="40">
        <f>BH9/BH$74</f>
        <v>8.5709267477835742E-3</v>
      </c>
      <c r="BP9" s="2">
        <v>450</v>
      </c>
      <c r="BQ9" s="17">
        <f>BP$74*BI9</f>
        <v>604.90327040997806</v>
      </c>
      <c r="BR9" s="1">
        <f>BQ9-BP9</f>
        <v>154.90327040997806</v>
      </c>
      <c r="BS9" s="2">
        <v>142</v>
      </c>
      <c r="BT9" s="17">
        <f>BS$74*BJ9</f>
        <v>351.04980778655084</v>
      </c>
      <c r="BU9" s="1">
        <f>BT9-BS9</f>
        <v>209.04980778655084</v>
      </c>
      <c r="BV9" s="84">
        <v>0</v>
      </c>
      <c r="BW9" s="17">
        <f>BV$74*BK9</f>
        <v>109.53382874129333</v>
      </c>
      <c r="BX9" s="1">
        <f>BW9-BV9</f>
        <v>109.53382874129333</v>
      </c>
      <c r="BY9" s="2">
        <v>326</v>
      </c>
      <c r="BZ9" s="17">
        <f>BY$74*BL9</f>
        <v>388.20601452305715</v>
      </c>
      <c r="CA9" s="1">
        <f>BZ9-BY9</f>
        <v>62.206014523057149</v>
      </c>
      <c r="CB9" s="2">
        <v>713</v>
      </c>
      <c r="CC9" s="17">
        <f>CB$74*BM9</f>
        <v>936.4149608999694</v>
      </c>
      <c r="CD9" s="1">
        <f>CC9-CB9</f>
        <v>223.4149608999694</v>
      </c>
      <c r="CE9" s="2">
        <v>0</v>
      </c>
      <c r="CF9" s="17">
        <f>CE$74*BN9</f>
        <v>199.61025398304477</v>
      </c>
      <c r="CG9" s="1">
        <f>CF9-CE9</f>
        <v>199.61025398304477</v>
      </c>
      <c r="CH9" s="2">
        <v>0</v>
      </c>
      <c r="CI9" s="17">
        <f>CH$74*BO9</f>
        <v>580.49172677388594</v>
      </c>
      <c r="CJ9" s="1">
        <f>CI9-CH9</f>
        <v>580.49172677388594</v>
      </c>
      <c r="CK9" s="9"/>
      <c r="CO9" s="40"/>
      <c r="CQ9" s="17"/>
      <c r="CR9" s="1"/>
    </row>
    <row r="10" spans="1:98" x14ac:dyDescent="0.2">
      <c r="A10" s="36" t="s">
        <v>54</v>
      </c>
      <c r="B10">
        <v>1</v>
      </c>
      <c r="C10">
        <v>1</v>
      </c>
      <c r="D10">
        <v>0.33601286173633399</v>
      </c>
      <c r="E10">
        <v>0.66398713826366496</v>
      </c>
      <c r="F10">
        <v>0.46184419713831398</v>
      </c>
      <c r="G10">
        <v>0.46184419713831398</v>
      </c>
      <c r="H10">
        <v>3.6155202821869403E-2</v>
      </c>
      <c r="I10">
        <v>0.14550264550264499</v>
      </c>
      <c r="J10">
        <v>7.2530529153362194E-2</v>
      </c>
      <c r="K10">
        <v>0.183024053077325</v>
      </c>
      <c r="L10">
        <v>0.75661910186011905</v>
      </c>
      <c r="M10" s="31">
        <v>0</v>
      </c>
      <c r="N10">
        <v>1.0072154405796401</v>
      </c>
      <c r="O10">
        <v>0.99545915517143102</v>
      </c>
      <c r="P10">
        <v>1.00751247441683</v>
      </c>
      <c r="Q10">
        <v>0.99615877093880401</v>
      </c>
      <c r="R10">
        <v>93.169998168945298</v>
      </c>
      <c r="S10" s="43">
        <f>IF(C10,O10,Q10)</f>
        <v>0.99545915517143102</v>
      </c>
      <c r="T10" s="43">
        <f>IF(D10 = 0,N10,P10)</f>
        <v>1.00751247441683</v>
      </c>
      <c r="U10" s="68">
        <f>R10*S10^(1-M10)</f>
        <v>92.74692766458206</v>
      </c>
      <c r="V10" s="67">
        <f>R10*T10^(M10+1)</f>
        <v>93.869935396605598</v>
      </c>
      <c r="W10" s="76">
        <f>0.5 * (D10-MAX($D$3:$D$73))/(MIN($D$3:$D$73)-MAX($D$3:$D$73)) + 0.75</f>
        <v>1.0602491330493724</v>
      </c>
      <c r="X10" s="76">
        <f>AVERAGE(D10, F10, G10, H10, I10, J10, K10)</f>
        <v>0.24241624093830907</v>
      </c>
      <c r="Y10" s="32">
        <f>1.2^M10</f>
        <v>1</v>
      </c>
      <c r="Z10" s="32">
        <f>IF(C10&gt;0, 1, 0.3)</f>
        <v>1</v>
      </c>
      <c r="AA10" s="32">
        <f>PERCENTILE($L$2:$L$73, 0.05)</f>
        <v>-0.19898600187551141</v>
      </c>
      <c r="AB10" s="32">
        <f>PERCENTILE($L$2:$L$73, 0.95)</f>
        <v>0.95443215742062359</v>
      </c>
      <c r="AC10" s="32">
        <f>MIN(MAX(L10,AA10), AB10)</f>
        <v>0.75661910186011905</v>
      </c>
      <c r="AD10" s="32">
        <f>AC10-$AC$74+1</f>
        <v>1.9556051037356306</v>
      </c>
      <c r="AE10" s="21">
        <f>(AD10^4) *Y10*Z10</f>
        <v>14.625968981929079</v>
      </c>
      <c r="AF10" s="15">
        <f>AE10/$AE$74</f>
        <v>2.5548894626582108E-2</v>
      </c>
      <c r="AG10" s="84">
        <v>2050</v>
      </c>
      <c r="AH10" s="16">
        <f>$D$80*AF10</f>
        <v>2845.6576000691475</v>
      </c>
      <c r="AI10" s="26">
        <f>AH10-AG10</f>
        <v>795.65760006914752</v>
      </c>
      <c r="AJ10" s="2">
        <v>745</v>
      </c>
      <c r="AK10" s="2">
        <v>3168</v>
      </c>
      <c r="AL10" s="2">
        <v>93</v>
      </c>
      <c r="AM10" s="10">
        <f>SUM(AJ10:AL10)</f>
        <v>4006</v>
      </c>
      <c r="AN10" s="16">
        <f>AF10*$D$79</f>
        <v>4601.3329282422737</v>
      </c>
      <c r="AO10" s="9">
        <f>AN10-AM10</f>
        <v>595.33292824227374</v>
      </c>
      <c r="AP10" s="9">
        <f>AO10+AI10</f>
        <v>1390.9905283114213</v>
      </c>
      <c r="AQ10" s="18">
        <f>AG10+AM10</f>
        <v>6056</v>
      </c>
      <c r="AR10" s="30">
        <f>AH10+AN10</f>
        <v>7446.9905283114213</v>
      </c>
      <c r="AS10" s="77">
        <f>AP10*(AP10&gt;0)</f>
        <v>1390.9905283114213</v>
      </c>
      <c r="AT10">
        <f>AS10/$AS$74</f>
        <v>2.9225875321279592E-2</v>
      </c>
      <c r="AU10" s="66">
        <f>AT10*$AP$74</f>
        <v>593.60529235674414</v>
      </c>
      <c r="AV10" s="69">
        <f>IF(AU10&gt;0,U10,V10)</f>
        <v>92.74692766458206</v>
      </c>
      <c r="AW10" s="17">
        <f>AU10/AV10</f>
        <v>6.4002690687880168</v>
      </c>
      <c r="AX10" s="38">
        <f>AQ10/AR10</f>
        <v>0.81321440882417462</v>
      </c>
      <c r="AY10" s="23">
        <v>0</v>
      </c>
      <c r="AZ10" s="16">
        <f>BN10*$D$81</f>
        <v>154.74228605353989</v>
      </c>
      <c r="BA10" s="63">
        <f>AZ10-AY10</f>
        <v>154.74228605353989</v>
      </c>
      <c r="BB10" s="42">
        <f>($AD10^$BB$76)*($BC$76^$M10)*(IF($C10&gt;0,1,$BD$76))</f>
        <v>2.0856630807469156</v>
      </c>
      <c r="BC10" s="42">
        <f>($AD10^$BB$77)*($BC$77^$M10)*(IF($C10&gt;0,1,$BD$77))</f>
        <v>4.1840223883532968</v>
      </c>
      <c r="BD10" s="42">
        <f>($AD10^$BB$78)*($BC$78^$M10)*(IF($C10&gt;0,1,$BD$78))</f>
        <v>26.091574705419351</v>
      </c>
      <c r="BE10" s="42">
        <f>($AD10^$BB$79)*($BC$79^$M10)*(IF($C10&gt;0,1,$BD$79))</f>
        <v>4.2037121296440541</v>
      </c>
      <c r="BF10" s="42">
        <f>($AD10^$BB$80)*($BC$80^$M10)*(IF($C10&gt;0,1,$BD$80))</f>
        <v>1.0615098377245302</v>
      </c>
      <c r="BG10" s="42">
        <f>($AD10^$BB$81)*($BC$81^$M10)*(IF($C10&gt;0,1,$BD$81))</f>
        <v>11.079859339268207</v>
      </c>
      <c r="BH10" s="42">
        <f>($AD10^$BB$82)*($BC$82^$M10)*(IF($C10&gt;0,1,$BD$82))</f>
        <v>3.490985829915465</v>
      </c>
      <c r="BI10" s="40">
        <f>BB10/BB$74</f>
        <v>1.9758268419259855E-2</v>
      </c>
      <c r="BJ10" s="40">
        <f>BC10/BC$74</f>
        <v>2.189143614822088E-2</v>
      </c>
      <c r="BK10" s="40">
        <f>BD10/BD$74</f>
        <v>2.76752778614738E-2</v>
      </c>
      <c r="BL10" s="40">
        <f>BE10/BE$74</f>
        <v>2.1561139721919972E-2</v>
      </c>
      <c r="BM10" s="40">
        <f>BF10/BF$74</f>
        <v>1.4531861463699633E-2</v>
      </c>
      <c r="BN10" s="40">
        <f>BG10/BG$74</f>
        <v>2.1761739064590922E-2</v>
      </c>
      <c r="BO10" s="40">
        <f>BH10/BH$74</f>
        <v>2.4876545850004737E-2</v>
      </c>
      <c r="BP10" s="2">
        <v>676</v>
      </c>
      <c r="BQ10" s="17">
        <f>BP$74*BI10</f>
        <v>1131.8326481288816</v>
      </c>
      <c r="BR10" s="1">
        <f>BQ10-BP10</f>
        <v>455.8326481288816</v>
      </c>
      <c r="BS10" s="2">
        <v>263</v>
      </c>
      <c r="BT10" s="17">
        <f>BS$74*BJ10</f>
        <v>1188.9457886460243</v>
      </c>
      <c r="BU10" s="1">
        <f>BT10-BS10</f>
        <v>925.94578864602431</v>
      </c>
      <c r="BV10" s="84">
        <v>777</v>
      </c>
      <c r="BW10" s="17">
        <f>BV$74*BK10</f>
        <v>1765.4336500612751</v>
      </c>
      <c r="BX10" s="1">
        <f>BW10-BV10</f>
        <v>988.4336500612751</v>
      </c>
      <c r="BY10" s="2">
        <v>1001</v>
      </c>
      <c r="BZ10" s="17">
        <f>BY$74*BL10</f>
        <v>1320.0592183348283</v>
      </c>
      <c r="CA10" s="1">
        <f>BZ10-BY10</f>
        <v>319.0592183348283</v>
      </c>
      <c r="CB10" s="2">
        <v>865</v>
      </c>
      <c r="CC10" s="17">
        <f>CB$74*BM10</f>
        <v>985.28927096176244</v>
      </c>
      <c r="CD10" s="1">
        <f>CC10-CB10</f>
        <v>120.28927096176244</v>
      </c>
      <c r="CE10" s="2">
        <v>288</v>
      </c>
      <c r="CF10" s="17">
        <f>CE$74*BN10</f>
        <v>1550.4368613958447</v>
      </c>
      <c r="CG10" s="1">
        <f>CF10-CE10</f>
        <v>1262.4368613958447</v>
      </c>
      <c r="CH10" s="2">
        <v>1250</v>
      </c>
      <c r="CI10" s="17">
        <f>CH$74*BO10</f>
        <v>1684.8386973291208</v>
      </c>
      <c r="CJ10" s="1">
        <f>CI10-CH10</f>
        <v>434.83869732912081</v>
      </c>
      <c r="CK10" s="9"/>
      <c r="CO10" s="40"/>
      <c r="CQ10" s="17"/>
      <c r="CR10" s="1"/>
    </row>
    <row r="11" spans="1:98" x14ac:dyDescent="0.2">
      <c r="A11" s="36" t="s">
        <v>85</v>
      </c>
      <c r="B11">
        <v>1</v>
      </c>
      <c r="C11">
        <v>1</v>
      </c>
      <c r="D11">
        <v>0.15591397849462299</v>
      </c>
      <c r="E11">
        <v>0.84408602150537604</v>
      </c>
      <c r="F11">
        <v>0.25</v>
      </c>
      <c r="G11">
        <v>0.25</v>
      </c>
      <c r="H11">
        <v>9.9009900990099001E-2</v>
      </c>
      <c r="I11">
        <v>0.45544554455445502</v>
      </c>
      <c r="J11">
        <v>0.212352580094328</v>
      </c>
      <c r="K11">
        <v>0.23040864789235199</v>
      </c>
      <c r="L11">
        <v>-0.105631248164578</v>
      </c>
      <c r="M11" s="31">
        <v>0</v>
      </c>
      <c r="N11">
        <v>1.00443041292095</v>
      </c>
      <c r="O11">
        <v>0.99215909026425297</v>
      </c>
      <c r="P11">
        <v>1.01111272721446</v>
      </c>
      <c r="Q11">
        <v>0.98893121561058694</v>
      </c>
      <c r="R11">
        <v>31.649999618530199</v>
      </c>
      <c r="S11" s="43">
        <f>IF(C11,O11,Q11)</f>
        <v>0.99215909026425297</v>
      </c>
      <c r="T11" s="43">
        <f>IF(D11 = 0,N11,P11)</f>
        <v>1.01111272721446</v>
      </c>
      <c r="U11" s="68">
        <f>R11*S11^(1-M11)</f>
        <v>31.401834828384874</v>
      </c>
      <c r="V11" s="67">
        <f>R11*T11^(M11+1)</f>
        <v>32.001717430628688</v>
      </c>
      <c r="W11" s="76">
        <f>0.5 * (D11-MAX($D$3:$D$73))/(MIN($D$3:$D$73)-MAX($D$3:$D$73)) + 0.75</f>
        <v>1.1736154144481763</v>
      </c>
      <c r="X11" s="76">
        <f>AVERAGE(D11, F11, G11, H11, I11, J11, K11)</f>
        <v>0.23616152171797955</v>
      </c>
      <c r="Y11" s="32">
        <f>1.2^M11</f>
        <v>1</v>
      </c>
      <c r="Z11" s="32">
        <f>IF(C11&gt;0, 1, 0.3)</f>
        <v>1</v>
      </c>
      <c r="AA11" s="32">
        <f>PERCENTILE($L$2:$L$73, 0.05)</f>
        <v>-0.19898600187551141</v>
      </c>
      <c r="AB11" s="32">
        <f>PERCENTILE($L$2:$L$73, 0.95)</f>
        <v>0.95443215742062359</v>
      </c>
      <c r="AC11" s="32">
        <f>MIN(MAX(L11,AA11), AB11)</f>
        <v>-0.105631248164578</v>
      </c>
      <c r="AD11" s="32">
        <f>AC11-$AC$74+1</f>
        <v>1.0933547537109334</v>
      </c>
      <c r="AE11" s="21">
        <f>(AD11^4) *Y11*Z11</f>
        <v>1.4290400160348762</v>
      </c>
      <c r="AF11" s="15">
        <f>AE11/$AE$74</f>
        <v>2.4962717227114449E-3</v>
      </c>
      <c r="AG11" s="84">
        <v>222</v>
      </c>
      <c r="AH11" s="16">
        <f>$D$80*AF11</f>
        <v>278.036866306565</v>
      </c>
      <c r="AI11" s="26">
        <f>AH11-AG11</f>
        <v>56.036866306565003</v>
      </c>
      <c r="AJ11" s="2">
        <v>316</v>
      </c>
      <c r="AK11" s="2">
        <v>380</v>
      </c>
      <c r="AL11" s="2">
        <v>32</v>
      </c>
      <c r="AM11" s="10">
        <f>SUM(AJ11:AL11)</f>
        <v>728</v>
      </c>
      <c r="AN11" s="16">
        <f>AF11*$D$79</f>
        <v>449.57629061578081</v>
      </c>
      <c r="AO11" s="9">
        <f>AN11-AM11</f>
        <v>-278.42370938421919</v>
      </c>
      <c r="AP11" s="9">
        <f>AO11+AI11</f>
        <v>-222.38684307765419</v>
      </c>
      <c r="AQ11" s="18">
        <f>AG11+AM11</f>
        <v>950</v>
      </c>
      <c r="AR11" s="30">
        <f>AH11+AN11</f>
        <v>727.61315692234575</v>
      </c>
      <c r="AS11" s="77">
        <f>AP11*(AP11&gt;0)</f>
        <v>0</v>
      </c>
      <c r="AT11">
        <f>AS11/$AS$74</f>
        <v>0</v>
      </c>
      <c r="AU11" s="66">
        <f>AT11*$AP$74</f>
        <v>0</v>
      </c>
      <c r="AV11" s="69">
        <f>IF(AU11&gt;0,U11,V11)</f>
        <v>32.001717430628688</v>
      </c>
      <c r="AW11" s="17">
        <f>AU11/AV11</f>
        <v>0</v>
      </c>
      <c r="AX11" s="38">
        <f>AQ11/AR11</f>
        <v>1.305638842511184</v>
      </c>
      <c r="AY11" s="23">
        <v>0</v>
      </c>
      <c r="AZ11" s="16">
        <f>BN11*$D$81</f>
        <v>19.234108308797701</v>
      </c>
      <c r="BA11" s="63">
        <f>AZ11-AY11</f>
        <v>19.234108308797701</v>
      </c>
      <c r="BB11" s="42">
        <f>($AD11^$BB$76)*($BC$76^$M11)*(IF($C11&gt;0,1,$BD$76))</f>
        <v>1.1027629408196062</v>
      </c>
      <c r="BC11" s="42">
        <f>($AD11^$BB$77)*($BC$77^$M11)*(IF($C11&gt;0,1,$BD$77))</f>
        <v>1.2098072481695925</v>
      </c>
      <c r="BD11" s="42">
        <f>($AD11^$BB$78)*($BC$78^$M11)*(IF($C11&gt;0,1,$BD$78))</f>
        <v>1.5434594256099174</v>
      </c>
      <c r="BE11" s="42">
        <f>($AD11^$BB$79)*($BC$79^$M11)*(IF($C11&gt;0,1,$BD$79))</f>
        <v>1.2105633175450765</v>
      </c>
      <c r="BF11" s="42">
        <f>($AD11^$BB$80)*($BC$80^$M11)*(IF($C11&gt;0,1,$BD$80))</f>
        <v>1.0079749463771193</v>
      </c>
      <c r="BG11" s="42">
        <f>($AD11^$BB$81)*($BC$81^$M11)*(IF($C11&gt;0,1,$BD$81))</f>
        <v>1.3772008932580537</v>
      </c>
      <c r="BH11" s="42">
        <f>($AD11^$BB$82)*($BC$82^$M11)*(IF($C11&gt;0,1,$BD$82))</f>
        <v>1.1810021433132147</v>
      </c>
      <c r="BI11" s="40">
        <f>BB11/BB$74</f>
        <v>1.0446886838368547E-2</v>
      </c>
      <c r="BJ11" s="40">
        <f>BC11/BC$74</f>
        <v>6.3298939792200545E-3</v>
      </c>
      <c r="BK11" s="40">
        <f>BD11/BD$74</f>
        <v>1.6371441338415254E-3</v>
      </c>
      <c r="BL11" s="40">
        <f>BE11/BE$74</f>
        <v>6.2090657083196752E-3</v>
      </c>
      <c r="BM11" s="40">
        <f>BF11/BF$74</f>
        <v>1.3798979302002065E-2</v>
      </c>
      <c r="BN11" s="40">
        <f>BG11/BG$74</f>
        <v>2.704933840846282E-3</v>
      </c>
      <c r="BO11" s="40">
        <f>BH11/BH$74</f>
        <v>8.4157471265921685E-3</v>
      </c>
      <c r="BP11" s="2">
        <v>746</v>
      </c>
      <c r="BQ11" s="17">
        <f>BP$74*BI11</f>
        <v>598.43946564910391</v>
      </c>
      <c r="BR11" s="1">
        <f>BQ11-BP11</f>
        <v>-147.56053435089609</v>
      </c>
      <c r="BS11" s="2">
        <v>802</v>
      </c>
      <c r="BT11" s="17">
        <f>BS$74*BJ11</f>
        <v>343.78287190542039</v>
      </c>
      <c r="BU11" s="1">
        <f>BT11-BS11</f>
        <v>-458.21712809457961</v>
      </c>
      <c r="BV11" s="84">
        <v>0</v>
      </c>
      <c r="BW11" s="17">
        <f>BV$74*BK11</f>
        <v>104.43506144188474</v>
      </c>
      <c r="BX11" s="1">
        <f>BW11-BV11</f>
        <v>104.43506144188474</v>
      </c>
      <c r="BY11" s="2">
        <v>580</v>
      </c>
      <c r="BZ11" s="17">
        <f>BY$74*BL11</f>
        <v>380.14383892616377</v>
      </c>
      <c r="CA11" s="1">
        <f>BZ11-BY11</f>
        <v>-199.85616107383623</v>
      </c>
      <c r="CB11" s="2">
        <v>332</v>
      </c>
      <c r="CC11" s="17">
        <f>CB$74*BM11</f>
        <v>935.598394634344</v>
      </c>
      <c r="CD11" s="1">
        <f>CC11-CB11</f>
        <v>603.598394634344</v>
      </c>
      <c r="CE11" s="2">
        <v>848</v>
      </c>
      <c r="CF11" s="17">
        <f>CE$74*BN11</f>
        <v>192.71571642493421</v>
      </c>
      <c r="CG11" s="1">
        <f>CF11-CE11</f>
        <v>-655.28428357506573</v>
      </c>
      <c r="CH11" s="2">
        <v>37</v>
      </c>
      <c r="CI11" s="17">
        <f>CH$74*BO11</f>
        <v>569.98172138983443</v>
      </c>
      <c r="CJ11" s="1">
        <f>CI11-CH11</f>
        <v>532.98172138983443</v>
      </c>
      <c r="CK11" s="9"/>
      <c r="CO11" s="40"/>
      <c r="CQ11" s="17"/>
      <c r="CR11" s="1"/>
    </row>
    <row r="12" spans="1:98" x14ac:dyDescent="0.2">
      <c r="A12" s="53" t="s">
        <v>42</v>
      </c>
      <c r="B12">
        <v>1</v>
      </c>
      <c r="C12">
        <v>1</v>
      </c>
      <c r="D12">
        <v>0.44897959183673403</v>
      </c>
      <c r="E12">
        <v>0.55102040816326503</v>
      </c>
      <c r="F12">
        <v>0.40350877192982398</v>
      </c>
      <c r="G12">
        <v>0.40350877192982398</v>
      </c>
      <c r="H12">
        <v>8.1602373887240301E-2</v>
      </c>
      <c r="I12">
        <v>0.28931750741839701</v>
      </c>
      <c r="J12">
        <v>0.15365218974189801</v>
      </c>
      <c r="K12">
        <v>0.24899800478534301</v>
      </c>
      <c r="L12">
        <v>1.2189964057843901E-2</v>
      </c>
      <c r="M12" s="31">
        <v>0</v>
      </c>
      <c r="N12">
        <v>1.0169123016600801</v>
      </c>
      <c r="O12">
        <v>0.98656998074681501</v>
      </c>
      <c r="P12">
        <v>1.0128272730313801</v>
      </c>
      <c r="Q12">
        <v>0.98623379808843004</v>
      </c>
      <c r="R12">
        <v>23.940000534057599</v>
      </c>
      <c r="S12" s="43">
        <f>IF(C12,O12,Q12)</f>
        <v>0.98656998074681501</v>
      </c>
      <c r="T12" s="43">
        <f>IF(D12 = 0,N12,P12)</f>
        <v>1.0128272730313801</v>
      </c>
      <c r="U12" s="68">
        <f>R12*S12^(1-M12)</f>
        <v>23.618485865963947</v>
      </c>
      <c r="V12" s="67">
        <f>R12*T12^(M12+1)</f>
        <v>24.24708545727934</v>
      </c>
      <c r="W12" s="76">
        <f>0.5 * (D12-MAX($D$3:$D$73))/(MIN($D$3:$D$73)-MAX($D$3:$D$73)) + 0.75</f>
        <v>0.98914031836518079</v>
      </c>
      <c r="X12" s="76">
        <f>AVERAGE(D12, F12, G12, H12, I12, J12, K12)</f>
        <v>0.2899381730756086</v>
      </c>
      <c r="Y12" s="32">
        <f>1.2^M12</f>
        <v>1</v>
      </c>
      <c r="Z12" s="32">
        <f>IF(C12&gt;0, 1, 0.3)</f>
        <v>1</v>
      </c>
      <c r="AA12" s="32">
        <f>PERCENTILE($L$2:$L$73, 0.05)</f>
        <v>-0.19898600187551141</v>
      </c>
      <c r="AB12" s="32">
        <f>PERCENTILE($L$2:$L$73, 0.95)</f>
        <v>0.95443215742062359</v>
      </c>
      <c r="AC12" s="32">
        <f>MIN(MAX(L12,AA12), AB12)</f>
        <v>1.2189964057843901E-2</v>
      </c>
      <c r="AD12" s="32">
        <f>AC12-$AC$74+1</f>
        <v>1.2111759659333554</v>
      </c>
      <c r="AE12" s="21">
        <f>(AD12^4) *Y12*Z12</f>
        <v>2.1519341475994667</v>
      </c>
      <c r="AF12" s="15">
        <f>AE12/$AE$74</f>
        <v>3.7590356473674873E-3</v>
      </c>
      <c r="AG12" s="84">
        <v>431</v>
      </c>
      <c r="AH12" s="16">
        <f>$D$80*AF12</f>
        <v>418.68458558409094</v>
      </c>
      <c r="AI12" s="26">
        <f>AH12-AG12</f>
        <v>-12.315414415909061</v>
      </c>
      <c r="AJ12" s="2">
        <v>96</v>
      </c>
      <c r="AK12" s="2">
        <v>455</v>
      </c>
      <c r="AL12" s="2">
        <v>0</v>
      </c>
      <c r="AM12" s="10">
        <f>SUM(AJ12:AL12)</f>
        <v>551</v>
      </c>
      <c r="AN12" s="16">
        <f>AF12*$D$79</f>
        <v>676.99893695880189</v>
      </c>
      <c r="AO12" s="9">
        <f>AN12-AM12</f>
        <v>125.99893695880189</v>
      </c>
      <c r="AP12" s="9">
        <f>AO12+AI12</f>
        <v>113.68352254289283</v>
      </c>
      <c r="AQ12" s="18">
        <f>AG12+AM12</f>
        <v>982</v>
      </c>
      <c r="AR12" s="30">
        <f>AH12+AN12</f>
        <v>1095.6835225428929</v>
      </c>
      <c r="AS12" s="77">
        <f>AP12*(AP12&gt;0)</f>
        <v>113.68352254289283</v>
      </c>
      <c r="AT12">
        <f>AS12/$AS$74</f>
        <v>2.3885859668331308E-3</v>
      </c>
      <c r="AU12" s="66">
        <f>AT12*$AP$74</f>
        <v>48.514450143049416</v>
      </c>
      <c r="AV12" s="80">
        <f>IF(AU12&gt;0,U12,V12)</f>
        <v>23.618485865963947</v>
      </c>
      <c r="AW12" s="17">
        <f>AU12/AV12</f>
        <v>2.054088073993027</v>
      </c>
      <c r="AX12" s="38">
        <f>AQ12/AR12</f>
        <v>0.89624419807002942</v>
      </c>
      <c r="AY12" s="23">
        <v>0</v>
      </c>
      <c r="AZ12" s="16">
        <f>BN12*$D$81</f>
        <v>27.762331748114228</v>
      </c>
      <c r="BA12" s="63">
        <f>AZ12-AY12</f>
        <v>27.762331748114228</v>
      </c>
      <c r="BB12" s="42">
        <f>($AD12^$BB$76)*($BC$76^$M12)*(IF($C12&gt;0,1,$BD$76))</f>
        <v>1.2336590235985911</v>
      </c>
      <c r="BC12" s="42">
        <f>($AD12^$BB$77)*($BC$77^$M12)*(IF($C12&gt;0,1,$BD$77))</f>
        <v>1.5050962001438657</v>
      </c>
      <c r="BD12" s="42">
        <f>($AD12^$BB$78)*($BC$78^$M12)*(IF($C12&gt;0,1,$BD$78))</f>
        <v>2.5388487504498847</v>
      </c>
      <c r="BE12" s="42">
        <f>($AD12^$BB$79)*($BC$79^$M12)*(IF($C12&gt;0,1,$BD$79))</f>
        <v>1.5071161025424404</v>
      </c>
      <c r="BF12" s="42">
        <f>($AD12^$BB$80)*($BC$80^$M12)*(IF($C12&gt;0,1,$BD$80))</f>
        <v>1.0171978761928873</v>
      </c>
      <c r="BG12" s="42">
        <f>($AD12^$BB$81)*($BC$81^$M12)*(IF($C12&gt;0,1,$BD$81))</f>
        <v>1.9878388677337817</v>
      </c>
      <c r="BH12" s="42">
        <f>($AD12^$BB$82)*($BC$82^$M12)*(IF($C12&gt;0,1,$BD$82))</f>
        <v>1.4292174278658369</v>
      </c>
      <c r="BI12" s="40">
        <f>BB12/BB$74</f>
        <v>1.1686914512277722E-2</v>
      </c>
      <c r="BJ12" s="40">
        <f>BC12/BC$74</f>
        <v>7.8748903098835761E-3</v>
      </c>
      <c r="BK12" s="40">
        <f>BD12/BD$74</f>
        <v>2.6929514761085717E-3</v>
      </c>
      <c r="BL12" s="40">
        <f>BE12/BE$74</f>
        <v>7.7301061209499432E-3</v>
      </c>
      <c r="BM12" s="40">
        <f>BF12/BF$74</f>
        <v>1.3925239402105768E-2</v>
      </c>
      <c r="BN12" s="40">
        <f>BG12/BG$74</f>
        <v>3.9042761661026233E-3</v>
      </c>
      <c r="BO12" s="40">
        <f>BH12/BH$74</f>
        <v>1.0184513660655928E-2</v>
      </c>
      <c r="BP12" s="2">
        <v>534</v>
      </c>
      <c r="BQ12" s="17">
        <f>BP$74*BI12</f>
        <v>669.47321092131699</v>
      </c>
      <c r="BR12" s="1">
        <f>BQ12-BP12</f>
        <v>135.47321092131699</v>
      </c>
      <c r="BS12" s="2">
        <v>336</v>
      </c>
      <c r="BT12" s="17">
        <f>BS$74*BJ12</f>
        <v>427.69316762008691</v>
      </c>
      <c r="BU12" s="1">
        <f>BT12-BS12</f>
        <v>91.693167620086911</v>
      </c>
      <c r="BV12" s="84">
        <v>127</v>
      </c>
      <c r="BW12" s="17">
        <f>BV$74*BK12</f>
        <v>171.78606761244188</v>
      </c>
      <c r="BX12" s="1">
        <f>BW12-BV12</f>
        <v>44.786067612441883</v>
      </c>
      <c r="BY12" s="2">
        <v>261</v>
      </c>
      <c r="BZ12" s="17">
        <f>BY$74*BL12</f>
        <v>473.26801714903934</v>
      </c>
      <c r="CA12" s="1">
        <f>BZ12-BY12</f>
        <v>212.26801714903934</v>
      </c>
      <c r="CB12" s="2">
        <v>966</v>
      </c>
      <c r="CC12" s="17">
        <f>CB$74*BM12</f>
        <v>944.15908194157532</v>
      </c>
      <c r="CD12" s="1">
        <f>CC12-CB12</f>
        <v>-21.840918058424677</v>
      </c>
      <c r="CE12" s="2">
        <v>0</v>
      </c>
      <c r="CF12" s="17">
        <f>CE$74*BN12</f>
        <v>278.16405973014753</v>
      </c>
      <c r="CG12" s="1">
        <f>CF12-CE12</f>
        <v>278.16405973014753</v>
      </c>
      <c r="CH12" s="2">
        <v>407</v>
      </c>
      <c r="CI12" s="17">
        <f>CH$74*BO12</f>
        <v>689.7767412089047</v>
      </c>
      <c r="CJ12" s="1">
        <f>CI12-CH12</f>
        <v>282.7767412089047</v>
      </c>
      <c r="CK12" s="9"/>
      <c r="CO12" s="40"/>
      <c r="CQ12" s="17"/>
      <c r="CR12" s="1"/>
    </row>
    <row r="13" spans="1:98" x14ac:dyDescent="0.2">
      <c r="A13" s="53" t="s">
        <v>176</v>
      </c>
      <c r="B13">
        <v>1</v>
      </c>
      <c r="C13">
        <v>1</v>
      </c>
      <c r="D13">
        <v>0.77055702917771796</v>
      </c>
      <c r="E13">
        <v>0.22944297082228099</v>
      </c>
      <c r="F13">
        <v>0.87630208333333304</v>
      </c>
      <c r="G13">
        <v>0.87630208333333304</v>
      </c>
      <c r="H13">
        <v>0.20186335403726699</v>
      </c>
      <c r="I13">
        <v>0.60714285714285698</v>
      </c>
      <c r="J13">
        <v>0.35008555171932798</v>
      </c>
      <c r="K13">
        <v>0.55387787310610803</v>
      </c>
      <c r="L13">
        <v>0.35191177991044398</v>
      </c>
      <c r="M13" s="31">
        <v>0</v>
      </c>
      <c r="N13">
        <v>1.0092415851816301</v>
      </c>
      <c r="O13">
        <v>0.99477488810998704</v>
      </c>
      <c r="P13">
        <v>1.0109835372193301</v>
      </c>
      <c r="Q13">
        <v>0.991847484172238</v>
      </c>
      <c r="R13">
        <v>34.720001220703097</v>
      </c>
      <c r="S13" s="43">
        <f>IF(C13,O13,Q13)</f>
        <v>0.99477488810998704</v>
      </c>
      <c r="T13" s="43">
        <f>IF(D13 = 0,N13,P13)</f>
        <v>1.0109835372193301</v>
      </c>
      <c r="U13" s="68">
        <f>R13*S13^(1-M13)</f>
        <v>34.538585329503533</v>
      </c>
      <c r="V13" s="67">
        <f>R13*T13^(M13+1)</f>
        <v>35.101349646365875</v>
      </c>
      <c r="W13" s="76">
        <f>0.5 * (D13-MAX($D$3:$D$73))/(MIN($D$3:$D$73)-MAX($D$3:$D$73)) + 0.75</f>
        <v>0.78671797350157313</v>
      </c>
      <c r="X13" s="76">
        <f>AVERAGE(D13, F13, G13, H13, I13, J13, K13)</f>
        <v>0.6051615474071349</v>
      </c>
      <c r="Y13" s="32">
        <f>1.2^M13</f>
        <v>1</v>
      </c>
      <c r="Z13" s="32">
        <f>IF(C13&gt;0, 1, 0.3)</f>
        <v>1</v>
      </c>
      <c r="AA13" s="32">
        <f>PERCENTILE($L$2:$L$73, 0.05)</f>
        <v>-0.19898600187551141</v>
      </c>
      <c r="AB13" s="32">
        <f>PERCENTILE($L$2:$L$73, 0.95)</f>
        <v>0.95443215742062359</v>
      </c>
      <c r="AC13" s="32">
        <f>MIN(MAX(L13,AA13), AB13)</f>
        <v>0.35191177991044398</v>
      </c>
      <c r="AD13" s="32">
        <f>AC13-$AC$74+1</f>
        <v>1.5508977817859555</v>
      </c>
      <c r="AE13" s="21">
        <f>(AD13^4) *Y13*Z13</f>
        <v>5.7853907817447405</v>
      </c>
      <c r="AF13" s="15">
        <f>AE13/$AE$74</f>
        <v>1.010602030122045E-2</v>
      </c>
      <c r="AG13" s="84">
        <v>451</v>
      </c>
      <c r="AH13" s="16">
        <f>$D$80*AF13</f>
        <v>1125.6171312671897</v>
      </c>
      <c r="AI13" s="26">
        <f>AH13-AG13</f>
        <v>674.61713126718973</v>
      </c>
      <c r="AJ13" s="2">
        <v>347</v>
      </c>
      <c r="AK13" s="2">
        <v>937</v>
      </c>
      <c r="AL13" s="2">
        <v>0</v>
      </c>
      <c r="AM13" s="10">
        <f>SUM(AJ13:AL13)</f>
        <v>1284</v>
      </c>
      <c r="AN13" s="16">
        <f>AF13*$D$79</f>
        <v>1820.085160831532</v>
      </c>
      <c r="AO13" s="9">
        <f>AN13-AM13</f>
        <v>536.08516083153199</v>
      </c>
      <c r="AP13" s="9">
        <f>AO13+AI13</f>
        <v>1210.7022920987217</v>
      </c>
      <c r="AQ13" s="18">
        <f>AG13+AM13</f>
        <v>1735</v>
      </c>
      <c r="AR13" s="30">
        <f>AH13+AN13</f>
        <v>2945.702292098722</v>
      </c>
      <c r="AS13" s="77">
        <f>AP13*(AP13&gt;0)</f>
        <v>1210.7022920987217</v>
      </c>
      <c r="AT13">
        <f>AS13/$AS$74</f>
        <v>2.543786856911133E-2</v>
      </c>
      <c r="AU13" s="66">
        <f>AT13*$AP$74</f>
        <v>516.66727661379218</v>
      </c>
      <c r="AV13" s="69">
        <f>IF(AU13&gt;0,U13,V13)</f>
        <v>34.538585329503533</v>
      </c>
      <c r="AW13" s="17">
        <f>AU13/AV13</f>
        <v>14.95913256680044</v>
      </c>
      <c r="AX13" s="38">
        <f>AQ13/AR13</f>
        <v>0.5889936687267423</v>
      </c>
      <c r="AY13" s="23">
        <v>0</v>
      </c>
      <c r="AZ13" s="16">
        <f>BN13*$D$81</f>
        <v>67.376124477434388</v>
      </c>
      <c r="BA13" s="63">
        <f>AZ13-AY13</f>
        <v>67.376124477434388</v>
      </c>
      <c r="BB13" s="42">
        <f>($AD13^$BB$76)*($BC$76^$M13)*(IF($C13&gt;0,1,$BD$76))</f>
        <v>1.6176298770960298</v>
      </c>
      <c r="BC13" s="42">
        <f>($AD13^$BB$77)*($BC$77^$M13)*(IF($C13&gt;0,1,$BD$77))</f>
        <v>2.5509649709626743</v>
      </c>
      <c r="BD13" s="42">
        <f>($AD13^$BB$78)*($BC$78^$M13)*(IF($C13&gt;0,1,$BD$78))</f>
        <v>8.4490130154640415</v>
      </c>
      <c r="BE13" s="42">
        <f>($AD13^$BB$79)*($BC$79^$M13)*(IF($C13&gt;0,1,$BD$79))</f>
        <v>2.558813169717459</v>
      </c>
      <c r="BF13" s="42">
        <f>($AD13^$BB$80)*($BC$80^$M13)*(IF($C13&gt;0,1,$BD$80))</f>
        <v>1.0398289453288201</v>
      </c>
      <c r="BG13" s="42">
        <f>($AD13^$BB$81)*($BC$81^$M13)*(IF($C13&gt;0,1,$BD$81))</f>
        <v>4.824266211090535</v>
      </c>
      <c r="BH13" s="42">
        <f>($AD13^$BB$82)*($BC$82^$M13)*(IF($C13&gt;0,1,$BD$82))</f>
        <v>2.2659328618941599</v>
      </c>
      <c r="BI13" s="40">
        <f>BB13/BB$74</f>
        <v>1.5324414383952963E-2</v>
      </c>
      <c r="BJ13" s="40">
        <f>BC13/BC$74</f>
        <v>1.3347033451261267E-2</v>
      </c>
      <c r="BK13" s="40">
        <f>BD13/BD$74</f>
        <v>8.9618501565414746E-3</v>
      </c>
      <c r="BL13" s="40">
        <f>BE13/BE$74</f>
        <v>1.3124335485655296E-2</v>
      </c>
      <c r="BM13" s="40">
        <f>BF13/BF$74</f>
        <v>1.4235054299501122E-2</v>
      </c>
      <c r="BN13" s="40">
        <f>BG13/BG$74</f>
        <v>9.4752486696107144E-3</v>
      </c>
      <c r="BO13" s="40">
        <f>BH13/BH$74</f>
        <v>1.6146895312178191E-2</v>
      </c>
      <c r="BP13" s="2">
        <v>510</v>
      </c>
      <c r="BQ13" s="17">
        <f>BP$74*BI13</f>
        <v>877.84375357036151</v>
      </c>
      <c r="BR13" s="1">
        <f>BQ13-BP13</f>
        <v>367.84375357036151</v>
      </c>
      <c r="BS13" s="2">
        <v>486</v>
      </c>
      <c r="BT13" s="17">
        <f>BS$74*BJ13</f>
        <v>724.89073377145064</v>
      </c>
      <c r="BU13" s="1">
        <f>BT13-BS13</f>
        <v>238.89073377145064</v>
      </c>
      <c r="BV13" s="84">
        <v>0</v>
      </c>
      <c r="BW13" s="17">
        <f>BV$74*BK13</f>
        <v>571.68538333593722</v>
      </c>
      <c r="BX13" s="1">
        <f>BW13-BV13</f>
        <v>571.68538333593722</v>
      </c>
      <c r="BY13" s="2">
        <v>955</v>
      </c>
      <c r="BZ13" s="17">
        <f>BY$74*BL13</f>
        <v>803.52431577375989</v>
      </c>
      <c r="CA13" s="1">
        <f>BZ13-BY13</f>
        <v>-151.47568422624011</v>
      </c>
      <c r="CB13" s="2">
        <v>916</v>
      </c>
      <c r="CC13" s="17">
        <f>CB$74*BM13</f>
        <v>965.16515161477514</v>
      </c>
      <c r="CD13" s="1">
        <f>CC13-CB13</f>
        <v>49.165151614775141</v>
      </c>
      <c r="CE13" s="2">
        <v>649</v>
      </c>
      <c r="CF13" s="17">
        <f>CE$74*BN13</f>
        <v>675.07356671508501</v>
      </c>
      <c r="CG13" s="1">
        <f>CF13-CE13</f>
        <v>26.073566715085008</v>
      </c>
      <c r="CH13" s="2">
        <v>1908</v>
      </c>
      <c r="CI13" s="17">
        <f>CH$74*BO13</f>
        <v>1093.5969257032045</v>
      </c>
      <c r="CJ13" s="1">
        <f>CI13-CH13</f>
        <v>-814.40307429679547</v>
      </c>
      <c r="CK13" s="9"/>
      <c r="CO13" s="40"/>
      <c r="CQ13" s="17"/>
      <c r="CR13" s="1"/>
    </row>
    <row r="14" spans="1:98" x14ac:dyDescent="0.2">
      <c r="A14" s="53" t="s">
        <v>132</v>
      </c>
      <c r="B14">
        <v>1</v>
      </c>
      <c r="C14">
        <v>1</v>
      </c>
      <c r="D14">
        <v>0.26621160409556299</v>
      </c>
      <c r="E14">
        <v>0.73378839590443601</v>
      </c>
      <c r="F14">
        <v>3.9087947882736097E-2</v>
      </c>
      <c r="G14">
        <v>3.9087947882736097E-2</v>
      </c>
      <c r="H14">
        <v>4.9180327868852403E-2</v>
      </c>
      <c r="I14">
        <v>7.9234972677595605E-2</v>
      </c>
      <c r="J14">
        <v>6.2424369720195903E-2</v>
      </c>
      <c r="K14">
        <v>4.9396766192086598E-2</v>
      </c>
      <c r="L14">
        <v>-1.5075915927263901</v>
      </c>
      <c r="M14" s="31">
        <v>0</v>
      </c>
      <c r="N14">
        <v>1.0206969402603701</v>
      </c>
      <c r="O14">
        <v>0.97601816099170802</v>
      </c>
      <c r="P14">
        <v>1.0150797741724999</v>
      </c>
      <c r="Q14">
        <v>0.97313553418846699</v>
      </c>
      <c r="R14">
        <v>47.020000457763601</v>
      </c>
      <c r="S14" s="43">
        <f>IF(C14,O14,Q14)</f>
        <v>0.97601816099170802</v>
      </c>
      <c r="T14" s="43">
        <f>IF(D14 = 0,N14,P14)</f>
        <v>1.0150797741724999</v>
      </c>
      <c r="U14" s="68">
        <f>R14*S14^(1-M14)</f>
        <v>45.892374376615699</v>
      </c>
      <c r="V14" s="67">
        <f>R14*T14^(M14+1)</f>
        <v>47.729051446257522</v>
      </c>
      <c r="W14" s="76">
        <f>0.5 * (D14-MAX($D$3:$D$73))/(MIN($D$3:$D$73)-MAX($D$3:$D$73)) + 0.75</f>
        <v>1.1041867126348819</v>
      </c>
      <c r="X14" s="76">
        <f>AVERAGE(D14, F14, G14, H14, I14, J14, K14)</f>
        <v>8.3517705188537961E-2</v>
      </c>
      <c r="Y14" s="32">
        <f>1.2^M14</f>
        <v>1</v>
      </c>
      <c r="Z14" s="32">
        <f>IF(C14&gt;0, 1, 0.3)</f>
        <v>1</v>
      </c>
      <c r="AA14" s="32">
        <f>PERCENTILE($L$2:$L$73, 0.05)</f>
        <v>-0.19898600187551141</v>
      </c>
      <c r="AB14" s="32">
        <f>PERCENTILE($L$2:$L$73, 0.95)</f>
        <v>0.95443215742062359</v>
      </c>
      <c r="AC14" s="32">
        <f>MIN(MAX(L14,AA14), AB14)</f>
        <v>-0.19898600187551141</v>
      </c>
      <c r="AD14" s="32">
        <f>AC14-$AC$74+1</f>
        <v>1</v>
      </c>
      <c r="AE14" s="21">
        <f>(AD14^4) *Y14*Z14</f>
        <v>1</v>
      </c>
      <c r="AF14" s="15">
        <f>AE14/$AE$74</f>
        <v>1.7468172302394943E-3</v>
      </c>
      <c r="AG14" s="84">
        <v>141</v>
      </c>
      <c r="AH14" s="16">
        <f>$D$80*AF14</f>
        <v>194.56198789872056</v>
      </c>
      <c r="AI14" s="26">
        <f>AH14-AG14</f>
        <v>53.56198789872056</v>
      </c>
      <c r="AJ14" s="2">
        <v>47</v>
      </c>
      <c r="AK14" s="2">
        <v>188</v>
      </c>
      <c r="AL14" s="2">
        <v>0</v>
      </c>
      <c r="AM14" s="14">
        <f>SUM(AJ14:AL14)</f>
        <v>235</v>
      </c>
      <c r="AN14" s="16">
        <f>AF14*$D$79</f>
        <v>314.6002110306257</v>
      </c>
      <c r="AO14" s="9">
        <f>AN14-AM14</f>
        <v>79.600211030625701</v>
      </c>
      <c r="AP14" s="9">
        <f>AO14+AI14</f>
        <v>133.16219892934626</v>
      </c>
      <c r="AQ14" s="18">
        <f>AG14+AM14</f>
        <v>376</v>
      </c>
      <c r="AR14" s="30">
        <f>AH14+AN14</f>
        <v>509.16219892934623</v>
      </c>
      <c r="AS14" s="77">
        <f>AP14*(AP14&gt;0)</f>
        <v>133.16219892934626</v>
      </c>
      <c r="AT14">
        <f>AS14/$AS$74</f>
        <v>2.7978492622382509E-3</v>
      </c>
      <c r="AU14" s="66">
        <f>AT14*$AP$74</f>
        <v>56.826976472858043</v>
      </c>
      <c r="AV14" s="69">
        <f>IF(AU14&gt;0,U14,V14)</f>
        <v>45.892374376615699</v>
      </c>
      <c r="AW14" s="17">
        <f>AU14/AV14</f>
        <v>1.2382662096867674</v>
      </c>
      <c r="AX14" s="38">
        <f>AQ14/AR14</f>
        <v>0.73846801822806873</v>
      </c>
      <c r="AY14" s="23">
        <v>0</v>
      </c>
      <c r="AZ14" s="16">
        <f>BN14*$D$81</f>
        <v>13.966087593288902</v>
      </c>
      <c r="BA14" s="63">
        <f>AZ14-AY14</f>
        <v>13.966087593288902</v>
      </c>
      <c r="BB14" s="42">
        <f>($AD14^$BB$76)*($BC$76^$M14)*(IF($C14&gt;0,1,$BD$76))</f>
        <v>1</v>
      </c>
      <c r="BC14" s="42">
        <f>($AD14^$BB$77)*($BC$77^$M14)*(IF($C14&gt;0,1,$BD$77))</f>
        <v>1</v>
      </c>
      <c r="BD14" s="42">
        <f>($AD14^$BB$78)*($BC$78^$M14)*(IF($C14&gt;0,1,$BD$78))</f>
        <v>1</v>
      </c>
      <c r="BE14" s="42">
        <f>($AD14^$BB$79)*($BC$79^$M14)*(IF($C14&gt;0,1,$BD$79))</f>
        <v>1</v>
      </c>
      <c r="BF14" s="42">
        <f>($AD14^$BB$80)*($BC$80^$M14)*(IF($C14&gt;0,1,$BD$80))</f>
        <v>1</v>
      </c>
      <c r="BG14" s="42">
        <f>($AD14^$BB$81)*($BC$81^$M14)*(IF($C14&gt;0,1,$BD$81))</f>
        <v>1</v>
      </c>
      <c r="BH14" s="42">
        <f>($AD14^$BB$82)*($BC$82^$M14)*(IF($C14&gt;0,1,$BD$82))</f>
        <v>1</v>
      </c>
      <c r="BI14" s="40">
        <f>BB14/BB$74</f>
        <v>9.473374967247367E-3</v>
      </c>
      <c r="BJ14" s="40">
        <f>BC14/BC$74</f>
        <v>5.2321508147657597E-3</v>
      </c>
      <c r="BK14" s="40">
        <f>BD14/BD$74</f>
        <v>1.0606978756144414E-3</v>
      </c>
      <c r="BL14" s="40">
        <f>BE14/BE$74</f>
        <v>5.1290714152078826E-3</v>
      </c>
      <c r="BM14" s="40">
        <f>BF14/BF$74</f>
        <v>1.3689803850381987E-2</v>
      </c>
      <c r="BN14" s="40">
        <f>BG14/BG$74</f>
        <v>1.9640808062846961E-3</v>
      </c>
      <c r="BO14" s="40">
        <f>BH14/BH$74</f>
        <v>7.125937217169147E-3</v>
      </c>
      <c r="BP14" s="2">
        <v>57</v>
      </c>
      <c r="BQ14" s="17">
        <f>BP$74*BI14</f>
        <v>542.67281162379822</v>
      </c>
      <c r="BR14" s="1">
        <f>BQ14-BP14</f>
        <v>485.67281162379822</v>
      </c>
      <c r="BS14" s="2">
        <v>0</v>
      </c>
      <c r="BT14" s="17">
        <f>BS$74*BJ14</f>
        <v>284.1633429007432</v>
      </c>
      <c r="BU14" s="1">
        <f>BT14-BS14</f>
        <v>284.1633429007432</v>
      </c>
      <c r="BV14" s="84">
        <v>0</v>
      </c>
      <c r="BW14" s="17">
        <f>BV$74*BK14</f>
        <v>67.662978183320831</v>
      </c>
      <c r="BX14" s="1">
        <f>BW14-BV14</f>
        <v>67.662978183320831</v>
      </c>
      <c r="BY14" s="2">
        <v>59</v>
      </c>
      <c r="BZ14" s="17">
        <f>BY$74*BL14</f>
        <v>314.02226832468739</v>
      </c>
      <c r="CA14" s="1">
        <f>BZ14-BY14</f>
        <v>255.02226832468739</v>
      </c>
      <c r="CB14" s="2">
        <v>815</v>
      </c>
      <c r="CC14" s="17">
        <f>CB$74*BM14</f>
        <v>928.19608066359956</v>
      </c>
      <c r="CD14" s="1">
        <f>CC14-CB14</f>
        <v>113.19608066359956</v>
      </c>
      <c r="CE14" s="2">
        <v>0</v>
      </c>
      <c r="CF14" s="17">
        <f>CE$74*BN14</f>
        <v>139.93290112455946</v>
      </c>
      <c r="CG14" s="1">
        <f>CF14-CE14</f>
        <v>139.93290112455946</v>
      </c>
      <c r="CH14" s="2">
        <v>0</v>
      </c>
      <c r="CI14" s="17">
        <f>CH$74*BO14</f>
        <v>482.625475844432</v>
      </c>
      <c r="CJ14" s="1">
        <f>CI14-CH14</f>
        <v>482.625475844432</v>
      </c>
      <c r="CK14" s="9"/>
      <c r="CO14" s="40"/>
      <c r="CQ14" s="17"/>
      <c r="CR14" s="1"/>
    </row>
    <row r="15" spans="1:98" x14ac:dyDescent="0.2">
      <c r="A15" s="44" t="s">
        <v>67</v>
      </c>
      <c r="B15">
        <v>1</v>
      </c>
      <c r="C15">
        <v>0</v>
      </c>
      <c r="D15">
        <v>0.27152317880794702</v>
      </c>
      <c r="E15">
        <v>0.72847682119205204</v>
      </c>
      <c r="F15">
        <v>0.174050632911392</v>
      </c>
      <c r="G15">
        <v>0.174050632911392</v>
      </c>
      <c r="H15">
        <v>0.43229166666666602</v>
      </c>
      <c r="I15">
        <v>0.20833333333333301</v>
      </c>
      <c r="J15">
        <v>0.30010125606016502</v>
      </c>
      <c r="K15">
        <v>0.22854499240800599</v>
      </c>
      <c r="L15">
        <v>-1.1544319913630201</v>
      </c>
      <c r="M15" s="31">
        <v>0</v>
      </c>
      <c r="N15">
        <v>1.00341185956852</v>
      </c>
      <c r="O15">
        <v>0.99557848432152996</v>
      </c>
      <c r="P15">
        <v>1.0072896538195</v>
      </c>
      <c r="Q15">
        <v>0.98843383962073805</v>
      </c>
      <c r="R15">
        <v>14.1800003051757</v>
      </c>
      <c r="S15" s="43">
        <f>IF(C15,O15,Q15)</f>
        <v>0.98843383962073805</v>
      </c>
      <c r="T15" s="43">
        <f>IF(D15 = 0,N15,P15)</f>
        <v>1.0072896538195</v>
      </c>
      <c r="U15" s="68">
        <f>R15*S15^(1-M15)</f>
        <v>14.015992147468054</v>
      </c>
      <c r="V15" s="67">
        <f>R15*T15^(M15+1)</f>
        <v>14.283367598560835</v>
      </c>
      <c r="W15" s="76">
        <f>0.5 * (D15-MAX($D$3:$D$73))/(MIN($D$3:$D$73)-MAX($D$3:$D$73)) + 0.75</f>
        <v>1.1008432522942271</v>
      </c>
      <c r="X15" s="76">
        <f>AVERAGE(D15, F15, G15, H15, I15, J15, K15)</f>
        <v>0.2555565275855573</v>
      </c>
      <c r="Y15" s="32">
        <f>1.2^M15</f>
        <v>1</v>
      </c>
      <c r="Z15" s="32">
        <f>IF(C15&gt;0, 1, 0.3)</f>
        <v>0.3</v>
      </c>
      <c r="AA15" s="32">
        <f>PERCENTILE($L$2:$L$73, 0.05)</f>
        <v>-0.19898600187551141</v>
      </c>
      <c r="AB15" s="32">
        <f>PERCENTILE($L$2:$L$73, 0.95)</f>
        <v>0.95443215742062359</v>
      </c>
      <c r="AC15" s="32">
        <f>MIN(MAX(L15,AA15), AB15)</f>
        <v>-0.19898600187551141</v>
      </c>
      <c r="AD15" s="32">
        <f>AC15-$AC$74+1</f>
        <v>1</v>
      </c>
      <c r="AE15" s="21">
        <v>0</v>
      </c>
      <c r="AF15" s="15">
        <f>AE15/$AE$74</f>
        <v>0</v>
      </c>
      <c r="AG15" s="84">
        <v>0</v>
      </c>
      <c r="AH15" s="16">
        <f>$D$80*AF15</f>
        <v>0</v>
      </c>
      <c r="AI15" s="26">
        <f>AH15-AG15</f>
        <v>0</v>
      </c>
      <c r="AJ15" s="2">
        <v>0</v>
      </c>
      <c r="AK15" s="2">
        <v>0</v>
      </c>
      <c r="AL15" s="2">
        <v>0</v>
      </c>
      <c r="AM15" s="10">
        <f>SUM(AJ15:AL15)</f>
        <v>0</v>
      </c>
      <c r="AN15" s="16">
        <f>AF15*$D$79</f>
        <v>0</v>
      </c>
      <c r="AO15" s="9">
        <f>AN15-AM15</f>
        <v>0</v>
      </c>
      <c r="AP15" s="9">
        <f>AO15+AI15</f>
        <v>0</v>
      </c>
      <c r="AQ15" s="18">
        <f>AG15+AM15</f>
        <v>0</v>
      </c>
      <c r="AR15" s="30">
        <f>AH15+AN15</f>
        <v>0</v>
      </c>
      <c r="AS15" s="77">
        <f>AP15*(AP15&gt;0)</f>
        <v>0</v>
      </c>
      <c r="AT15">
        <f>AS15/$AS$74</f>
        <v>0</v>
      </c>
      <c r="AU15" s="66">
        <f>AT15*$AP$74</f>
        <v>0</v>
      </c>
      <c r="AV15" s="69">
        <f>IF(AU15&gt;0,U15,V15)</f>
        <v>14.283367598560835</v>
      </c>
      <c r="AW15" s="17">
        <f>AU15/AV15</f>
        <v>0</v>
      </c>
      <c r="AX15" s="38">
        <v>1</v>
      </c>
      <c r="AY15" s="23">
        <v>0</v>
      </c>
      <c r="AZ15" s="16">
        <f>BN15*$D$81</f>
        <v>3.1423697084900035</v>
      </c>
      <c r="BA15" s="63">
        <f>AZ15-AY15</f>
        <v>3.1423697084900035</v>
      </c>
      <c r="BB15" s="42">
        <f>($AD15^$BB$76)*($BC$76^$M15)*(IF($C15&gt;0,1,$BD$76))</f>
        <v>0.46400000000000002</v>
      </c>
      <c r="BC15" s="42">
        <f>($AD15^$BB$77)*($BC$77^$M15)*(IF($C15&gt;0,1,$BD$77))</f>
        <v>0.39400000000000002</v>
      </c>
      <c r="BD15" s="42">
        <f>($AD15^$BB$78)*($BC$78^$M15)*(IF($C15&gt;0,1,$BD$78))</f>
        <v>2E-3</v>
      </c>
      <c r="BE15" s="42">
        <f>($AD15^$BB$79)*($BC$79^$M15)*(IF($C15&gt;0,1,$BD$79))</f>
        <v>0.72499999999999998</v>
      </c>
      <c r="BF15" s="42">
        <f>($AD15^$BB$80)*($BC$80^$M15)*(IF($C15&gt;0,1,$BD$80))</f>
        <v>0.65400000000000003</v>
      </c>
      <c r="BG15" s="42">
        <f>($AD15^$BB$81)*($BC$81^$M15)*(IF($C15&gt;0,1,$BD$81))</f>
        <v>0.22500000000000001</v>
      </c>
      <c r="BH15" s="42">
        <f>($AD15^$BB$82)*($BC$82^$M15)*(IF($C15&gt;0,1,$BD$82))</f>
        <v>3.9E-2</v>
      </c>
      <c r="BI15" s="40">
        <f>BB15/BB$74</f>
        <v>4.3956459848027785E-3</v>
      </c>
      <c r="BJ15" s="40">
        <f>BC15/BC$74</f>
        <v>2.0614674210177094E-3</v>
      </c>
      <c r="BK15" s="40">
        <f>BD15/BD$74</f>
        <v>2.1213957512288828E-6</v>
      </c>
      <c r="BL15" s="40">
        <f>BE15/BE$74</f>
        <v>3.718576776025715E-3</v>
      </c>
      <c r="BM15" s="40">
        <f>BF15/BF$74</f>
        <v>8.9531317181498205E-3</v>
      </c>
      <c r="BN15" s="40">
        <f>BG15/BG$74</f>
        <v>4.4191818141405665E-4</v>
      </c>
      <c r="BO15" s="40">
        <f>BH15/BH$74</f>
        <v>2.7791155146959676E-4</v>
      </c>
      <c r="BP15" s="2">
        <v>701</v>
      </c>
      <c r="BQ15" s="17">
        <f>BP$74*BI15</f>
        <v>251.80018459344237</v>
      </c>
      <c r="BR15" s="1">
        <f>BQ15-BP15</f>
        <v>-449.1998154065576</v>
      </c>
      <c r="BS15" s="2">
        <v>118</v>
      </c>
      <c r="BT15" s="17">
        <f>BS$74*BJ15</f>
        <v>111.96035710289281</v>
      </c>
      <c r="BU15" s="1">
        <f>BT15-BS15</f>
        <v>-6.0396428971071856</v>
      </c>
      <c r="BV15" s="84">
        <v>0</v>
      </c>
      <c r="BW15" s="17">
        <f>BV$74*BK15</f>
        <v>0.13532595636664166</v>
      </c>
      <c r="BX15" s="1">
        <f>BW15-BV15</f>
        <v>0.13532595636664166</v>
      </c>
      <c r="BY15" s="2">
        <v>257</v>
      </c>
      <c r="BZ15" s="17">
        <f>BY$74*BL15</f>
        <v>227.66614453539836</v>
      </c>
      <c r="CA15" s="1">
        <f>BZ15-BY15</f>
        <v>-29.333855464601641</v>
      </c>
      <c r="CB15" s="2">
        <v>597</v>
      </c>
      <c r="CC15" s="17">
        <f>CB$74*BM15</f>
        <v>607.04023675399412</v>
      </c>
      <c r="CD15" s="1">
        <f>CC15-CB15</f>
        <v>10.040236753994122</v>
      </c>
      <c r="CE15" s="2">
        <v>0</v>
      </c>
      <c r="CF15" s="17">
        <f>CE$74*BN15</f>
        <v>31.484902753025882</v>
      </c>
      <c r="CG15" s="1">
        <f>CF15-CE15</f>
        <v>31.484902753025882</v>
      </c>
      <c r="CH15" s="2">
        <v>47</v>
      </c>
      <c r="CI15" s="17">
        <f>CH$74*BO15</f>
        <v>18.822393557932848</v>
      </c>
      <c r="CJ15" s="1">
        <f>CI15-CH15</f>
        <v>-28.177606442067152</v>
      </c>
      <c r="CK15" s="9"/>
      <c r="CO15" s="40"/>
      <c r="CQ15" s="17"/>
      <c r="CR15" s="1"/>
    </row>
    <row r="16" spans="1:98" x14ac:dyDescent="0.2">
      <c r="A16" s="44" t="s">
        <v>108</v>
      </c>
      <c r="B16">
        <v>1</v>
      </c>
      <c r="C16">
        <v>1</v>
      </c>
      <c r="D16">
        <v>0.384920634920634</v>
      </c>
      <c r="E16">
        <v>0.615079365079365</v>
      </c>
      <c r="F16">
        <v>0.40259740259740201</v>
      </c>
      <c r="G16">
        <v>0.40259740259740201</v>
      </c>
      <c r="H16">
        <v>0.26006191950464302</v>
      </c>
      <c r="I16">
        <v>0.208978328173374</v>
      </c>
      <c r="J16">
        <v>0.23312508479277599</v>
      </c>
      <c r="K16">
        <v>0.30635853769377902</v>
      </c>
      <c r="L16">
        <v>0.786458476388886</v>
      </c>
      <c r="M16" s="31">
        <v>0</v>
      </c>
      <c r="N16">
        <v>1.0121393408499499</v>
      </c>
      <c r="O16">
        <v>0.99076609856803199</v>
      </c>
      <c r="P16">
        <v>1.00884975339008</v>
      </c>
      <c r="Q16">
        <v>0.98823775257653701</v>
      </c>
      <c r="R16">
        <v>168.55999755859301</v>
      </c>
      <c r="S16" s="43">
        <f>IF(C16,O16,Q16)</f>
        <v>0.99076609856803199</v>
      </c>
      <c r="T16" s="43">
        <f>IF(D16 = 0,N16,P16)</f>
        <v>1.00884975339008</v>
      </c>
      <c r="U16" s="68">
        <f>R16*S16^(1-M16)</f>
        <v>167.00353115576419</v>
      </c>
      <c r="V16" s="67">
        <f>R16*T16^(M16+1)</f>
        <v>170.05171196841906</v>
      </c>
      <c r="W16" s="76">
        <f>0.5 * (D16-MAX($D$3:$D$73))/(MIN($D$3:$D$73)-MAX($D$3:$D$73)) + 0.75</f>
        <v>1.0294633098526846</v>
      </c>
      <c r="X16" s="76">
        <f>AVERAGE(D16, F16, G16, H16, I16, J16, K16)</f>
        <v>0.31409133004000139</v>
      </c>
      <c r="Y16" s="32">
        <f>1.2^M16</f>
        <v>1</v>
      </c>
      <c r="Z16" s="32">
        <f>IF(C16&gt;0, 1, 0.3)</f>
        <v>1</v>
      </c>
      <c r="AA16" s="32">
        <f>PERCENTILE($L$2:$L$73, 0.05)</f>
        <v>-0.19898600187551141</v>
      </c>
      <c r="AB16" s="32">
        <f>PERCENTILE($L$2:$L$73, 0.95)</f>
        <v>0.95443215742062359</v>
      </c>
      <c r="AC16" s="32">
        <f>MIN(MAX(L16,AA16), AB16)</f>
        <v>0.786458476388886</v>
      </c>
      <c r="AD16" s="32">
        <f>AC16-$AC$74+1</f>
        <v>1.9854444782643974</v>
      </c>
      <c r="AE16" s="21">
        <v>0</v>
      </c>
      <c r="AF16" s="15">
        <f>AE16/$AE$74</f>
        <v>0</v>
      </c>
      <c r="AG16" s="84">
        <v>0</v>
      </c>
      <c r="AH16" s="16">
        <f>$D$80*AF16</f>
        <v>0</v>
      </c>
      <c r="AI16" s="26">
        <f>AH16-AG16</f>
        <v>0</v>
      </c>
      <c r="AJ16" s="2">
        <v>0</v>
      </c>
      <c r="AK16" s="2">
        <v>0</v>
      </c>
      <c r="AL16" s="2">
        <v>0</v>
      </c>
      <c r="AM16" s="10">
        <f>SUM(AJ16:AL16)</f>
        <v>0</v>
      </c>
      <c r="AN16" s="16">
        <f>AF16*$D$79</f>
        <v>0</v>
      </c>
      <c r="AO16" s="9">
        <f>AN16-AM16</f>
        <v>0</v>
      </c>
      <c r="AP16" s="9">
        <f>AO16+AI16</f>
        <v>0</v>
      </c>
      <c r="AQ16" s="18">
        <f>AG16+AM16</f>
        <v>0</v>
      </c>
      <c r="AR16" s="30">
        <f>AH16+AN16</f>
        <v>0</v>
      </c>
      <c r="AS16" s="77">
        <f>AP16*(AP16&gt;0)</f>
        <v>0</v>
      </c>
      <c r="AT16">
        <f>AS16/$AS$74</f>
        <v>0</v>
      </c>
      <c r="AU16" s="66">
        <f>AT16*$AP$74</f>
        <v>0</v>
      </c>
      <c r="AV16" s="69">
        <f>IF(AU16&gt;0,U16,V16)</f>
        <v>170.05171196841906</v>
      </c>
      <c r="AW16" s="17">
        <f>AU16/AV16</f>
        <v>0</v>
      </c>
      <c r="AX16" s="38">
        <v>1</v>
      </c>
      <c r="AY16" s="23">
        <v>0</v>
      </c>
      <c r="AZ16" s="16">
        <f>BN16*$D$81</f>
        <v>163.37764872036209</v>
      </c>
      <c r="BA16" s="63">
        <f>AZ16-AY16</f>
        <v>163.37764872036209</v>
      </c>
      <c r="BB16" s="42">
        <f>($AD16^$BB$76)*($BC$76^$M16)*(IF($C16&gt;0,1,$BD$76))</f>
        <v>2.1205674482207342</v>
      </c>
      <c r="BC16" s="42">
        <f>($AD16^$BB$77)*($BC$77^$M16)*(IF($C16&gt;0,1,$BD$77))</f>
        <v>4.3214394440899557</v>
      </c>
      <c r="BD16" s="42">
        <f>($AD16^$BB$78)*($BC$78^$M16)*(IF($C16&gt;0,1,$BD$78))</f>
        <v>28.085504055748096</v>
      </c>
      <c r="BE16" s="42">
        <f>($AD16^$BB$79)*($BC$79^$M16)*(IF($C16&gt;0,1,$BD$79))</f>
        <v>4.3422361226571207</v>
      </c>
      <c r="BF16" s="42">
        <f>($AD16^$BB$80)*($BC$80^$M16)*(IF($C16&gt;0,1,$BD$80))</f>
        <v>1.0629414414915841</v>
      </c>
      <c r="BG16" s="42">
        <f>($AD16^$BB$81)*($BC$81^$M16)*(IF($C16&gt;0,1,$BD$81))</f>
        <v>11.698168698216502</v>
      </c>
      <c r="BH16" s="42">
        <f>($AD16^$BB$82)*($BC$82^$M16)*(IF($C16&gt;0,1,$BD$82))</f>
        <v>3.5909291793976084</v>
      </c>
      <c r="BI16" s="40">
        <f>BB16/BB$74</f>
        <v>2.0088930580333932E-2</v>
      </c>
      <c r="BJ16" s="40">
        <f>BC16/BC$74</f>
        <v>2.2610422908356152E-2</v>
      </c>
      <c r="BK16" s="40">
        <f>BD16/BD$74</f>
        <v>2.9790234487492784E-2</v>
      </c>
      <c r="BL16" s="40">
        <f>BE16/BE$74</f>
        <v>2.2271639174803747E-2</v>
      </c>
      <c r="BM16" s="40">
        <f>BF16/BF$74</f>
        <v>1.4551459838462068E-2</v>
      </c>
      <c r="BN16" s="40">
        <f>BG16/BG$74</f>
        <v>2.297614860884746E-2</v>
      </c>
      <c r="BO16" s="40">
        <f>BH16/BH$74</f>
        <v>2.5588735883688082E-2</v>
      </c>
      <c r="BP16" s="2">
        <v>659</v>
      </c>
      <c r="BQ16" s="17">
        <f>BP$74*BI16</f>
        <v>1150.774299363849</v>
      </c>
      <c r="BR16" s="1">
        <f>BQ16-BP16</f>
        <v>491.77429936384897</v>
      </c>
      <c r="BS16" s="2">
        <v>956</v>
      </c>
      <c r="BT16" s="17">
        <f>BS$74*BJ16</f>
        <v>1227.9946785757311</v>
      </c>
      <c r="BU16" s="1">
        <f>BT16-BS16</f>
        <v>271.99467857573109</v>
      </c>
      <c r="BV16" s="84">
        <v>0</v>
      </c>
      <c r="BW16" s="17">
        <f>BV$74*BK16</f>
        <v>1900.3488481916522</v>
      </c>
      <c r="BX16" s="1">
        <f>BW16-BV16</f>
        <v>1900.3488481916522</v>
      </c>
      <c r="BY16" s="2">
        <v>1574</v>
      </c>
      <c r="BZ16" s="17">
        <f>BY$74*BL16</f>
        <v>1363.5588368381846</v>
      </c>
      <c r="CA16" s="1">
        <f>BZ16-BY16</f>
        <v>-210.44116316181544</v>
      </c>
      <c r="CB16" s="2">
        <v>1110</v>
      </c>
      <c r="CC16" s="17">
        <f>CB$74*BM16</f>
        <v>986.61807996740515</v>
      </c>
      <c r="CD16" s="1">
        <f>CC16-CB16</f>
        <v>-123.38192003259485</v>
      </c>
      <c r="CE16" s="2">
        <v>1665</v>
      </c>
      <c r="CF16" s="17">
        <f>CE$74*BN16</f>
        <v>1636.9586837859461</v>
      </c>
      <c r="CG16" s="1">
        <f>CF16-CE16</f>
        <v>-28.04131621405395</v>
      </c>
      <c r="CH16" s="2">
        <v>1110</v>
      </c>
      <c r="CI16" s="17">
        <f>CH$74*BO16</f>
        <v>1733.0739039304265</v>
      </c>
      <c r="CJ16" s="1">
        <f>CI16-CH16</f>
        <v>623.07390393042647</v>
      </c>
      <c r="CK16" s="9"/>
      <c r="CO16" s="40"/>
      <c r="CQ16" s="17"/>
      <c r="CR16" s="1"/>
    </row>
    <row r="17" spans="1:96" x14ac:dyDescent="0.2">
      <c r="A17" s="53" t="s">
        <v>15</v>
      </c>
      <c r="B17">
        <v>1</v>
      </c>
      <c r="C17">
        <v>1</v>
      </c>
      <c r="D17">
        <v>0.31004366812227002</v>
      </c>
      <c r="E17">
        <v>0.68995633187772898</v>
      </c>
      <c r="F17">
        <v>0.312410841654778</v>
      </c>
      <c r="G17">
        <v>0.312410841654778</v>
      </c>
      <c r="H17">
        <v>4.3327556325823198E-2</v>
      </c>
      <c r="I17">
        <v>0.187175043327556</v>
      </c>
      <c r="J17">
        <v>9.0054634708953696E-2</v>
      </c>
      <c r="K17">
        <v>0.16773206081229</v>
      </c>
      <c r="L17">
        <v>0.85777712288250096</v>
      </c>
      <c r="M17" s="31">
        <v>0</v>
      </c>
      <c r="N17">
        <v>1.0077598606034599</v>
      </c>
      <c r="O17">
        <v>0.99363557754578202</v>
      </c>
      <c r="P17">
        <v>1.0099586473795099</v>
      </c>
      <c r="Q17">
        <v>0.98618553231086004</v>
      </c>
      <c r="R17">
        <v>95.239997863769503</v>
      </c>
      <c r="S17" s="43">
        <f>IF(C17,O17,Q17)</f>
        <v>0.99363557754578202</v>
      </c>
      <c r="T17" s="43">
        <f>IF(D17 = 0,N17,P17)</f>
        <v>1.0099586473795099</v>
      </c>
      <c r="U17" s="68">
        <f>R17*S17^(1-M17)</f>
        <v>94.633850282825662</v>
      </c>
      <c r="V17" s="67">
        <f>R17*T17^(M17+1)</f>
        <v>96.188459418920061</v>
      </c>
      <c r="W17" s="76">
        <f>0.5 * (D17-MAX($D$3:$D$73))/(MIN($D$3:$D$73)-MAX($D$3:$D$73)) + 0.75</f>
        <v>1.0765958802249271</v>
      </c>
      <c r="X17" s="76">
        <f>AVERAGE(D17, F17, G17, H17, I17, J17, K17)</f>
        <v>0.20330780665806411</v>
      </c>
      <c r="Y17" s="32">
        <f>1.2^M17</f>
        <v>1</v>
      </c>
      <c r="Z17" s="32">
        <f>IF(C17&gt;0, 1, 0.3)</f>
        <v>1</v>
      </c>
      <c r="AA17" s="32">
        <f>PERCENTILE($L$2:$L$73, 0.05)</f>
        <v>-0.19898600187551141</v>
      </c>
      <c r="AB17" s="32">
        <f>PERCENTILE($L$2:$L$73, 0.95)</f>
        <v>0.95443215742062359</v>
      </c>
      <c r="AC17" s="32">
        <f>MIN(MAX(L17,AA17), AB17)</f>
        <v>0.85777712288250096</v>
      </c>
      <c r="AD17" s="32">
        <f>AC17-$AC$74+1</f>
        <v>2.0567631247580125</v>
      </c>
      <c r="AE17" s="21">
        <f>(AD17^4) *Y17*Z17</f>
        <v>17.895222779920804</v>
      </c>
      <c r="AF17" s="15">
        <f>AE17/$AE$74</f>
        <v>3.1259683490939959E-2</v>
      </c>
      <c r="AG17" s="84">
        <v>4857</v>
      </c>
      <c r="AH17" s="16">
        <f>$D$80*AF17</f>
        <v>3481.7301179518595</v>
      </c>
      <c r="AI17" s="26">
        <f>AH17-AG17</f>
        <v>-1375.2698820481405</v>
      </c>
      <c r="AJ17" s="2">
        <v>476</v>
      </c>
      <c r="AK17" s="2">
        <v>2667</v>
      </c>
      <c r="AL17" s="2">
        <v>0</v>
      </c>
      <c r="AM17" s="10">
        <f>SUM(AJ17:AL17)</f>
        <v>3143</v>
      </c>
      <c r="AN17" s="16">
        <f>AF17*$D$79</f>
        <v>5629.8408630031445</v>
      </c>
      <c r="AO17" s="9">
        <f>AN17-AM17</f>
        <v>2486.8408630031445</v>
      </c>
      <c r="AP17" s="9">
        <f>AO17+AI17</f>
        <v>1111.570980955004</v>
      </c>
      <c r="AQ17" s="18">
        <f>AG17+AM17</f>
        <v>8000</v>
      </c>
      <c r="AR17" s="30">
        <f>AH17+AN17</f>
        <v>9111.5709809550044</v>
      </c>
      <c r="AS17" s="77">
        <f>AP17*(AP17&gt;0)</f>
        <v>1111.570980955004</v>
      </c>
      <c r="AT17">
        <f>AS17/$AS$74</f>
        <v>2.3355036744628459E-2</v>
      </c>
      <c r="AU17" s="66">
        <f>AT17*$AP$74</f>
        <v>474.36298356831173</v>
      </c>
      <c r="AV17" s="69">
        <f>IF(AU17&gt;0,U17,V17)</f>
        <v>94.633850282825662</v>
      </c>
      <c r="AW17" s="17">
        <f>AU17/AV17</f>
        <v>5.0126142194427867</v>
      </c>
      <c r="AX17" s="38">
        <f>AQ17/AR17</f>
        <v>0.87800446451238667</v>
      </c>
      <c r="AY17" s="23">
        <v>0</v>
      </c>
      <c r="AZ17" s="16">
        <f>BN17*$D$81</f>
        <v>185.4187205924739</v>
      </c>
      <c r="BA17" s="63">
        <f>AZ17-AY17</f>
        <v>185.4187205924739</v>
      </c>
      <c r="BB17" s="42">
        <f>($AD17^$BB$76)*($BC$76^$M17)*(IF($C17&gt;0,1,$BD$76))</f>
        <v>2.2041947719143815</v>
      </c>
      <c r="BC17" s="42">
        <f>($AD17^$BB$77)*($BC$77^$M17)*(IF($C17&gt;0,1,$BD$77))</f>
        <v>4.6594563525614099</v>
      </c>
      <c r="BD17" s="42">
        <f>($AD17^$BB$78)*($BC$78^$M17)*(IF($C17&gt;0,1,$BD$78))</f>
        <v>33.343803711912763</v>
      </c>
      <c r="BE17" s="42">
        <f>($AD17^$BB$79)*($BC$79^$M17)*(IF($C17&gt;0,1,$BD$79))</f>
        <v>4.6830364466597096</v>
      </c>
      <c r="BF17" s="42">
        <f>($AD17^$BB$80)*($BC$80^$M17)*(IF($C17&gt;0,1,$BD$80))</f>
        <v>1.0662852476940574</v>
      </c>
      <c r="BG17" s="42">
        <f>($AD17^$BB$81)*($BC$81^$M17)*(IF($C17&gt;0,1,$BD$81))</f>
        <v>13.276353835957094</v>
      </c>
      <c r="BH17" s="42">
        <f>($AD17^$BB$82)*($BC$82^$M17)*(IF($C17&gt;0,1,$BD$82))</f>
        <v>3.835089406075666</v>
      </c>
      <c r="BI17" s="40">
        <f>BB17/BB$74</f>
        <v>2.0881163575191222E-2</v>
      </c>
      <c r="BJ17" s="40">
        <f>BC17/BC$74</f>
        <v>2.4378978351419674E-2</v>
      </c>
      <c r="BK17" s="40">
        <f>BD17/BD$74</f>
        <v>3.536770176213079E-2</v>
      </c>
      <c r="BL17" s="40">
        <f>BE17/BE$74</f>
        <v>2.4019628374939012E-2</v>
      </c>
      <c r="BM17" s="40">
        <f>BF17/BF$74</f>
        <v>1.4597235889487617E-2</v>
      </c>
      <c r="BN17" s="40">
        <f>BG17/BG$74</f>
        <v>2.6075831746647526E-2</v>
      </c>
      <c r="BO17" s="40">
        <f>BH17/BH$74</f>
        <v>2.732860632992571E-2</v>
      </c>
      <c r="BP17" s="2">
        <v>1174</v>
      </c>
      <c r="BQ17" s="17">
        <f>BP$74*BI17</f>
        <v>1196.156574241254</v>
      </c>
      <c r="BR17" s="1">
        <f>BQ17-BP17</f>
        <v>22.15657424125402</v>
      </c>
      <c r="BS17" s="2">
        <v>610</v>
      </c>
      <c r="BT17" s="17">
        <f>BS$74*BJ17</f>
        <v>1324.046693243954</v>
      </c>
      <c r="BU17" s="1">
        <f>BT17-BS17</f>
        <v>714.046693243954</v>
      </c>
      <c r="BV17" s="84">
        <v>729</v>
      </c>
      <c r="BW17" s="17">
        <f>BV$74*BK17</f>
        <v>2256.1410631080853</v>
      </c>
      <c r="BX17" s="1">
        <f>BW17-BV17</f>
        <v>1527.1410631080853</v>
      </c>
      <c r="BY17" s="2">
        <v>201</v>
      </c>
      <c r="BZ17" s="17">
        <f>BY$74*BL17</f>
        <v>1470.5777276272661</v>
      </c>
      <c r="CA17" s="1">
        <f>BZ17-BY17</f>
        <v>1269.5777276272661</v>
      </c>
      <c r="CB17" s="2">
        <v>1935</v>
      </c>
      <c r="CC17" s="17">
        <f>CB$74*BM17</f>
        <v>989.72178777903946</v>
      </c>
      <c r="CD17" s="1">
        <f>CC17-CB17</f>
        <v>-945.27821222096054</v>
      </c>
      <c r="CE17" s="2">
        <v>5267</v>
      </c>
      <c r="CF17" s="17">
        <f>CE$74*BN17</f>
        <v>1857.7987086216497</v>
      </c>
      <c r="CG17" s="1">
        <f>CF17-CE17</f>
        <v>-3409.2012913783501</v>
      </c>
      <c r="CH17" s="2">
        <v>1505</v>
      </c>
      <c r="CI17" s="17">
        <f>CH$74*BO17</f>
        <v>1850.9118495132084</v>
      </c>
      <c r="CJ17" s="1">
        <f>CI17-CH17</f>
        <v>345.91184951320838</v>
      </c>
      <c r="CK17" s="9"/>
      <c r="CO17" s="40"/>
      <c r="CQ17" s="17"/>
      <c r="CR17" s="1"/>
    </row>
    <row r="18" spans="1:96" x14ac:dyDescent="0.2">
      <c r="A18" s="44" t="s">
        <v>121</v>
      </c>
      <c r="B18">
        <v>1</v>
      </c>
      <c r="C18">
        <v>0</v>
      </c>
      <c r="D18">
        <v>0.29614325068870501</v>
      </c>
      <c r="E18">
        <v>0.70385674931129405</v>
      </c>
      <c r="F18">
        <v>0.16756756756756699</v>
      </c>
      <c r="G18">
        <v>0.16756756756756699</v>
      </c>
      <c r="H18">
        <v>0.18019480519480499</v>
      </c>
      <c r="I18">
        <v>0.19155844155844101</v>
      </c>
      <c r="J18">
        <v>0.18578976306579301</v>
      </c>
      <c r="K18">
        <v>0.17644358496666801</v>
      </c>
      <c r="L18">
        <v>0.44142132211969398</v>
      </c>
      <c r="M18" s="31">
        <v>0</v>
      </c>
      <c r="N18">
        <v>1.0078056733619001</v>
      </c>
      <c r="O18">
        <v>0.99394814016097199</v>
      </c>
      <c r="P18">
        <v>1.0152160860589501</v>
      </c>
      <c r="Q18">
        <v>0.99304358442283902</v>
      </c>
      <c r="R18">
        <v>11.670000076293899</v>
      </c>
      <c r="S18" s="43">
        <f>IF(C18,O18,Q18)</f>
        <v>0.99304358442283902</v>
      </c>
      <c r="T18" s="43">
        <f>IF(D18 = 0,N18,P18)</f>
        <v>1.0152160860589501</v>
      </c>
      <c r="U18" s="68">
        <f>R18*S18^(1-M18)</f>
        <v>11.588818705977699</v>
      </c>
      <c r="V18" s="67">
        <f>R18*T18^(M18+1)</f>
        <v>11.847571801762742</v>
      </c>
      <c r="W18" s="76">
        <f>0.5 * (D18-MAX($D$3:$D$73))/(MIN($D$3:$D$73)-MAX($D$3:$D$73)) + 0.75</f>
        <v>1.0853457325614317</v>
      </c>
      <c r="X18" s="76">
        <f>AVERAGE(D18, F18, G18, H18, I18, J18, K18)</f>
        <v>0.19503785437279225</v>
      </c>
      <c r="Y18" s="32">
        <f>1.2^M18</f>
        <v>1</v>
      </c>
      <c r="Z18" s="32">
        <f>IF(C18&gt;0, 1, 0.3)</f>
        <v>0.3</v>
      </c>
      <c r="AA18" s="32">
        <f>PERCENTILE($L$2:$L$73, 0.05)</f>
        <v>-0.19898600187551141</v>
      </c>
      <c r="AB18" s="32">
        <f>PERCENTILE($L$2:$L$73, 0.95)</f>
        <v>0.95443215742062359</v>
      </c>
      <c r="AC18" s="32">
        <f>MIN(MAX(L18,AA18), AB18)</f>
        <v>0.44142132211969398</v>
      </c>
      <c r="AD18" s="32">
        <f>AC18-$AC$74+1</f>
        <v>1.6404073239952055</v>
      </c>
      <c r="AE18" s="21">
        <v>0</v>
      </c>
      <c r="AF18" s="15">
        <f>AE18/$AE$74</f>
        <v>0</v>
      </c>
      <c r="AG18" s="84">
        <v>0</v>
      </c>
      <c r="AH18" s="16">
        <f>$D$80*AF18</f>
        <v>0</v>
      </c>
      <c r="AI18" s="26">
        <f>AH18-AG18</f>
        <v>0</v>
      </c>
      <c r="AJ18" s="2">
        <v>0</v>
      </c>
      <c r="AK18" s="2">
        <v>0</v>
      </c>
      <c r="AL18" s="2">
        <v>0</v>
      </c>
      <c r="AM18" s="10">
        <f>SUM(AJ18:AL18)</f>
        <v>0</v>
      </c>
      <c r="AN18" s="16">
        <f>AF18*$D$79</f>
        <v>0</v>
      </c>
      <c r="AO18" s="9">
        <f>AN18-AM18</f>
        <v>0</v>
      </c>
      <c r="AP18" s="9">
        <f>AO18+AI18</f>
        <v>0</v>
      </c>
      <c r="AQ18" s="18">
        <f>AG18+AM18</f>
        <v>0</v>
      </c>
      <c r="AR18" s="30">
        <f>AH18+AN18</f>
        <v>0</v>
      </c>
      <c r="AS18" s="77">
        <f>AP18*(AP18&gt;0)</f>
        <v>0</v>
      </c>
      <c r="AT18">
        <f>AS18/$AS$74</f>
        <v>0</v>
      </c>
      <c r="AU18" s="66">
        <f>AT18*$AP$74</f>
        <v>0</v>
      </c>
      <c r="AV18" s="69">
        <f>IF(AU18&gt;0,U18,V18)</f>
        <v>11.847571801762742</v>
      </c>
      <c r="AW18" s="17">
        <f>AU18/AV18</f>
        <v>0</v>
      </c>
      <c r="AX18" s="38">
        <v>1</v>
      </c>
      <c r="AY18" s="23">
        <v>0</v>
      </c>
      <c r="AZ18" s="16">
        <f>BN18*$D$81</f>
        <v>18.538477941629559</v>
      </c>
      <c r="BA18" s="63">
        <f>AZ18-AY18</f>
        <v>18.538477941629559</v>
      </c>
      <c r="BB18" s="42">
        <f>($AD18^$BB$76)*($BC$76^$M18)*(IF($C18&gt;0,1,$BD$76))</f>
        <v>0.79818772258974113</v>
      </c>
      <c r="BC18" s="42">
        <f>($AD18^$BB$77)*($BC$77^$M18)*(IF($C18&gt;0,1,$BD$77))</f>
        <v>1.1329301872229935</v>
      </c>
      <c r="BD18" s="42">
        <f>($AD18^$BB$78)*($BC$78^$M18)*(IF($C18&gt;0,1,$BD$78))</f>
        <v>2.2199342462546866E-2</v>
      </c>
      <c r="BE18" s="42">
        <f>($AD18^$BB$79)*($BC$79^$M18)*(IF($C18&gt;0,1,$BD$79))</f>
        <v>2.0919417886600509</v>
      </c>
      <c r="BF18" s="42">
        <f>($AD18^$BB$80)*($BC$80^$M18)*(IF($C18&gt;0,1,$BD$80))</f>
        <v>0.68345267804606769</v>
      </c>
      <c r="BG18" s="42">
        <f>($AD18^$BB$81)*($BC$81^$M18)*(IF($C18&gt;0,1,$BD$81))</f>
        <v>1.3273923579383693</v>
      </c>
      <c r="BH18" s="42">
        <f>($AD18^$BB$82)*($BC$82^$M18)*(IF($C18&gt;0,1,$BD$82))</f>
        <v>9.8114811799950269E-2</v>
      </c>
      <c r="BI18" s="40">
        <f>BB18/BB$74</f>
        <v>7.5615315903458397E-3</v>
      </c>
      <c r="BJ18" s="40">
        <f>BC18/BC$74</f>
        <v>5.9276616021515099E-3</v>
      </c>
      <c r="BK18" s="40">
        <f>BD18/BD$74</f>
        <v>2.3546795390060921E-5</v>
      </c>
      <c r="BL18" s="40">
        <f>BE18/BE$74</f>
        <v>1.0729718830495116E-2</v>
      </c>
      <c r="BM18" s="40">
        <f>BF18/BF$74</f>
        <v>9.3563331034689379E-3</v>
      </c>
      <c r="BN18" s="40">
        <f>BG18/BG$74</f>
        <v>2.6071058526357361E-3</v>
      </c>
      <c r="BO18" s="40">
        <f>BH18/BH$74</f>
        <v>6.991599889608122E-4</v>
      </c>
      <c r="BP18" s="2">
        <v>1095</v>
      </c>
      <c r="BQ18" s="17">
        <f>BP$74*BI18</f>
        <v>433.15477562137107</v>
      </c>
      <c r="BR18" s="1">
        <f>BQ18-BP18</f>
        <v>-661.84522437862893</v>
      </c>
      <c r="BS18" s="2">
        <v>975</v>
      </c>
      <c r="BT18" s="17">
        <f>BS$74*BJ18</f>
        <v>321.93722927445066</v>
      </c>
      <c r="BU18" s="1">
        <f>BT18-BS18</f>
        <v>-653.0627707255494</v>
      </c>
      <c r="BV18" s="84">
        <v>914</v>
      </c>
      <c r="BW18" s="17">
        <f>BV$74*BK18</f>
        <v>1.5020736247273763</v>
      </c>
      <c r="BX18" s="1">
        <f>BW18-BV18</f>
        <v>-912.49792637527264</v>
      </c>
      <c r="BY18" s="2">
        <v>1059</v>
      </c>
      <c r="BZ18" s="17">
        <f>BY$74*BL18</f>
        <v>656.91630567823302</v>
      </c>
      <c r="CA18" s="1">
        <f>BZ18-BY18</f>
        <v>-402.08369432176698</v>
      </c>
      <c r="CB18" s="2">
        <v>722</v>
      </c>
      <c r="CC18" s="17">
        <f>CB$74*BM18</f>
        <v>634.37809708140094</v>
      </c>
      <c r="CD18" s="1">
        <f>CC18-CB18</f>
        <v>-87.621902918599062</v>
      </c>
      <c r="CE18" s="2">
        <v>920</v>
      </c>
      <c r="CF18" s="17">
        <f>CE$74*BN18</f>
        <v>185.74586357688565</v>
      </c>
      <c r="CG18" s="1">
        <f>CF18-CE18</f>
        <v>-734.25413642311435</v>
      </c>
      <c r="CH18" s="2">
        <v>934</v>
      </c>
      <c r="CI18" s="17">
        <f>CH$74*BO18</f>
        <v>47.35270773233789</v>
      </c>
      <c r="CJ18" s="1">
        <f>CI18-CH18</f>
        <v>-886.64729226766212</v>
      </c>
      <c r="CK18" s="9"/>
      <c r="CO18" s="40"/>
      <c r="CQ18" s="17"/>
      <c r="CR18" s="1"/>
    </row>
    <row r="19" spans="1:96" x14ac:dyDescent="0.2">
      <c r="A19" s="53" t="s">
        <v>209</v>
      </c>
      <c r="B19">
        <v>1</v>
      </c>
      <c r="C19">
        <v>1</v>
      </c>
      <c r="D19">
        <v>0.47325102880658398</v>
      </c>
      <c r="E19">
        <v>0.52674897119341502</v>
      </c>
      <c r="F19">
        <v>0.36575875486381298</v>
      </c>
      <c r="G19">
        <v>0.36575875486381298</v>
      </c>
      <c r="H19">
        <v>0.65413533834586401</v>
      </c>
      <c r="I19">
        <v>0.59398496240601495</v>
      </c>
      <c r="J19">
        <v>0.62333502577331101</v>
      </c>
      <c r="K19">
        <v>0.47748323833392198</v>
      </c>
      <c r="L19">
        <v>-6.8621971623595193E-2</v>
      </c>
      <c r="M19" s="31">
        <v>0</v>
      </c>
      <c r="N19">
        <v>1.0118546731912701</v>
      </c>
      <c r="O19">
        <v>0.98621533473116696</v>
      </c>
      <c r="P19">
        <v>1.01249011900554</v>
      </c>
      <c r="Q19">
        <v>0.98815181702064103</v>
      </c>
      <c r="R19">
        <v>34.819999694824197</v>
      </c>
      <c r="S19" s="43">
        <f>IF(C19,O19,Q19)</f>
        <v>0.98621533473116696</v>
      </c>
      <c r="T19" s="43">
        <f>IF(D19 = 0,N19,P19)</f>
        <v>1.01249011900554</v>
      </c>
      <c r="U19" s="68">
        <f>R19*S19^(1-M19)</f>
        <v>34.340017654370179</v>
      </c>
      <c r="V19" s="67">
        <f>R19*T19^(M19+1)</f>
        <v>35.254905634785416</v>
      </c>
      <c r="W19" s="76">
        <f>0.5 * (D19-MAX($D$3:$D$73))/(MIN($D$3:$D$73)-MAX($D$3:$D$73)) + 0.75</f>
        <v>0.97386225276060689</v>
      </c>
      <c r="X19" s="76">
        <f>AVERAGE(D19, F19, G19, H19, I19, J19, K19)</f>
        <v>0.5076724433419032</v>
      </c>
      <c r="Y19" s="32">
        <f>1.2^M19</f>
        <v>1</v>
      </c>
      <c r="Z19" s="32">
        <f>IF(C19&gt;0, 1, 0.3)</f>
        <v>1</v>
      </c>
      <c r="AA19" s="32">
        <f>PERCENTILE($L$2:$L$73, 0.05)</f>
        <v>-0.19898600187551141</v>
      </c>
      <c r="AB19" s="32">
        <f>PERCENTILE($L$2:$L$73, 0.95)</f>
        <v>0.95443215742062359</v>
      </c>
      <c r="AC19" s="32">
        <f>MIN(MAX(L19,AA19), AB19)</f>
        <v>-6.8621971623595193E-2</v>
      </c>
      <c r="AD19" s="32">
        <f>AC19-$AC$74+1</f>
        <v>1.1303640302519162</v>
      </c>
      <c r="AE19" s="21">
        <f>(AD19^4) *Y19*Z19</f>
        <v>1.6325756581252528</v>
      </c>
      <c r="AF19" s="15">
        <f>AE19/$AE$74</f>
        <v>2.8518112892827736E-3</v>
      </c>
      <c r="AG19" s="84">
        <v>418</v>
      </c>
      <c r="AH19" s="16">
        <f>$D$80*AF19</f>
        <v>317.6371654399112</v>
      </c>
      <c r="AI19" s="26">
        <f>AH19-AG19</f>
        <v>-100.3628345600888</v>
      </c>
      <c r="AJ19" s="2">
        <v>70</v>
      </c>
      <c r="AK19" s="2">
        <v>313</v>
      </c>
      <c r="AL19" s="2">
        <v>35</v>
      </c>
      <c r="AM19" s="10">
        <f>SUM(AJ19:AL19)</f>
        <v>418</v>
      </c>
      <c r="AN19" s="16">
        <f>AF19*$D$79</f>
        <v>513.60864656966714</v>
      </c>
      <c r="AO19" s="9">
        <f>AN19-AM19</f>
        <v>95.608646569667144</v>
      </c>
      <c r="AP19" s="9">
        <f>AO19+AI19</f>
        <v>-4.7541879904216557</v>
      </c>
      <c r="AQ19" s="18">
        <f>AG19+AM19</f>
        <v>836</v>
      </c>
      <c r="AR19" s="30">
        <f>AH19+AN19</f>
        <v>831.24581200957834</v>
      </c>
      <c r="AS19" s="77">
        <f>AP19*(AP19&gt;0)</f>
        <v>0</v>
      </c>
      <c r="AT19">
        <f>AS19/$AS$74</f>
        <v>0</v>
      </c>
      <c r="AU19" s="66">
        <f>AT19*$AP$74</f>
        <v>0</v>
      </c>
      <c r="AV19" s="69">
        <f>IF(AU19&gt;0,U19,V19)</f>
        <v>35.254905634785416</v>
      </c>
      <c r="AW19" s="17">
        <f>AU19/AV19</f>
        <v>0</v>
      </c>
      <c r="AX19" s="38">
        <f>AQ19/AR19</f>
        <v>1.0057193527134027</v>
      </c>
      <c r="AY19" s="23">
        <v>0</v>
      </c>
      <c r="AZ19" s="16">
        <f>BN19*$D$81</f>
        <v>21.672833276515888</v>
      </c>
      <c r="BA19" s="63">
        <f>AZ19-AY19</f>
        <v>21.672833276515888</v>
      </c>
      <c r="BB19" s="42">
        <f>($AD19^$BB$76)*($BC$76^$M19)*(IF($C19&gt;0,1,$BD$76))</f>
        <v>1.1437399443402272</v>
      </c>
      <c r="BC19" s="42">
        <f>($AD19^$BB$77)*($BC$77^$M19)*(IF($C19&gt;0,1,$BD$77))</f>
        <v>1.2988766649669203</v>
      </c>
      <c r="BD19" s="42">
        <f>($AD19^$BB$78)*($BC$78^$M19)*(IF($C19&gt;0,1,$BD$78))</f>
        <v>1.8146828503233623</v>
      </c>
      <c r="BE19" s="42">
        <f>($AD19^$BB$79)*($BC$79^$M19)*(IF($C19&gt;0,1,$BD$79))</f>
        <v>1.2999912909339904</v>
      </c>
      <c r="BF19" s="42">
        <f>($AD19^$BB$80)*($BC$80^$M19)*(IF($C19&gt;0,1,$BD$80))</f>
        <v>1.0109657237038612</v>
      </c>
      <c r="BG19" s="42">
        <f>($AD19^$BB$81)*($BC$81^$M19)*(IF($C19&gt;0,1,$BD$81))</f>
        <v>1.5518185126470418</v>
      </c>
      <c r="BH19" s="42">
        <f>($AD19^$BB$82)*($BC$82^$M19)*(IF($C19&gt;0,1,$BD$82))</f>
        <v>1.256605527228136</v>
      </c>
      <c r="BI19" s="40">
        <f>BB19/BB$74</f>
        <v>1.0835077357753605E-2</v>
      </c>
      <c r="BJ19" s="40">
        <f>BC19/BC$74</f>
        <v>6.7959186008869042E-3</v>
      </c>
      <c r="BK19" s="40">
        <f>BD19/BD$74</f>
        <v>1.9248302442519498E-3</v>
      </c>
      <c r="BL19" s="40">
        <f>BE19/BE$74</f>
        <v>6.6677481703487241E-3</v>
      </c>
      <c r="BM19" s="40">
        <f>BF19/BF$74</f>
        <v>1.3839922456965331E-2</v>
      </c>
      <c r="BN19" s="40">
        <f>BG19/BG$74</f>
        <v>3.0478969555273196E-3</v>
      </c>
      <c r="BO19" s="40">
        <f>BH19/BH$74</f>
        <v>8.9544920937754333E-3</v>
      </c>
      <c r="BP19" s="2">
        <v>0</v>
      </c>
      <c r="BQ19" s="17">
        <f>BP$74*BI19</f>
        <v>620.67657136155754</v>
      </c>
      <c r="BR19" s="1">
        <f>BQ19-BP19</f>
        <v>620.67657136155754</v>
      </c>
      <c r="BS19" s="2">
        <v>0</v>
      </c>
      <c r="BT19" s="17">
        <f>BS$74*BJ19</f>
        <v>369.09313513276868</v>
      </c>
      <c r="BU19" s="1">
        <f>BT19-BS19</f>
        <v>369.09313513276868</v>
      </c>
      <c r="BV19" s="84">
        <v>0</v>
      </c>
      <c r="BW19" s="17">
        <f>BV$74*BK19</f>
        <v>122.78684611107613</v>
      </c>
      <c r="BX19" s="1">
        <f>BW19-BV19</f>
        <v>122.78684611107613</v>
      </c>
      <c r="BY19" s="2">
        <v>0</v>
      </c>
      <c r="BZ19" s="17">
        <f>BY$74*BL19</f>
        <v>408.22621398143031</v>
      </c>
      <c r="CA19" s="1">
        <f>BZ19-BY19</f>
        <v>408.22621398143031</v>
      </c>
      <c r="CB19" s="2">
        <v>915</v>
      </c>
      <c r="CC19" s="17">
        <f>CB$74*BM19</f>
        <v>938.37442242716338</v>
      </c>
      <c r="CD19" s="1">
        <f>CC19-CB19</f>
        <v>23.374422427163381</v>
      </c>
      <c r="CE19" s="2">
        <v>0</v>
      </c>
      <c r="CF19" s="17">
        <f>CE$74*BN19</f>
        <v>217.15046649349941</v>
      </c>
      <c r="CG19" s="1">
        <f>CF19-CE19</f>
        <v>217.15046649349941</v>
      </c>
      <c r="CH19" s="2">
        <v>0</v>
      </c>
      <c r="CI19" s="17">
        <f>CH$74*BO19</f>
        <v>606.46984052722257</v>
      </c>
      <c r="CJ19" s="1">
        <f>CI19-CH19</f>
        <v>606.46984052722257</v>
      </c>
      <c r="CK19" s="9"/>
      <c r="CO19" s="40"/>
      <c r="CQ19" s="17"/>
      <c r="CR19" s="1"/>
    </row>
    <row r="20" spans="1:96" x14ac:dyDescent="0.2">
      <c r="A20" s="53" t="s">
        <v>29</v>
      </c>
      <c r="B20">
        <v>1</v>
      </c>
      <c r="C20">
        <v>0</v>
      </c>
      <c r="D20">
        <v>0.12620423892100099</v>
      </c>
      <c r="E20">
        <v>0.87379576107899803</v>
      </c>
      <c r="F20">
        <v>2.3764258555132999E-2</v>
      </c>
      <c r="G20">
        <v>2.3764258555132999E-2</v>
      </c>
      <c r="H20">
        <v>6.5732758620689599E-2</v>
      </c>
      <c r="I20">
        <v>4.4181034482758598E-2</v>
      </c>
      <c r="J20">
        <v>5.3890085129525797E-2</v>
      </c>
      <c r="K20">
        <v>3.57862811224662E-2</v>
      </c>
      <c r="L20">
        <v>0.47682433810347002</v>
      </c>
      <c r="M20" s="31">
        <v>0</v>
      </c>
      <c r="N20">
        <v>1.0069136426587999</v>
      </c>
      <c r="O20">
        <v>0.991663531862505</v>
      </c>
      <c r="P20">
        <v>1.01103651117516</v>
      </c>
      <c r="Q20">
        <v>0.99072821774221098</v>
      </c>
      <c r="R20">
        <v>57.380001068115199</v>
      </c>
      <c r="S20" s="43">
        <f>IF(C20,O20,Q20)</f>
        <v>0.99072821774221098</v>
      </c>
      <c r="T20" s="43">
        <f>IF(D20 = 0,N20,P20)</f>
        <v>1.01103651117516</v>
      </c>
      <c r="U20" s="68">
        <f>R20*S20^(1-M20)</f>
        <v>56.847986192259931</v>
      </c>
      <c r="V20" s="67">
        <f>R20*T20^(M20+1)</f>
        <v>58.013276091134145</v>
      </c>
      <c r="W20" s="76">
        <f>0.5 * (D20-MAX($D$3:$D$73))/(MIN($D$3:$D$73)-MAX($D$3:$D$73)) + 0.75</f>
        <v>1.1923167114032946</v>
      </c>
      <c r="X20" s="76">
        <f>AVERAGE(D20, F20, G20, H20, I20, J20, K20)</f>
        <v>5.3331845055243889E-2</v>
      </c>
      <c r="Y20" s="32">
        <f>1.2^M20</f>
        <v>1</v>
      </c>
      <c r="Z20" s="32">
        <f>IF(C20&gt;0, 1, 0.3)</f>
        <v>0.3</v>
      </c>
      <c r="AA20" s="32">
        <f>PERCENTILE($L$2:$L$73, 0.05)</f>
        <v>-0.19898600187551141</v>
      </c>
      <c r="AB20" s="32">
        <f>PERCENTILE($L$2:$L$73, 0.95)</f>
        <v>0.95443215742062359</v>
      </c>
      <c r="AC20" s="32">
        <f>MIN(MAX(L20,AA20), AB20)</f>
        <v>0.47682433810347002</v>
      </c>
      <c r="AD20" s="32">
        <f>AC20-$AC$74+1</f>
        <v>1.6758103399789814</v>
      </c>
      <c r="AE20" s="21">
        <f>(AD20^4) *Y20*Z20</f>
        <v>2.366032564734299</v>
      </c>
      <c r="AF20" s="15">
        <f>AE20/$AE$74</f>
        <v>4.1330264513856152E-3</v>
      </c>
      <c r="AG20" s="84">
        <v>1148</v>
      </c>
      <c r="AH20" s="16">
        <f>$D$80*AF20</f>
        <v>460.33999922781345</v>
      </c>
      <c r="AI20" s="26">
        <f>AH20-AG20</f>
        <v>-687.66000077218655</v>
      </c>
      <c r="AJ20" s="2">
        <v>344</v>
      </c>
      <c r="AK20" s="2">
        <v>1664</v>
      </c>
      <c r="AL20" s="2">
        <v>0</v>
      </c>
      <c r="AM20" s="10">
        <f>SUM(AJ20:AL20)</f>
        <v>2008</v>
      </c>
      <c r="AN20" s="16">
        <f>AF20*$D$79</f>
        <v>744.35434417074305</v>
      </c>
      <c r="AO20" s="9">
        <f>AN20-AM20</f>
        <v>-1263.6456558292571</v>
      </c>
      <c r="AP20" s="9">
        <f>AO20+AI20</f>
        <v>-1951.3056566014436</v>
      </c>
      <c r="AQ20" s="18">
        <f>AG20+AM20</f>
        <v>3156</v>
      </c>
      <c r="AR20" s="30">
        <f>AH20+AN20</f>
        <v>1204.6943433985566</v>
      </c>
      <c r="AS20" s="77">
        <f>AP20*(AP20&gt;0)</f>
        <v>0</v>
      </c>
      <c r="AT20">
        <f>AS20/$AS$74</f>
        <v>0</v>
      </c>
      <c r="AU20" s="66">
        <f>AT20*$AP$74</f>
        <v>0</v>
      </c>
      <c r="AV20" s="69">
        <f>IF(AU20&gt;0,U20,V20)</f>
        <v>58.013276091134145</v>
      </c>
      <c r="AW20" s="17">
        <f>AU20/AV20</f>
        <v>0</v>
      </c>
      <c r="AX20" s="38">
        <f>AQ20/AR20</f>
        <v>2.619751655093379</v>
      </c>
      <c r="AY20" s="23">
        <v>0</v>
      </c>
      <c r="AZ20" s="16">
        <f>BN20*$D$81</f>
        <v>20.013712105818893</v>
      </c>
      <c r="BA20" s="63">
        <f>AZ20-AY20</f>
        <v>20.013712105818893</v>
      </c>
      <c r="BB20" s="42">
        <f>($AD20^$BB$76)*($BC$76^$M20)*(IF($C20&gt;0,1,$BD$76))</f>
        <v>0.81708724940948863</v>
      </c>
      <c r="BC20" s="42">
        <f>($AD20^$BB$77)*($BC$77^$M20)*(IF($C20&gt;0,1,$BD$77))</f>
        <v>1.1857471386881655</v>
      </c>
      <c r="BD20" s="42">
        <f>($AD20^$BB$78)*($BC$78^$M20)*(IF($C20&gt;0,1,$BD$78))</f>
        <v>2.4628361396530799E-2</v>
      </c>
      <c r="BE20" s="42">
        <f>($AD20^$BB$79)*($BC$79^$M20)*(IF($C20&gt;0,1,$BD$79))</f>
        <v>2.1897949210358654</v>
      </c>
      <c r="BF20" s="42">
        <f>($AD20^$BB$80)*($BC$80^$M20)*(IF($C20&gt;0,1,$BD$80))</f>
        <v>0.68475271263045623</v>
      </c>
      <c r="BG20" s="42">
        <f>($AD20^$BB$81)*($BC$81^$M20)*(IF($C20&gt;0,1,$BD$81))</f>
        <v>1.4330220952814332</v>
      </c>
      <c r="BH20" s="42">
        <f>($AD20^$BB$82)*($BC$82^$M20)*(IF($C20&gt;0,1,$BD$82))</f>
        <v>0.10209859290105928</v>
      </c>
      <c r="BI20" s="40">
        <f>BB20/BB$74</f>
        <v>7.7405738946128557E-3</v>
      </c>
      <c r="BJ20" s="40">
        <f>BC20/BC$74</f>
        <v>6.2040078577934536E-3</v>
      </c>
      <c r="BK20" s="40">
        <f>BD20/BD$74</f>
        <v>2.6123250613164936E-5</v>
      </c>
      <c r="BL20" s="40">
        <f>BE20/BE$74</f>
        <v>1.123161453465246E-2</v>
      </c>
      <c r="BM20" s="40">
        <f>BF20/BF$74</f>
        <v>9.3741303219279301E-3</v>
      </c>
      <c r="BN20" s="40">
        <f>BG20/BG$74</f>
        <v>2.8145711923241419E-3</v>
      </c>
      <c r="BO20" s="40">
        <f>BH20/BH$74</f>
        <v>7.2754816297426002E-4</v>
      </c>
      <c r="BP20" s="2">
        <v>715</v>
      </c>
      <c r="BQ20" s="17">
        <f>BP$74*BI20</f>
        <v>443.41103497900281</v>
      </c>
      <c r="BR20" s="1">
        <f>BQ20-BP20</f>
        <v>-271.58896502099719</v>
      </c>
      <c r="BS20" s="2">
        <v>745</v>
      </c>
      <c r="BT20" s="17">
        <f>BS$74*BJ20</f>
        <v>336.94587076462028</v>
      </c>
      <c r="BU20" s="1">
        <f>BT20-BS20</f>
        <v>-408.05412923537972</v>
      </c>
      <c r="BV20" s="84">
        <v>372</v>
      </c>
      <c r="BW20" s="17">
        <f>BV$74*BK20</f>
        <v>1.6664282798644043</v>
      </c>
      <c r="BX20" s="1">
        <f>BW20-BV20</f>
        <v>-370.33357172013558</v>
      </c>
      <c r="BY20" s="2">
        <v>1117</v>
      </c>
      <c r="BZ20" s="17">
        <f>BY$74*BL20</f>
        <v>687.64436826956228</v>
      </c>
      <c r="CA20" s="1">
        <f>BZ20-BY20</f>
        <v>-429.35563173043772</v>
      </c>
      <c r="CB20" s="2">
        <v>688</v>
      </c>
      <c r="CC20" s="17">
        <f>CB$74*BM20</f>
        <v>635.58478408735755</v>
      </c>
      <c r="CD20" s="1">
        <f>CC20-CB20</f>
        <v>-52.415215912642452</v>
      </c>
      <c r="CE20" s="2">
        <v>1306</v>
      </c>
      <c r="CF20" s="17">
        <f>CE$74*BN20</f>
        <v>200.52693916832581</v>
      </c>
      <c r="CG20" s="1">
        <f>CF20-CE20</f>
        <v>-1105.4730608316743</v>
      </c>
      <c r="CH20" s="2">
        <v>962</v>
      </c>
      <c r="CI20" s="17">
        <f>CH$74*BO20</f>
        <v>49.275381981920681</v>
      </c>
      <c r="CJ20" s="1">
        <f>CI20-CH20</f>
        <v>-912.72461801807935</v>
      </c>
      <c r="CK20" s="9"/>
      <c r="CO20" s="40"/>
      <c r="CQ20" s="17"/>
      <c r="CR20" s="1"/>
    </row>
    <row r="21" spans="1:96" x14ac:dyDescent="0.2">
      <c r="A21" s="53" t="s">
        <v>73</v>
      </c>
      <c r="B21">
        <v>1</v>
      </c>
      <c r="C21">
        <v>0</v>
      </c>
      <c r="D21">
        <v>0.45454545454545398</v>
      </c>
      <c r="E21">
        <v>0.54545454545454497</v>
      </c>
      <c r="F21">
        <v>0.213675213675213</v>
      </c>
      <c r="G21">
        <v>0.213675213675213</v>
      </c>
      <c r="H21">
        <v>0.89830508474576198</v>
      </c>
      <c r="I21">
        <v>0.73728813559322004</v>
      </c>
      <c r="J21">
        <v>0.81382410945247396</v>
      </c>
      <c r="K21">
        <v>0.41700604369876698</v>
      </c>
      <c r="L21">
        <v>-0.132511292800335</v>
      </c>
      <c r="M21" s="31">
        <v>0</v>
      </c>
      <c r="N21">
        <v>1.0030799981071701</v>
      </c>
      <c r="O21">
        <v>0.98832251783806102</v>
      </c>
      <c r="P21">
        <v>1.0073518928506</v>
      </c>
      <c r="Q21">
        <v>0.99543881298418702</v>
      </c>
      <c r="R21">
        <v>87.550003051757798</v>
      </c>
      <c r="S21" s="43">
        <f>IF(C21,O21,Q21)</f>
        <v>0.99543881298418702</v>
      </c>
      <c r="T21" s="43">
        <f>IF(D21 = 0,N21,P21)</f>
        <v>1.0073518928506</v>
      </c>
      <c r="U21" s="68">
        <f>R21*S21^(1-M21)</f>
        <v>87.150671114603739</v>
      </c>
      <c r="V21" s="67">
        <f>R21*T21^(M21+1)</f>
        <v>88.193661293264029</v>
      </c>
      <c r="W21" s="76">
        <f>0.5 * (D21-MAX($D$3:$D$73))/(MIN($D$3:$D$73)-MAX($D$3:$D$73)) + 0.75</f>
        <v>0.98563679215387712</v>
      </c>
      <c r="X21" s="76">
        <f>AVERAGE(D21, F21, G21, H21, I21, J21, K21)</f>
        <v>0.53547417934087194</v>
      </c>
      <c r="Y21" s="32">
        <f>1.2^M21</f>
        <v>1</v>
      </c>
      <c r="Z21" s="32">
        <f>IF(C21&gt;0, 1, 0.3)</f>
        <v>0.3</v>
      </c>
      <c r="AA21" s="32">
        <f>PERCENTILE($L$2:$L$73, 0.05)</f>
        <v>-0.19898600187551141</v>
      </c>
      <c r="AB21" s="32">
        <f>PERCENTILE($L$2:$L$73, 0.95)</f>
        <v>0.95443215742062359</v>
      </c>
      <c r="AC21" s="32">
        <f>MIN(MAX(L21,AA21), AB21)</f>
        <v>-0.132511292800335</v>
      </c>
      <c r="AD21" s="32">
        <f>AC21-$AC$74+1</f>
        <v>1.0664747090751765</v>
      </c>
      <c r="AE21" s="21">
        <f>(AD21^4) *Y21*Z21</f>
        <v>0.38808199843175462</v>
      </c>
      <c r="AF21" s="15">
        <f>AE21/$AE$74</f>
        <v>6.7790832160636531E-4</v>
      </c>
      <c r="AG21" s="84">
        <v>263</v>
      </c>
      <c r="AH21" s="16">
        <f>$D$80*AF21</f>
        <v>75.50600508259032</v>
      </c>
      <c r="AI21" s="26">
        <f>AH21-AG21</f>
        <v>-187.49399491740968</v>
      </c>
      <c r="AJ21" s="2">
        <v>88</v>
      </c>
      <c r="AK21" s="2">
        <v>263</v>
      </c>
      <c r="AL21" s="2">
        <v>0</v>
      </c>
      <c r="AM21" s="10">
        <f>SUM(AJ21:AL21)</f>
        <v>351</v>
      </c>
      <c r="AN21" s="16">
        <f>AF21*$D$79</f>
        <v>122.09067860381695</v>
      </c>
      <c r="AO21" s="9">
        <f>AN21-AM21</f>
        <v>-228.90932139618303</v>
      </c>
      <c r="AP21" s="9">
        <f>AO21+AI21</f>
        <v>-416.40331631359271</v>
      </c>
      <c r="AQ21" s="18">
        <f>AG21+AM21</f>
        <v>614</v>
      </c>
      <c r="AR21" s="30">
        <f>AH21+AN21</f>
        <v>197.59668368640729</v>
      </c>
      <c r="AS21" s="77">
        <f>AP21*(AP21&gt;0)</f>
        <v>0</v>
      </c>
      <c r="AT21">
        <f>AS21/$AS$74</f>
        <v>0</v>
      </c>
      <c r="AU21" s="66">
        <f>AT21*$AP$74</f>
        <v>0</v>
      </c>
      <c r="AV21" s="69">
        <f>IF(AU21&gt;0,U21,V21)</f>
        <v>88.193661293264029</v>
      </c>
      <c r="AW21" s="17">
        <f>AU21/AV21</f>
        <v>0</v>
      </c>
      <c r="AX21" s="38">
        <f>AQ21/AR21</f>
        <v>3.1073395997598778</v>
      </c>
      <c r="AY21" s="23">
        <v>0</v>
      </c>
      <c r="AZ21" s="16">
        <f>BN21*$D$81</f>
        <v>3.9581111961821582</v>
      </c>
      <c r="BA21" s="63">
        <f>AZ21-AY21</f>
        <v>3.9581111961821582</v>
      </c>
      <c r="BB21" s="42">
        <f>($AD21^$BB$76)*($BC$76^$M21)*(IF($C21&gt;0,1,$BD$76))</f>
        <v>0.49791108515497634</v>
      </c>
      <c r="BC21" s="42">
        <f>($AD21^$BB$77)*($BC$77^$M21)*(IF($C21&gt;0,1,$BD$77))</f>
        <v>0.45200445848541093</v>
      </c>
      <c r="BD21" s="42">
        <f>($AD21^$BB$78)*($BC$78^$M21)*(IF($C21&gt;0,1,$BD$78))</f>
        <v>2.7349763356948552E-3</v>
      </c>
      <c r="BE21" s="42">
        <f>($AD21^$BB$79)*($BC$79^$M21)*(IF($C21&gt;0,1,$BD$79))</f>
        <v>0.83210888117769144</v>
      </c>
      <c r="BF21" s="42">
        <f>($AD21^$BB$80)*($BC$80^$M21)*(IF($C21&gt;0,1,$BD$80))</f>
        <v>0.65775680249565005</v>
      </c>
      <c r="BG21" s="42">
        <f>($AD21^$BB$81)*($BC$81^$M21)*(IF($C21&gt;0,1,$BD$81))</f>
        <v>0.28340873345833389</v>
      </c>
      <c r="BH21" s="42">
        <f>($AD21^$BB$82)*($BC$82^$M21)*(IF($C21&gt;0,1,$BD$82))</f>
        <v>4.397080862713014E-2</v>
      </c>
      <c r="BI21" s="40">
        <f>BB21/BB$74</f>
        <v>4.7168984100221254E-3</v>
      </c>
      <c r="BJ21" s="40">
        <f>BC21/BC$74</f>
        <v>2.3649554957421988E-3</v>
      </c>
      <c r="BK21" s="40">
        <f>BD21/BD$74</f>
        <v>2.9009835891273022E-6</v>
      </c>
      <c r="BL21" s="40">
        <f>BE21/BE$74</f>
        <v>4.2679458767891096E-3</v>
      </c>
      <c r="BM21" s="40">
        <f>BF21/BF$74</f>
        <v>9.0045616074198951E-3</v>
      </c>
      <c r="BN21" s="40">
        <f>BG21/BG$74</f>
        <v>5.5663765371896895E-4</v>
      </c>
      <c r="BO21" s="40">
        <f>BH21/BH$74</f>
        <v>3.133332216650889E-4</v>
      </c>
      <c r="BP21" s="2">
        <v>890</v>
      </c>
      <c r="BQ21" s="17">
        <f>BP$74*BI21</f>
        <v>270.20280851970745</v>
      </c>
      <c r="BR21" s="1">
        <f>BQ21-BP21</f>
        <v>-619.79719148029255</v>
      </c>
      <c r="BS21" s="2">
        <v>349</v>
      </c>
      <c r="BT21" s="17">
        <f>BS$74*BJ21</f>
        <v>128.44309792925455</v>
      </c>
      <c r="BU21" s="1">
        <f>BT21-BS21</f>
        <v>-220.55690207074545</v>
      </c>
      <c r="BV21" s="84">
        <v>97</v>
      </c>
      <c r="BW21" s="17">
        <f>BV$74*BK21</f>
        <v>0.18505664413401973</v>
      </c>
      <c r="BX21" s="1">
        <f>BW21-BV21</f>
        <v>-96.814943355865978</v>
      </c>
      <c r="BY21" s="2">
        <v>399</v>
      </c>
      <c r="BZ21" s="17">
        <f>BY$74*BL21</f>
        <v>261.30071836053645</v>
      </c>
      <c r="CA21" s="1">
        <f>BZ21-BY21</f>
        <v>-137.69928163946355</v>
      </c>
      <c r="CB21" s="2">
        <v>916</v>
      </c>
      <c r="CC21" s="17">
        <f>CB$74*BM21</f>
        <v>610.52728610628378</v>
      </c>
      <c r="CD21" s="1">
        <f>CC21-CB21</f>
        <v>-305.47271389371622</v>
      </c>
      <c r="CE21" s="2">
        <v>0</v>
      </c>
      <c r="CF21" s="17">
        <f>CE$74*BN21</f>
        <v>39.658206276861662</v>
      </c>
      <c r="CG21" s="1">
        <f>CF21-CE21</f>
        <v>39.658206276861662</v>
      </c>
      <c r="CH21" s="2">
        <v>0</v>
      </c>
      <c r="CI21" s="17">
        <f>CH$74*BO21</f>
        <v>21.221432436933142</v>
      </c>
      <c r="CJ21" s="1">
        <f>CI21-CH21</f>
        <v>21.221432436933142</v>
      </c>
      <c r="CK21" s="9"/>
      <c r="CO21" s="40"/>
      <c r="CQ21" s="17"/>
      <c r="CR21" s="1"/>
    </row>
    <row r="22" spans="1:96" x14ac:dyDescent="0.2">
      <c r="A22" s="53" t="s">
        <v>61</v>
      </c>
      <c r="B22">
        <v>1</v>
      </c>
      <c r="C22">
        <v>1</v>
      </c>
      <c r="D22">
        <v>0.47588424437298998</v>
      </c>
      <c r="E22">
        <v>0.52411575562700896</v>
      </c>
      <c r="F22">
        <v>0.48251192368839402</v>
      </c>
      <c r="G22">
        <v>0.48251192368839402</v>
      </c>
      <c r="H22">
        <v>0.151675485008818</v>
      </c>
      <c r="I22">
        <v>0.31305114638447901</v>
      </c>
      <c r="J22">
        <v>0.217904071693102</v>
      </c>
      <c r="K22">
        <v>0.32425501200779</v>
      </c>
      <c r="L22">
        <v>0.26971602290424002</v>
      </c>
      <c r="M22" s="31">
        <v>0</v>
      </c>
      <c r="N22">
        <v>1.00875704690416</v>
      </c>
      <c r="O22">
        <v>0.99540194226038503</v>
      </c>
      <c r="P22">
        <v>1.00709914216244</v>
      </c>
      <c r="Q22">
        <v>0.99356700059566805</v>
      </c>
      <c r="R22">
        <v>11.829999923706</v>
      </c>
      <c r="S22" s="43">
        <f>IF(C22,O22,Q22)</f>
        <v>0.99540194226038503</v>
      </c>
      <c r="T22" s="43">
        <f>IF(D22 = 0,N22,P22)</f>
        <v>1.00709914216244</v>
      </c>
      <c r="U22" s="68">
        <f>R22*S22^(1-M22)</f>
        <v>11.775604900997159</v>
      </c>
      <c r="V22" s="67">
        <f>R22*T22^(M22+1)</f>
        <v>11.913982774946042</v>
      </c>
      <c r="W22" s="76">
        <f>0.5 * (D22-MAX($D$3:$D$73))/(MIN($D$3:$D$73)-MAX($D$3:$D$73)) + 0.75</f>
        <v>0.97220473078428093</v>
      </c>
      <c r="X22" s="76">
        <f>AVERAGE(D22, F22, G22, H22, I22, J22, K22)</f>
        <v>0.3496848295491381</v>
      </c>
      <c r="Y22" s="32">
        <f>1.2^M22</f>
        <v>1</v>
      </c>
      <c r="Z22" s="32">
        <f>IF(C22&gt;0, 1, 0.3)</f>
        <v>1</v>
      </c>
      <c r="AA22" s="32">
        <f>PERCENTILE($L$2:$L$73, 0.05)</f>
        <v>-0.19898600187551141</v>
      </c>
      <c r="AB22" s="32">
        <f>PERCENTILE($L$2:$L$73, 0.95)</f>
        <v>0.95443215742062359</v>
      </c>
      <c r="AC22" s="32">
        <f>MIN(MAX(L22,AA22), AB22)</f>
        <v>0.26971602290424002</v>
      </c>
      <c r="AD22" s="32">
        <f>AC22-$AC$74+1</f>
        <v>1.4687020247797515</v>
      </c>
      <c r="AE22" s="21">
        <f>(AD22^4) *Y22*Z22</f>
        <v>4.6530184479062981</v>
      </c>
      <c r="AF22" s="15">
        <f>AE22/$AE$74</f>
        <v>8.1279727974249497E-3</v>
      </c>
      <c r="AG22" s="84">
        <v>935</v>
      </c>
      <c r="AH22" s="16">
        <f>$D$80*AF22</f>
        <v>905.30051895406859</v>
      </c>
      <c r="AI22" s="26">
        <f>AH22-AG22</f>
        <v>-29.699481045931407</v>
      </c>
      <c r="AJ22" s="2">
        <v>166</v>
      </c>
      <c r="AK22" s="2">
        <v>662</v>
      </c>
      <c r="AL22" s="2">
        <v>118</v>
      </c>
      <c r="AM22" s="10">
        <f>SUM(AJ22:AL22)</f>
        <v>946</v>
      </c>
      <c r="AN22" s="16">
        <f>AF22*$D$79</f>
        <v>1463.8405856407157</v>
      </c>
      <c r="AO22" s="9">
        <f>AN22-AM22</f>
        <v>517.84058564071574</v>
      </c>
      <c r="AP22" s="9">
        <f>AO22+AI22</f>
        <v>488.14110459478434</v>
      </c>
      <c r="AQ22" s="18">
        <f>AG22+AM22</f>
        <v>1881</v>
      </c>
      <c r="AR22" s="30">
        <f>AH22+AN22</f>
        <v>2369.1411045947843</v>
      </c>
      <c r="AS22" s="77">
        <f>AP22*(AP22&gt;0)</f>
        <v>488.14110459478434</v>
      </c>
      <c r="AT22">
        <f>AS22/$AS$74</f>
        <v>1.025625320353357E-2</v>
      </c>
      <c r="AU22" s="66">
        <f>AT22*$AP$74</f>
        <v>208.31424600431032</v>
      </c>
      <c r="AV22" s="69">
        <f>IF(AU22&gt;0,U22,V22)</f>
        <v>11.775604900997159</v>
      </c>
      <c r="AW22" s="17">
        <f>AU22/AV22</f>
        <v>17.690322302395714</v>
      </c>
      <c r="AX22" s="38">
        <f>AQ22/AR22</f>
        <v>0.79395861916030719</v>
      </c>
      <c r="AY22" s="23">
        <v>0</v>
      </c>
      <c r="AZ22" s="16">
        <f>BN22*$D$81</f>
        <v>55.424143033315758</v>
      </c>
      <c r="BA22" s="63">
        <f>AZ22-AY22</f>
        <v>55.424143033315758</v>
      </c>
      <c r="BB22" s="42">
        <f>($AD22^$BB$76)*($BC$76^$M22)*(IF($C22&gt;0,1,$BD$76))</f>
        <v>1.5239100324542687</v>
      </c>
      <c r="BC22" s="42">
        <f>($AD22^$BB$77)*($BC$77^$M22)*(IF($C22&gt;0,1,$BD$77))</f>
        <v>2.2711012804102491</v>
      </c>
      <c r="BD22" s="42">
        <f>($AD22^$BB$78)*($BC$78^$M22)*(IF($C22&gt;0,1,$BD$78))</f>
        <v>6.4833363343185866</v>
      </c>
      <c r="BE22" s="42">
        <f>($AD22^$BB$79)*($BC$79^$M22)*(IF($C22&gt;0,1,$BD$79))</f>
        <v>2.2772202547580189</v>
      </c>
      <c r="BF22" s="42">
        <f>($AD22^$BB$80)*($BC$80^$M22)*(IF($C22&gt;0,1,$BD$80))</f>
        <v>1.0348016171159291</v>
      </c>
      <c r="BG22" s="42">
        <f>($AD22^$BB$81)*($BC$81^$M22)*(IF($C22&gt;0,1,$BD$81))</f>
        <v>3.9684802678703388</v>
      </c>
      <c r="BH22" s="42">
        <f>($AD22^$BB$82)*($BC$82^$M22)*(IF($C22&gt;0,1,$BD$82))</f>
        <v>2.0472194776709269</v>
      </c>
      <c r="BI22" s="40">
        <f>BB22/BB$74</f>
        <v>1.4436571153789391E-2</v>
      </c>
      <c r="BJ22" s="40">
        <f>BC22/BC$74</f>
        <v>1.1882744414714045E-2</v>
      </c>
      <c r="BK22" s="40">
        <f>BD22/BD$74</f>
        <v>6.8768610767056442E-3</v>
      </c>
      <c r="BL22" s="40">
        <f>BE22/BE$74</f>
        <v>1.1680025314811767E-2</v>
      </c>
      <c r="BM22" s="40">
        <f>BF22/BF$74</f>
        <v>1.4166231162375153E-2</v>
      </c>
      <c r="BN22" s="40">
        <f>BG22/BG$74</f>
        <v>7.7944159242436814E-3</v>
      </c>
      <c r="BO22" s="40">
        <f>BH22/BH$74</f>
        <v>1.4588357467648841E-2</v>
      </c>
      <c r="BP22" s="2">
        <v>1021</v>
      </c>
      <c r="BQ22" s="17">
        <f>BP$74*BI22</f>
        <v>826.98454197367153</v>
      </c>
      <c r="BR22" s="1">
        <f>BQ22-BP22</f>
        <v>-194.01545802632847</v>
      </c>
      <c r="BS22" s="2">
        <v>220</v>
      </c>
      <c r="BT22" s="17">
        <f>BS$74*BJ22</f>
        <v>645.36373190753454</v>
      </c>
      <c r="BU22" s="1">
        <f>BT22-BS22</f>
        <v>425.36373190753454</v>
      </c>
      <c r="BV22" s="84">
        <v>60</v>
      </c>
      <c r="BW22" s="17">
        <f>BV$74*BK22</f>
        <v>438.68184494412975</v>
      </c>
      <c r="BX22" s="1">
        <f>BW22-BV22</f>
        <v>378.68184494412975</v>
      </c>
      <c r="BY22" s="2">
        <v>783</v>
      </c>
      <c r="BZ22" s="17">
        <f>BY$74*BL22</f>
        <v>715.09786987403561</v>
      </c>
      <c r="CA22" s="1">
        <f>BZ22-BY22</f>
        <v>-67.902130125964391</v>
      </c>
      <c r="CB22" s="2">
        <v>768</v>
      </c>
      <c r="CC22" s="17">
        <f>CB$74*BM22</f>
        <v>960.49880527136008</v>
      </c>
      <c r="CD22" s="1">
        <f>CC22-CB22</f>
        <v>192.49880527136008</v>
      </c>
      <c r="CE22" s="2">
        <v>0</v>
      </c>
      <c r="CF22" s="17">
        <f>CE$74*BN22</f>
        <v>555.32095693866529</v>
      </c>
      <c r="CG22" s="1">
        <f>CF22-CE22</f>
        <v>555.32095693866529</v>
      </c>
      <c r="CH22" s="2">
        <v>0</v>
      </c>
      <c r="CI22" s="17">
        <f>CH$74*BO22</f>
        <v>988.04027456892072</v>
      </c>
      <c r="CJ22" s="1">
        <f>CI22-CH22</f>
        <v>988.04027456892072</v>
      </c>
      <c r="CK22" s="9"/>
      <c r="CO22" s="40"/>
      <c r="CQ22" s="17"/>
      <c r="CR22" s="1"/>
    </row>
    <row r="23" spans="1:96" x14ac:dyDescent="0.2">
      <c r="A23" s="53" t="s">
        <v>16</v>
      </c>
      <c r="B23">
        <v>1</v>
      </c>
      <c r="C23">
        <v>1</v>
      </c>
      <c r="D23">
        <v>0.22829581993569101</v>
      </c>
      <c r="E23">
        <v>0.77170418006430797</v>
      </c>
      <c r="F23">
        <v>0.167726550079491</v>
      </c>
      <c r="G23">
        <v>0.167726550079491</v>
      </c>
      <c r="H23">
        <v>3.0864197530864099E-2</v>
      </c>
      <c r="I23">
        <v>0.104938271604938</v>
      </c>
      <c r="J23">
        <v>5.6910768254894301E-2</v>
      </c>
      <c r="K23">
        <v>9.7700802564599495E-2</v>
      </c>
      <c r="L23">
        <v>0.82499402735098604</v>
      </c>
      <c r="M23" s="31">
        <v>0</v>
      </c>
      <c r="N23">
        <v>1.00606453673624</v>
      </c>
      <c r="O23">
        <v>0.99524003216655899</v>
      </c>
      <c r="P23">
        <v>1.0101723237464599</v>
      </c>
      <c r="Q23">
        <v>0.99412601358618902</v>
      </c>
      <c r="R23">
        <v>73.209999084472599</v>
      </c>
      <c r="S23" s="43">
        <f>IF(C23,O23,Q23)</f>
        <v>0.99524003216655899</v>
      </c>
      <c r="T23" s="43">
        <f>IF(D23 = 0,N23,P23)</f>
        <v>1.0101723237464599</v>
      </c>
      <c r="U23" s="68">
        <f>R23*S23^(1-M23)</f>
        <v>72.861521843744271</v>
      </c>
      <c r="V23" s="67">
        <f>R23*T23^(M23+1)</f>
        <v>73.954714896637896</v>
      </c>
      <c r="W23" s="76">
        <f>0.5 * (D23-MAX($D$3:$D$73))/(MIN($D$3:$D$73)-MAX($D$3:$D$73)) + 0.75</f>
        <v>1.12805344283973</v>
      </c>
      <c r="X23" s="76">
        <f>AVERAGE(D23, F23, G23, H23, I23, J23, K23)</f>
        <v>0.1220232800071384</v>
      </c>
      <c r="Y23" s="32">
        <f>1.2^M23</f>
        <v>1</v>
      </c>
      <c r="Z23" s="32">
        <f>IF(C23&gt;0, 1, 0.3)</f>
        <v>1</v>
      </c>
      <c r="AA23" s="32">
        <f>PERCENTILE($L$2:$L$73, 0.05)</f>
        <v>-0.19898600187551141</v>
      </c>
      <c r="AB23" s="32">
        <f>PERCENTILE($L$2:$L$73, 0.95)</f>
        <v>0.95443215742062359</v>
      </c>
      <c r="AC23" s="32">
        <f>MIN(MAX(L23,AA23), AB23)</f>
        <v>0.82499402735098604</v>
      </c>
      <c r="AD23" s="32">
        <f>AC23-$AC$74+1</f>
        <v>2.0239800292264976</v>
      </c>
      <c r="AE23" s="21">
        <f>(AD23^4) *Y23*Z23</f>
        <v>16.781272585315577</v>
      </c>
      <c r="AF23" s="15">
        <f>AE23/$AE$74</f>
        <v>2.9313816097374913E-2</v>
      </c>
      <c r="AG23" s="84">
        <v>2636</v>
      </c>
      <c r="AH23" s="16">
        <f>$D$80*AF23</f>
        <v>3264.9977536693004</v>
      </c>
      <c r="AI23" s="26">
        <f>AH23-AG23</f>
        <v>628.99775366930044</v>
      </c>
      <c r="AJ23" s="2">
        <v>879</v>
      </c>
      <c r="AK23" s="2">
        <v>3514</v>
      </c>
      <c r="AL23" s="2">
        <v>0</v>
      </c>
      <c r="AM23" s="10">
        <f>SUM(AJ23:AL23)</f>
        <v>4393</v>
      </c>
      <c r="AN23" s="16">
        <f>AF23*$D$79</f>
        <v>5279.3918967027348</v>
      </c>
      <c r="AO23" s="9">
        <f>AN23-AM23</f>
        <v>886.39189670273481</v>
      </c>
      <c r="AP23" s="9">
        <f>AO23+AI23</f>
        <v>1515.3896503720352</v>
      </c>
      <c r="AQ23" s="18">
        <f>AG23+AM23</f>
        <v>7029</v>
      </c>
      <c r="AR23" s="30">
        <f>AH23+AN23</f>
        <v>8544.3896503720352</v>
      </c>
      <c r="AS23" s="77">
        <f>AP23*(AP23&gt;0)</f>
        <v>1515.3896503720352</v>
      </c>
      <c r="AT23">
        <f>AS23/$AS$74</f>
        <v>3.1839605003417426E-2</v>
      </c>
      <c r="AU23" s="66">
        <f>AT23*$AP$74</f>
        <v>646.6926252441616</v>
      </c>
      <c r="AV23" s="80">
        <f>IF(AU23&gt;0,U23,V23)</f>
        <v>72.861521843744271</v>
      </c>
      <c r="AW23" s="17">
        <f>AU23/AV23</f>
        <v>8.8756398285370874</v>
      </c>
      <c r="AX23" s="38">
        <f>AQ23/AR23</f>
        <v>0.822645067420813</v>
      </c>
      <c r="AY23" s="23">
        <v>0</v>
      </c>
      <c r="AZ23" s="16">
        <f>BN23*$D$81</f>
        <v>175.03716761336466</v>
      </c>
      <c r="BA23" s="63">
        <f>AZ23-AY23</f>
        <v>175.03716761336466</v>
      </c>
      <c r="BB23" s="42">
        <f>($AD23^$BB$76)*($BC$76^$M23)*(IF($C23&gt;0,1,$BD$76))</f>
        <v>2.1657185697969052</v>
      </c>
      <c r="BC23" s="42">
        <f>($AD23^$BB$77)*($BC$77^$M23)*(IF($C23&gt;0,1,$BD$77))</f>
        <v>4.5024000421333508</v>
      </c>
      <c r="BD23" s="42">
        <f>($AD23^$BB$78)*($BC$78^$M23)*(IF($C23&gt;0,1,$BD$78))</f>
        <v>30.837620696685541</v>
      </c>
      <c r="BE23" s="42">
        <f>($AD23^$BB$79)*($BC$79^$M23)*(IF($C23&gt;0,1,$BD$79))</f>
        <v>4.5246763896120843</v>
      </c>
      <c r="BF23" s="42">
        <f>($AD23^$BB$80)*($BC$80^$M23)*(IF($C23&gt;0,1,$BD$80))</f>
        <v>1.0647615354466973</v>
      </c>
      <c r="BG23" s="42">
        <f>($AD23^$BB$81)*($BC$81^$M23)*(IF($C23&gt;0,1,$BD$81))</f>
        <v>12.533013733744227</v>
      </c>
      <c r="BH23" s="42">
        <f>($AD23^$BB$82)*($BC$82^$M23)*(IF($C23&gt;0,1,$BD$82))</f>
        <v>3.7219317030044419</v>
      </c>
      <c r="BI23" s="40">
        <f>BB23/BB$74</f>
        <v>2.0516664085216772E-2</v>
      </c>
      <c r="BJ23" s="40">
        <f>BC23/BC$74</f>
        <v>2.3557236048849402E-2</v>
      </c>
      <c r="BK23" s="40">
        <f>BD23/BD$74</f>
        <v>3.270939876197828E-2</v>
      </c>
      <c r="BL23" s="40">
        <f>BE23/BE$74</f>
        <v>2.3207388333025346E-2</v>
      </c>
      <c r="BM23" s="40">
        <f>BF23/BF$74</f>
        <v>1.4576376567696833E-2</v>
      </c>
      <c r="BN23" s="40">
        <f>BG23/BG$74</f>
        <v>2.4615851719349529E-2</v>
      </c>
      <c r="BO23" s="40">
        <f>BH23/BH$74</f>
        <v>2.6522251642201098E-2</v>
      </c>
      <c r="BP23" s="2">
        <v>1939</v>
      </c>
      <c r="BQ23" s="17">
        <f>BP$74*BI23</f>
        <v>1175.2765854575575</v>
      </c>
      <c r="BR23" s="1">
        <f>BQ23-BP23</f>
        <v>-763.72341454244247</v>
      </c>
      <c r="BS23" s="2">
        <v>1289</v>
      </c>
      <c r="BT23" s="17">
        <f>BS$74*BJ23</f>
        <v>1279.4170470490599</v>
      </c>
      <c r="BU23" s="1">
        <f>BT23-BS23</f>
        <v>-9.5829529509401254</v>
      </c>
      <c r="BV23" s="84">
        <v>963</v>
      </c>
      <c r="BW23" s="17">
        <f>BV$74*BK23</f>
        <v>2086.5652564253564</v>
      </c>
      <c r="BX23" s="1">
        <f>BW23-BV23</f>
        <v>1123.5652564253564</v>
      </c>
      <c r="BY23" s="2">
        <v>79</v>
      </c>
      <c r="BZ23" s="17">
        <f>BY$74*BL23</f>
        <v>1420.8491433011438</v>
      </c>
      <c r="CA23" s="1">
        <f>BZ23-BY23</f>
        <v>1341.8491433011438</v>
      </c>
      <c r="CB23" s="2">
        <v>1003</v>
      </c>
      <c r="CC23" s="17">
        <f>CB$74*BM23</f>
        <v>988.3074840429806</v>
      </c>
      <c r="CD23" s="1">
        <f>CC23-CB23</f>
        <v>-14.692515957019396</v>
      </c>
      <c r="CE23" s="2">
        <v>1756</v>
      </c>
      <c r="CF23" s="17">
        <f>CE$74*BN23</f>
        <v>1753.7809715967765</v>
      </c>
      <c r="CG23" s="1">
        <f>CF23-CE23</f>
        <v>-2.2190284032235468</v>
      </c>
      <c r="CH23" s="2">
        <v>1338</v>
      </c>
      <c r="CI23" s="17">
        <f>CH$74*BO23</f>
        <v>1796.299059222996</v>
      </c>
      <c r="CJ23" s="1">
        <f>CI23-CH23</f>
        <v>458.29905922299599</v>
      </c>
      <c r="CK23" s="9"/>
      <c r="CO23" s="40"/>
      <c r="CQ23" s="17"/>
      <c r="CR23" s="1"/>
    </row>
    <row r="24" spans="1:96" x14ac:dyDescent="0.2">
      <c r="A24" s="49" t="s">
        <v>193</v>
      </c>
      <c r="B24">
        <v>1</v>
      </c>
      <c r="C24">
        <v>1</v>
      </c>
      <c r="D24">
        <v>0.63183279742765197</v>
      </c>
      <c r="E24">
        <v>0.36816720257234697</v>
      </c>
      <c r="F24">
        <v>0.63751987281399003</v>
      </c>
      <c r="G24">
        <v>0.63751987281399003</v>
      </c>
      <c r="H24">
        <v>0.144620811287477</v>
      </c>
      <c r="I24">
        <v>0.148148148148148</v>
      </c>
      <c r="J24">
        <v>0.14637385482360701</v>
      </c>
      <c r="K24">
        <v>0.30547707166077098</v>
      </c>
      <c r="L24">
        <v>0.90798520733010901</v>
      </c>
      <c r="M24" s="31">
        <v>0</v>
      </c>
      <c r="N24">
        <v>1.0111936778672601</v>
      </c>
      <c r="O24">
        <v>0.98687655986033196</v>
      </c>
      <c r="P24">
        <v>1.0151245931105299</v>
      </c>
      <c r="Q24">
        <v>0.99005444563203704</v>
      </c>
      <c r="R24">
        <v>54.529998779296797</v>
      </c>
      <c r="S24" s="43">
        <f>IF(C24,O24,Q24)</f>
        <v>0.98687655986033196</v>
      </c>
      <c r="T24" s="43">
        <f>IF(D24 = 0,N24,P24)</f>
        <v>1.0151245931105299</v>
      </c>
      <c r="U24" s="68">
        <f>R24*S24^(1-M24)</f>
        <v>53.814377604500521</v>
      </c>
      <c r="V24" s="67">
        <f>R24*T24^(M24+1)</f>
        <v>55.354742823151355</v>
      </c>
      <c r="W24" s="76">
        <f>0.5 * (D24-MAX($D$3:$D$73))/(MIN($D$3:$D$73)-MAX($D$3:$D$73)) + 0.75</f>
        <v>0.87404028228182307</v>
      </c>
      <c r="X24" s="76">
        <f>AVERAGE(D24, F24, G24, H24, I24, J24, K24)</f>
        <v>0.37878463271080498</v>
      </c>
      <c r="Y24" s="32">
        <f>1.2^M24</f>
        <v>1</v>
      </c>
      <c r="Z24" s="32">
        <f>IF(C24&gt;0, 1, 0.3)</f>
        <v>1</v>
      </c>
      <c r="AA24" s="32">
        <f>PERCENTILE($L$2:$L$73, 0.05)</f>
        <v>-0.19898600187551141</v>
      </c>
      <c r="AB24" s="32">
        <f>PERCENTILE($L$2:$L$73, 0.95)</f>
        <v>0.95443215742062359</v>
      </c>
      <c r="AC24" s="32">
        <f>MIN(MAX(L24,AA24), AB24)</f>
        <v>0.90798520733010901</v>
      </c>
      <c r="AD24" s="32">
        <f>AC24-$AC$74+1</f>
        <v>2.1069712092056205</v>
      </c>
      <c r="AE24" s="21">
        <f>(AD24^4) *Y24*Z24</f>
        <v>19.707630218640983</v>
      </c>
      <c r="AF24" s="15">
        <f>AE24/$AE$74</f>
        <v>3.4425628033110597E-2</v>
      </c>
      <c r="AG24" s="84">
        <v>2726</v>
      </c>
      <c r="AH24" s="16">
        <f>$D$80*AF24</f>
        <v>3834.355712111686</v>
      </c>
      <c r="AI24" s="26">
        <f>AH24-AG24</f>
        <v>1108.355712111686</v>
      </c>
      <c r="AJ24" s="2">
        <v>1745</v>
      </c>
      <c r="AK24" s="2">
        <v>3544</v>
      </c>
      <c r="AL24" s="2">
        <v>109</v>
      </c>
      <c r="AM24" s="10">
        <f>SUM(AJ24:AL24)</f>
        <v>5398</v>
      </c>
      <c r="AN24" s="16">
        <f>AF24*$D$79</f>
        <v>6200.024625697989</v>
      </c>
      <c r="AO24" s="9">
        <f>AN24-AM24</f>
        <v>802.02462569798899</v>
      </c>
      <c r="AP24" s="9">
        <f>AO24+AI24</f>
        <v>1910.380337809675</v>
      </c>
      <c r="AQ24" s="18">
        <f>AG24+AM24</f>
        <v>8124</v>
      </c>
      <c r="AR24" s="30">
        <f>AH24+AN24</f>
        <v>10034.380337809675</v>
      </c>
      <c r="AS24" s="77">
        <f>AP24*(AP24&gt;0)</f>
        <v>1910.380337809675</v>
      </c>
      <c r="AT24">
        <f>AS24/$AS$74</f>
        <v>4.0138689971402526E-2</v>
      </c>
      <c r="AU24" s="66">
        <f>AT24*$AP$74</f>
        <v>815.25492507465879</v>
      </c>
      <c r="AV24" s="69">
        <f>IF(AU24&gt;0,U24,V24)</f>
        <v>53.814377604500521</v>
      </c>
      <c r="AW24" s="17">
        <f>AU24/AV24</f>
        <v>15.149388720357116</v>
      </c>
      <c r="AX24" s="38">
        <f>AQ24/AR24</f>
        <v>0.80961651108525989</v>
      </c>
      <c r="AY24" s="23">
        <v>0</v>
      </c>
      <c r="AZ24" s="16">
        <f>BN24*$D$81</f>
        <v>202.16897326931866</v>
      </c>
      <c r="BA24" s="63">
        <f>AZ24-AY24</f>
        <v>202.16897326931866</v>
      </c>
      <c r="BB24" s="42">
        <f>($AD24^$BB$76)*($BC$76^$M24)*(IF($C24&gt;0,1,$BD$76))</f>
        <v>2.2632359184576165</v>
      </c>
      <c r="BC24" s="42">
        <f>($AD24^$BB$77)*($BC$77^$M24)*(IF($C24&gt;0,1,$BD$77))</f>
        <v>4.9055471575721565</v>
      </c>
      <c r="BD24" s="42">
        <f>($AD24^$BB$78)*($BC$78^$M24)*(IF($C24&gt;0,1,$BD$78))</f>
        <v>37.49313690765181</v>
      </c>
      <c r="BE24" s="42">
        <f>($AD24^$BB$79)*($BC$79^$M24)*(IF($C24&gt;0,1,$BD$79))</f>
        <v>4.9312050886462275</v>
      </c>
      <c r="BF24" s="42">
        <f>($AD24^$BB$80)*($BC$80^$M24)*(IF($C24&gt;0,1,$BD$80))</f>
        <v>1.0685764914024594</v>
      </c>
      <c r="BG24" s="42">
        <f>($AD24^$BB$81)*($BC$81^$M24)*(IF($C24&gt;0,1,$BD$81))</f>
        <v>14.475705663371789</v>
      </c>
      <c r="BH24" s="42">
        <f>($AD24^$BB$82)*($BC$82^$M24)*(IF($C24&gt;0,1,$BD$82))</f>
        <v>4.0114338291139218</v>
      </c>
      <c r="BI24" s="40">
        <f>BB24/BB$74</f>
        <v>2.1440482494891489E-2</v>
      </c>
      <c r="BJ24" s="40">
        <f>BC24/BC$74</f>
        <v>2.5666562557363014E-2</v>
      </c>
      <c r="BK24" s="40">
        <f>BD24/BD$74</f>
        <v>3.9768890668067679E-2</v>
      </c>
      <c r="BL24" s="40">
        <f>BE24/BE$74</f>
        <v>2.5292503062703021E-2</v>
      </c>
      <c r="BM24" s="40">
        <f>BF24/BF$74</f>
        <v>1.4628602566429063E-2</v>
      </c>
      <c r="BN24" s="40">
        <f>BG24/BG$74</f>
        <v>2.8431455650855204E-2</v>
      </c>
      <c r="BO24" s="40">
        <f>BH24/BH$74</f>
        <v>2.8585225617094236E-2</v>
      </c>
      <c r="BP24" s="2">
        <v>1094</v>
      </c>
      <c r="BQ24" s="17">
        <f>BP$74*BI24</f>
        <v>1228.1965992373641</v>
      </c>
      <c r="BR24" s="1">
        <f>BQ24-BP24</f>
        <v>134.19659923736413</v>
      </c>
      <c r="BS24" s="2">
        <v>1631</v>
      </c>
      <c r="BT24" s="17">
        <f>BS$74*BJ24</f>
        <v>1393.9766790529427</v>
      </c>
      <c r="BU24" s="1">
        <f>BT24-BS24</f>
        <v>-237.0233209470573</v>
      </c>
      <c r="BV24" s="84">
        <v>0</v>
      </c>
      <c r="BW24" s="17">
        <f>BV$74*BK24</f>
        <v>2536.8973046067053</v>
      </c>
      <c r="BX24" s="1">
        <f>BW24-BV24</f>
        <v>2536.8973046067053</v>
      </c>
      <c r="BY24" s="2">
        <v>1423</v>
      </c>
      <c r="BZ24" s="17">
        <f>BY$74*BL24</f>
        <v>1548.5082075109297</v>
      </c>
      <c r="CA24" s="1">
        <f>BZ24-BY24</f>
        <v>125.50820751092965</v>
      </c>
      <c r="CB24" s="2">
        <v>965</v>
      </c>
      <c r="CC24" s="17">
        <f>CB$74*BM24</f>
        <v>991.84851120902329</v>
      </c>
      <c r="CD24" s="1">
        <f>CC24-CB24</f>
        <v>26.848511209023286</v>
      </c>
      <c r="CE24" s="2">
        <v>2896</v>
      </c>
      <c r="CF24" s="17">
        <f>CE$74*BN24</f>
        <v>2025.6274893008299</v>
      </c>
      <c r="CG24" s="1">
        <f>CF24-CE24</f>
        <v>-870.37251069917011</v>
      </c>
      <c r="CH24" s="2">
        <v>1363</v>
      </c>
      <c r="CI24" s="17">
        <f>CH$74*BO24</f>
        <v>1936.0201605945583</v>
      </c>
      <c r="CJ24" s="1">
        <f>CI24-CH24</f>
        <v>573.02016059455832</v>
      </c>
      <c r="CK24" s="9"/>
      <c r="CO24" s="40"/>
      <c r="CQ24" s="17"/>
      <c r="CR24" s="1"/>
    </row>
    <row r="25" spans="1:96" x14ac:dyDescent="0.2">
      <c r="A25" s="45" t="s">
        <v>69</v>
      </c>
      <c r="B25">
        <v>1</v>
      </c>
      <c r="C25">
        <v>1</v>
      </c>
      <c r="D25">
        <v>0.45033670033669998</v>
      </c>
      <c r="E25">
        <v>0.54966329966329897</v>
      </c>
      <c r="F25">
        <v>0.45008319467553998</v>
      </c>
      <c r="G25">
        <v>0.45008319467553998</v>
      </c>
      <c r="H25">
        <v>0.147495361781076</v>
      </c>
      <c r="I25">
        <v>0.17532467532467499</v>
      </c>
      <c r="J25">
        <v>0.160809130388055</v>
      </c>
      <c r="K25">
        <v>0.26903064349261702</v>
      </c>
      <c r="L25">
        <v>0.40841232401507899</v>
      </c>
      <c r="M25" s="31">
        <v>0</v>
      </c>
      <c r="N25">
        <v>1.01398315238253</v>
      </c>
      <c r="O25">
        <v>0.99305983110623297</v>
      </c>
      <c r="P25">
        <v>1.01304641216552</v>
      </c>
      <c r="Q25">
        <v>0.99361542503116296</v>
      </c>
      <c r="R25">
        <v>3.2699999809265101</v>
      </c>
      <c r="S25" s="43">
        <f>IF(C25,O25,Q25)</f>
        <v>0.99305983110623297</v>
      </c>
      <c r="T25" s="43">
        <f>IF(D25 = 0,N25,P25)</f>
        <v>1.01304641216552</v>
      </c>
      <c r="U25" s="68">
        <f>R25*S25^(1-M25)</f>
        <v>3.2473056287762652</v>
      </c>
      <c r="V25" s="67">
        <f>R25*T25^(M25+1)</f>
        <v>3.31266174845892</v>
      </c>
      <c r="W25" s="76">
        <f>0.5 * (D25-MAX($D$3:$D$73))/(MIN($D$3:$D$73)-MAX($D$3:$D$73)) + 0.75</f>
        <v>0.9882860635173627</v>
      </c>
      <c r="X25" s="76">
        <f>AVERAGE(D25, F25, G25, H25, I25, J25, K25)</f>
        <v>0.3004518429534575</v>
      </c>
      <c r="Y25" s="32">
        <f>1.2^M25</f>
        <v>1</v>
      </c>
      <c r="Z25" s="32">
        <f>IF(C25&gt;0, 1, 0.3)</f>
        <v>1</v>
      </c>
      <c r="AA25" s="32">
        <f>PERCENTILE($L$2:$L$73, 0.05)</f>
        <v>-0.19898600187551141</v>
      </c>
      <c r="AB25" s="32">
        <f>PERCENTILE($L$2:$L$73, 0.95)</f>
        <v>0.95443215742062359</v>
      </c>
      <c r="AC25" s="32">
        <f>MIN(MAX(L25,AA25), AB25)</f>
        <v>0.40841232401507899</v>
      </c>
      <c r="AD25" s="32">
        <f>AC25-$AC$74+1</f>
        <v>1.6073983258905904</v>
      </c>
      <c r="AE25" s="21">
        <v>0</v>
      </c>
      <c r="AF25" s="15">
        <f>AE25/$AE$74</f>
        <v>0</v>
      </c>
      <c r="AG25" s="84">
        <v>0</v>
      </c>
      <c r="AH25" s="16">
        <f>$D$80*AF25</f>
        <v>0</v>
      </c>
      <c r="AI25" s="26">
        <f>AH25-AG25</f>
        <v>0</v>
      </c>
      <c r="AJ25" s="2">
        <v>0</v>
      </c>
      <c r="AK25" s="2">
        <v>0</v>
      </c>
      <c r="AL25" s="2">
        <v>0</v>
      </c>
      <c r="AM25" s="10">
        <f>SUM(AJ25:AL25)</f>
        <v>0</v>
      </c>
      <c r="AN25" s="16">
        <f>AF25*$D$79</f>
        <v>0</v>
      </c>
      <c r="AO25" s="9">
        <f>AN25-AM25</f>
        <v>0</v>
      </c>
      <c r="AP25" s="9">
        <f>AO25+AI25</f>
        <v>0</v>
      </c>
      <c r="AQ25" s="18">
        <f>AG25+AM25</f>
        <v>0</v>
      </c>
      <c r="AR25" s="30">
        <f>AH25+AN25</f>
        <v>0</v>
      </c>
      <c r="AS25" s="77">
        <f>AP25*(AP25&gt;0)</f>
        <v>0</v>
      </c>
      <c r="AT25">
        <f>AS25/$AS$74</f>
        <v>0</v>
      </c>
      <c r="AU25" s="66">
        <f>AT25*$AP$74</f>
        <v>0</v>
      </c>
      <c r="AV25" s="69">
        <f>IF(AU25&gt;0,U25,V25)</f>
        <v>3.31266174845892</v>
      </c>
      <c r="AW25" s="17">
        <f>AU25/AV25</f>
        <v>0</v>
      </c>
      <c r="AX25" s="38">
        <v>1</v>
      </c>
      <c r="AY25" s="23">
        <v>0</v>
      </c>
      <c r="AZ25" s="16">
        <f>BN25*$D$81</f>
        <v>76.600865099160757</v>
      </c>
      <c r="BA25" s="63">
        <f>AZ25-AY25</f>
        <v>76.600865099160757</v>
      </c>
      <c r="BB25" s="42">
        <f>($AD25^$BB$76)*($BC$76^$M25)*(IF($C25&gt;0,1,$BD$76))</f>
        <v>1.6823306944824468</v>
      </c>
      <c r="BC25" s="42">
        <f>($AD25^$BB$77)*($BC$77^$M25)*(IF($C25&gt;0,1,$BD$77))</f>
        <v>2.7533890055078616</v>
      </c>
      <c r="BD25" s="42">
        <f>($AD25^$BB$78)*($BC$78^$M25)*(IF($C25&gt;0,1,$BD$78))</f>
        <v>10.054920409787009</v>
      </c>
      <c r="BE25" s="42">
        <f>($AD25^$BB$79)*($BC$79^$M25)*(IF($C25&gt;0,1,$BD$79))</f>
        <v>2.7625518531963489</v>
      </c>
      <c r="BF25" s="42">
        <f>($AD25^$BB$80)*($BC$80^$M25)*(IF($C25&gt;0,1,$BD$80))</f>
        <v>1.0431457489194114</v>
      </c>
      <c r="BG25" s="42">
        <f>($AD25^$BB$81)*($BC$81^$M25)*(IF($C25&gt;0,1,$BD$81))</f>
        <v>5.4847762186433391</v>
      </c>
      <c r="BH25" s="42">
        <f>($AD25^$BB$82)*($BC$82^$M25)*(IF($C25&gt;0,1,$BD$82))</f>
        <v>2.4222235696809058</v>
      </c>
      <c r="BI25" s="40">
        <f>BB25/BB$74</f>
        <v>1.5937349487741889E-2</v>
      </c>
      <c r="BJ25" s="40">
        <f>BC25/BC$74</f>
        <v>1.4406146528535042E-2</v>
      </c>
      <c r="BK25" s="40">
        <f>BD25/BD$74</f>
        <v>1.0665232718133369E-2</v>
      </c>
      <c r="BL25" s="40">
        <f>BE25/BE$74</f>
        <v>1.4169325743258956E-2</v>
      </c>
      <c r="BM25" s="40">
        <f>BF25/BF$74</f>
        <v>1.4280460690066559E-2</v>
      </c>
      <c r="BN25" s="40">
        <f>BG25/BG$74</f>
        <v>1.0772543697804136E-2</v>
      </c>
      <c r="BO25" s="40">
        <f>BH25/BH$74</f>
        <v>1.7260613083493474E-2</v>
      </c>
      <c r="BP25" s="2">
        <v>1210</v>
      </c>
      <c r="BQ25" s="17">
        <f>BP$74*BI25</f>
        <v>912.95512805580631</v>
      </c>
      <c r="BR25" s="1">
        <f>BQ25-BP25</f>
        <v>-297.04487194419369</v>
      </c>
      <c r="BS25" s="2">
        <v>973</v>
      </c>
      <c r="BT25" s="17">
        <f>BS$74*BJ25</f>
        <v>782.41222411126671</v>
      </c>
      <c r="BU25" s="1">
        <f>BT25-BS25</f>
        <v>-190.58777588873329</v>
      </c>
      <c r="BV25" s="84">
        <v>0</v>
      </c>
      <c r="BW25" s="17">
        <f>BV$74*BK25</f>
        <v>680.34586032244579</v>
      </c>
      <c r="BX25" s="1">
        <f>BW25-BV25</f>
        <v>680.34586032244579</v>
      </c>
      <c r="BY25" s="2">
        <v>959</v>
      </c>
      <c r="BZ25" s="17">
        <f>BY$74*BL25</f>
        <v>867.50279930528632</v>
      </c>
      <c r="CA25" s="1">
        <f>BZ25-BY25</f>
        <v>-91.497200694713683</v>
      </c>
      <c r="CB25" s="2">
        <v>920</v>
      </c>
      <c r="CC25" s="17">
        <f>CB$74*BM25</f>
        <v>968.2437957078929</v>
      </c>
      <c r="CD25" s="1">
        <f>CC25-CB25</f>
        <v>48.2437957078929</v>
      </c>
      <c r="CE25" s="2">
        <v>1026</v>
      </c>
      <c r="CF25" s="17">
        <f>CE$74*BN25</f>
        <v>767.50064829375356</v>
      </c>
      <c r="CG25" s="1">
        <f>CF25-CE25</f>
        <v>-258.49935170624644</v>
      </c>
      <c r="CH25" s="2">
        <v>32</v>
      </c>
      <c r="CI25" s="17">
        <f>CH$74*BO25</f>
        <v>1169.026802918846</v>
      </c>
      <c r="CJ25" s="1">
        <f>CI25-CH25</f>
        <v>1137.026802918846</v>
      </c>
      <c r="CK25" s="9"/>
      <c r="CO25" s="40"/>
      <c r="CQ25" s="17"/>
      <c r="CR25" s="1"/>
    </row>
    <row r="26" spans="1:96" x14ac:dyDescent="0.2">
      <c r="A26" s="45" t="s">
        <v>116</v>
      </c>
      <c r="B26">
        <v>1</v>
      </c>
      <c r="C26">
        <v>1</v>
      </c>
      <c r="D26">
        <v>0.27682119205298</v>
      </c>
      <c r="E26">
        <v>0.72317880794701905</v>
      </c>
      <c r="F26">
        <v>0.25097529258777601</v>
      </c>
      <c r="G26">
        <v>0.25097529258777601</v>
      </c>
      <c r="H26">
        <v>6.8217054263565793E-2</v>
      </c>
      <c r="I26">
        <v>0.20620155038759599</v>
      </c>
      <c r="J26">
        <v>0.118602117822668</v>
      </c>
      <c r="K26">
        <v>0.17252884171081101</v>
      </c>
      <c r="L26">
        <v>0.42727741899968702</v>
      </c>
      <c r="M26" s="31">
        <v>0</v>
      </c>
      <c r="N26">
        <v>1.0092350916842201</v>
      </c>
      <c r="O26">
        <v>0.98458601198034401</v>
      </c>
      <c r="P26">
        <v>1.01427313600456</v>
      </c>
      <c r="Q26">
        <v>0.992551051808506</v>
      </c>
      <c r="R26">
        <v>34.389999389648402</v>
      </c>
      <c r="S26" s="43">
        <f>IF(C26,O26,Q26)</f>
        <v>0.98458601198034401</v>
      </c>
      <c r="T26" s="43">
        <f>IF(D26 = 0,N26,P26)</f>
        <v>1.01427313600456</v>
      </c>
      <c r="U26" s="68">
        <f>R26*S26^(1-M26)</f>
        <v>33.859912351060387</v>
      </c>
      <c r="V26" s="67">
        <f>R26*T26^(M26+1)</f>
        <v>34.880852528133587</v>
      </c>
      <c r="W26" s="76">
        <f>0.5 * (D26-MAX($D$3:$D$73))/(MIN($D$3:$D$73)-MAX($D$3:$D$73)) + 0.75</f>
        <v>1.0975083284480589</v>
      </c>
      <c r="X26" s="76">
        <f>AVERAGE(D26, F26, G26, H26, I26, J26, K26)</f>
        <v>0.19204590591616758</v>
      </c>
      <c r="Y26" s="32">
        <f>1.2^M26</f>
        <v>1</v>
      </c>
      <c r="Z26" s="32">
        <f>IF(C26&gt;0, 1, 0.3)</f>
        <v>1</v>
      </c>
      <c r="AA26" s="32">
        <f>PERCENTILE($L$2:$L$73, 0.05)</f>
        <v>-0.19898600187551141</v>
      </c>
      <c r="AB26" s="32">
        <f>PERCENTILE($L$2:$L$73, 0.95)</f>
        <v>0.95443215742062359</v>
      </c>
      <c r="AC26" s="32">
        <f>MIN(MAX(L26,AA26), AB26)</f>
        <v>0.42727741899968702</v>
      </c>
      <c r="AD26" s="32">
        <f>AC26-$AC$74+1</f>
        <v>1.6262634208751985</v>
      </c>
      <c r="AE26" s="21">
        <v>0</v>
      </c>
      <c r="AF26" s="15">
        <f>AE26/$AE$74</f>
        <v>0</v>
      </c>
      <c r="AG26" s="84">
        <v>0</v>
      </c>
      <c r="AH26" s="16">
        <f>$D$80*AF26</f>
        <v>0</v>
      </c>
      <c r="AI26" s="26">
        <f>AH26-AG26</f>
        <v>0</v>
      </c>
      <c r="AJ26" s="2">
        <v>0</v>
      </c>
      <c r="AK26" s="2">
        <v>0</v>
      </c>
      <c r="AL26" s="2">
        <v>0</v>
      </c>
      <c r="AM26" s="10">
        <f>SUM(AJ26:AL26)</f>
        <v>0</v>
      </c>
      <c r="AN26" s="16">
        <f>AF26*$D$79</f>
        <v>0</v>
      </c>
      <c r="AO26" s="9">
        <f>AN26-AM26</f>
        <v>0</v>
      </c>
      <c r="AP26" s="9">
        <f>AO26+AI26</f>
        <v>0</v>
      </c>
      <c r="AQ26" s="18">
        <f>AG26+AM26</f>
        <v>0</v>
      </c>
      <c r="AR26" s="30">
        <f>AH26+AN26</f>
        <v>0</v>
      </c>
      <c r="AS26" s="77">
        <f>AP26*(AP26&gt;0)</f>
        <v>0</v>
      </c>
      <c r="AT26">
        <f>AS26/$AS$74</f>
        <v>0</v>
      </c>
      <c r="AU26" s="66">
        <f>AT26*$AP$74</f>
        <v>0</v>
      </c>
      <c r="AV26" s="69">
        <f>IF(AU26&gt;0,U26,V26)</f>
        <v>34.880852528133587</v>
      </c>
      <c r="AW26" s="17">
        <f>AU26/AV26</f>
        <v>0</v>
      </c>
      <c r="AX26" s="38">
        <v>1</v>
      </c>
      <c r="AY26" s="23">
        <v>0</v>
      </c>
      <c r="AZ26" s="16">
        <f>BN26*$D$81</f>
        <v>79.8739764897512</v>
      </c>
      <c r="BA26" s="63">
        <f>AZ26-AY26</f>
        <v>79.8739764897512</v>
      </c>
      <c r="BB26" s="42">
        <f>($AD26^$BB$76)*($BC$76^$M26)*(IF($C26&gt;0,1,$BD$76))</f>
        <v>1.7039828499869878</v>
      </c>
      <c r="BC26" s="42">
        <f>($AD26^$BB$77)*($BC$77^$M26)*(IF($C26&gt;0,1,$BD$77))</f>
        <v>2.8228081783531631</v>
      </c>
      <c r="BD26" s="42">
        <f>($AD26^$BB$78)*($BC$78^$M26)*(IF($C26&gt;0,1,$BD$78))</f>
        <v>10.641952490639502</v>
      </c>
      <c r="BE26" s="42">
        <f>($AD26^$BB$79)*($BC$79^$M26)*(IF($C26&gt;0,1,$BD$79))</f>
        <v>2.8324333761152234</v>
      </c>
      <c r="BF26" s="42">
        <f>($AD26^$BB$80)*($BC$80^$M26)*(IF($C26&gt;0,1,$BD$80))</f>
        <v>1.0442295756231532</v>
      </c>
      <c r="BG26" s="42">
        <f>($AD26^$BB$81)*($BC$81^$M26)*(IF($C26&gt;0,1,$BD$81))</f>
        <v>5.719137586401283</v>
      </c>
      <c r="BH26" s="42">
        <f>($AD26^$BB$82)*($BC$82^$M26)*(IF($C26&gt;0,1,$BD$82))</f>
        <v>2.4754823018093974</v>
      </c>
      <c r="BI26" s="40">
        <f>BB26/BB$74</f>
        <v>1.6142468475685557E-2</v>
      </c>
      <c r="BJ26" s="40">
        <f>BC26/BC$74</f>
        <v>1.4769358110297951E-2</v>
      </c>
      <c r="BK26" s="40">
        <f>BD26/BD$74</f>
        <v>1.1287896399211133E-2</v>
      </c>
      <c r="BL26" s="40">
        <f>BE26/BE$74</f>
        <v>1.452775306491335E-2</v>
      </c>
      <c r="BM26" s="40">
        <f>BF26/BF$74</f>
        <v>1.4295298065048591E-2</v>
      </c>
      <c r="BN26" s="40">
        <f>BG26/BG$74</f>
        <v>1.1232848361952142E-2</v>
      </c>
      <c r="BO26" s="40">
        <f>BH26/BH$74</f>
        <v>1.7640131464907133E-2</v>
      </c>
      <c r="BP26" s="2">
        <v>499</v>
      </c>
      <c r="BQ26" s="17">
        <f>BP$74*BI26</f>
        <v>924.70516416117141</v>
      </c>
      <c r="BR26" s="1">
        <f>BQ26-BP26</f>
        <v>425.70516416117141</v>
      </c>
      <c r="BS26" s="2">
        <v>543</v>
      </c>
      <c r="BT26" s="17">
        <f>BS$74*BJ26</f>
        <v>802.13860832839202</v>
      </c>
      <c r="BU26" s="1">
        <f>BT26-BS26</f>
        <v>259.13860832839202</v>
      </c>
      <c r="BV26" s="84">
        <v>518</v>
      </c>
      <c r="BW26" s="17">
        <f>BV$74*BK26</f>
        <v>720.06619920207743</v>
      </c>
      <c r="BX26" s="1">
        <f>BW26-BV26</f>
        <v>202.06619920207743</v>
      </c>
      <c r="BY26" s="2">
        <v>781</v>
      </c>
      <c r="BZ26" s="17">
        <f>BY$74*BL26</f>
        <v>889.44715364625495</v>
      </c>
      <c r="CA26" s="1">
        <f>BZ26-BY26</f>
        <v>108.44715364625495</v>
      </c>
      <c r="CB26" s="2">
        <v>589</v>
      </c>
      <c r="CC26" s="17">
        <f>CB$74*BM26</f>
        <v>969.24979940642459</v>
      </c>
      <c r="CD26" s="1">
        <f>CC26-CB26</f>
        <v>380.24979940642459</v>
      </c>
      <c r="CE26" s="2">
        <v>667</v>
      </c>
      <c r="CF26" s="17">
        <f>CE$74*BN26</f>
        <v>800.29551439564227</v>
      </c>
      <c r="CG26" s="1">
        <f>CF26-CE26</f>
        <v>133.29551439564227</v>
      </c>
      <c r="CH26" s="2">
        <v>824</v>
      </c>
      <c r="CI26" s="17">
        <f>CH$74*BO26</f>
        <v>1194.7308238552303</v>
      </c>
      <c r="CJ26" s="1">
        <f>CI26-CH26</f>
        <v>370.73082385523026</v>
      </c>
      <c r="CK26" s="9"/>
      <c r="CO26" s="40"/>
      <c r="CQ26" s="17"/>
      <c r="CR26" s="1"/>
    </row>
    <row r="27" spans="1:96" x14ac:dyDescent="0.2">
      <c r="A27" s="49" t="s">
        <v>6</v>
      </c>
      <c r="B27">
        <v>1</v>
      </c>
      <c r="C27">
        <v>1</v>
      </c>
      <c r="D27">
        <v>0.40129449838187697</v>
      </c>
      <c r="E27">
        <v>0.59870550161812297</v>
      </c>
      <c r="F27">
        <v>0.42401700318809699</v>
      </c>
      <c r="G27">
        <v>0.42401700318809699</v>
      </c>
      <c r="H27">
        <v>3.7943696450428298E-2</v>
      </c>
      <c r="I27">
        <v>0.56303549571603395</v>
      </c>
      <c r="J27">
        <v>0.14616308679097301</v>
      </c>
      <c r="K27">
        <v>0.248949059122203</v>
      </c>
      <c r="L27">
        <v>0.47190244399692399</v>
      </c>
      <c r="M27" s="31">
        <v>0</v>
      </c>
      <c r="N27">
        <v>1.0062484510434999</v>
      </c>
      <c r="O27">
        <v>0.99159557485962002</v>
      </c>
      <c r="P27">
        <v>1.0097089701120201</v>
      </c>
      <c r="Q27">
        <v>0.99393296927436903</v>
      </c>
      <c r="R27">
        <v>40.340000152587798</v>
      </c>
      <c r="S27" s="43">
        <f>IF(C27,O27,Q27)</f>
        <v>0.99159557485962002</v>
      </c>
      <c r="T27" s="43">
        <f>IF(D27 = 0,N27,P27)</f>
        <v>1.0097089701120201</v>
      </c>
      <c r="U27" s="68">
        <f>R27*S27^(1-M27)</f>
        <v>40.000965641142457</v>
      </c>
      <c r="V27" s="67">
        <f>R27*T27^(M27+1)</f>
        <v>40.731660008388161</v>
      </c>
      <c r="W27" s="76">
        <f>0.5 * (D27-MAX($D$3:$D$73))/(MIN($D$3:$D$73)-MAX($D$3:$D$73)) + 0.75</f>
        <v>1.0191565051722713</v>
      </c>
      <c r="X27" s="76">
        <f>AVERAGE(D27, F27, G27, H27, I27, J27, K27)</f>
        <v>0.32077426326252984</v>
      </c>
      <c r="Y27" s="32">
        <f>1.2^M27</f>
        <v>1</v>
      </c>
      <c r="Z27" s="32">
        <f>IF(C27&gt;0, 1, 0.3)</f>
        <v>1</v>
      </c>
      <c r="AA27" s="32">
        <f>PERCENTILE($L$2:$L$73, 0.05)</f>
        <v>-0.19898600187551141</v>
      </c>
      <c r="AB27" s="32">
        <f>PERCENTILE($L$2:$L$73, 0.95)</f>
        <v>0.95443215742062359</v>
      </c>
      <c r="AC27" s="32">
        <f>MIN(MAX(L27,AA27), AB27)</f>
        <v>0.47190244399692399</v>
      </c>
      <c r="AD27" s="32">
        <f>AC27-$AC$74+1</f>
        <v>1.6708884458724353</v>
      </c>
      <c r="AE27" s="21">
        <f>(AD27^4) *Y27*Z27</f>
        <v>7.7945280380748345</v>
      </c>
      <c r="AF27" s="15">
        <f>AE27/$AE$74</f>
        <v>1.3615615878493961E-2</v>
      </c>
      <c r="AG27" s="84">
        <v>1452</v>
      </c>
      <c r="AH27" s="16">
        <f>$D$80*AF27</f>
        <v>1516.5188698201539</v>
      </c>
      <c r="AI27" s="26">
        <f>AH27-AG27</f>
        <v>64.518869820153895</v>
      </c>
      <c r="AJ27" s="2">
        <v>565</v>
      </c>
      <c r="AK27" s="2">
        <v>1251</v>
      </c>
      <c r="AL27" s="2">
        <v>0</v>
      </c>
      <c r="AM27" s="10">
        <f>SUM(AJ27:AL27)</f>
        <v>1816</v>
      </c>
      <c r="AN27" s="16">
        <f>AF27*$D$79</f>
        <v>2452.1601656624716</v>
      </c>
      <c r="AO27" s="9">
        <f>AN27-AM27</f>
        <v>636.16016566247163</v>
      </c>
      <c r="AP27" s="9">
        <f>AO27+AI27</f>
        <v>700.67903548262552</v>
      </c>
      <c r="AQ27" s="18">
        <f>AG27+AM27</f>
        <v>3268</v>
      </c>
      <c r="AR27" s="30">
        <f>AH27+AN27</f>
        <v>3968.6790354826253</v>
      </c>
      <c r="AS27" s="77">
        <f>AP27*(AP27&gt;0)</f>
        <v>700.67903548262552</v>
      </c>
      <c r="AT27">
        <f>AS27/$AS$74</f>
        <v>1.4721853035267365E-2</v>
      </c>
      <c r="AU27" s="66">
        <f>AT27*$AP$74</f>
        <v>299.01482090666394</v>
      </c>
      <c r="AV27" s="80">
        <f>IF(AU27&gt;0,U27,V27)</f>
        <v>40.000965641142457</v>
      </c>
      <c r="AW27" s="17">
        <f>AU27/AV27</f>
        <v>7.4751900638897641</v>
      </c>
      <c r="AX27" s="38">
        <f>AQ27/AR27</f>
        <v>0.82344779479063701</v>
      </c>
      <c r="AY27" s="23">
        <v>0</v>
      </c>
      <c r="AZ27" s="16">
        <f>BN27*$D$81</f>
        <v>88.016549385315656</v>
      </c>
      <c r="BA27" s="63">
        <f>AZ27-AY27</f>
        <v>88.016549385315656</v>
      </c>
      <c r="BB27" s="42">
        <f>($AD27^$BB$76)*($BC$76^$M27)*(IF($C27&gt;0,1,$BD$76))</f>
        <v>1.7552961960854918</v>
      </c>
      <c r="BC27" s="42">
        <f>($AD27^$BB$77)*($BC$77^$M27)*(IF($C27&gt;0,1,$BD$77))</f>
        <v>2.9906794799944216</v>
      </c>
      <c r="BD27" s="42">
        <f>($AD27^$BB$78)*($BC$78^$M27)*(IF($C27&gt;0,1,$BD$78))</f>
        <v>12.139295352374281</v>
      </c>
      <c r="BE27" s="42">
        <f>($AD27^$BB$79)*($BC$79^$M27)*(IF($C27&gt;0,1,$BD$79))</f>
        <v>3.0014457847820339</v>
      </c>
      <c r="BF27" s="42">
        <f>($AD27^$BB$80)*($BC$80^$M27)*(IF($C27&gt;0,1,$BD$80))</f>
        <v>1.0467484430209599</v>
      </c>
      <c r="BG27" s="42">
        <f>($AD27^$BB$81)*($BC$81^$M27)*(IF($C27&gt;0,1,$BD$81))</f>
        <v>6.3021622052270443</v>
      </c>
      <c r="BH27" s="42">
        <f>($AD27^$BB$82)*($BC$82^$M27)*(IF($C27&gt;0,1,$BD$82))</f>
        <v>2.6035987706147883</v>
      </c>
      <c r="BI27" s="40">
        <f>BB27/BB$74</f>
        <v>1.6628579044100825E-2</v>
      </c>
      <c r="BJ27" s="40">
        <f>BC27/BC$74</f>
        <v>1.5647686077956052E-2</v>
      </c>
      <c r="BK27" s="40">
        <f>BD27/BD$74</f>
        <v>1.2876124791719663E-2</v>
      </c>
      <c r="BL27" s="40">
        <f>BE27/BE$74</f>
        <v>1.539462977902172E-2</v>
      </c>
      <c r="BM27" s="40">
        <f>BF27/BF$74</f>
        <v>1.4329780865649688E-2</v>
      </c>
      <c r="BN27" s="40">
        <f>BG27/BG$74</f>
        <v>1.2377955825379271E-2</v>
      </c>
      <c r="BO27" s="40">
        <f>BH27/BH$74</f>
        <v>1.8553081378099759E-2</v>
      </c>
      <c r="BP27" s="2">
        <v>1606</v>
      </c>
      <c r="BQ27" s="17">
        <f>BP$74*BI27</f>
        <v>952.55152196227164</v>
      </c>
      <c r="BR27" s="1">
        <f>BQ27-BP27</f>
        <v>-653.44847803772836</v>
      </c>
      <c r="BS27" s="2">
        <v>403</v>
      </c>
      <c r="BT27" s="17">
        <f>BS$74*BJ27</f>
        <v>849.84147857987114</v>
      </c>
      <c r="BU27" s="1">
        <f>BT27-BS27</f>
        <v>446.84147857987114</v>
      </c>
      <c r="BV27" s="84">
        <v>654</v>
      </c>
      <c r="BW27" s="17">
        <f>BV$74*BK27</f>
        <v>821.38087658858899</v>
      </c>
      <c r="BX27" s="1">
        <f>BW27-BV27</f>
        <v>167.38087658858899</v>
      </c>
      <c r="BY27" s="2">
        <v>1156</v>
      </c>
      <c r="BZ27" s="17">
        <f>BY$74*BL27</f>
        <v>942.52081359082581</v>
      </c>
      <c r="CA27" s="1">
        <f>BZ27-BY27</f>
        <v>-213.47918640917419</v>
      </c>
      <c r="CB27" s="2">
        <v>879</v>
      </c>
      <c r="CC27" s="17">
        <f>CB$74*BM27</f>
        <v>971.58780225278008</v>
      </c>
      <c r="CD27" s="1">
        <f>CC27-CB27</f>
        <v>92.587802252780079</v>
      </c>
      <c r="CE27" s="2">
        <v>278</v>
      </c>
      <c r="CF27" s="17">
        <f>CE$74*BN27</f>
        <v>881.87984073497159</v>
      </c>
      <c r="CG27" s="1">
        <f>CF27-CE27</f>
        <v>603.87984073497159</v>
      </c>
      <c r="CH27" s="2">
        <v>1896</v>
      </c>
      <c r="CI27" s="17">
        <f>CH$74*BO27</f>
        <v>1256.5630955759405</v>
      </c>
      <c r="CJ27" s="1">
        <f>CI27-CH27</f>
        <v>-639.43690442405955</v>
      </c>
      <c r="CK27" s="9"/>
      <c r="CO27" s="40"/>
      <c r="CQ27" s="17"/>
      <c r="CR27" s="1"/>
    </row>
    <row r="28" spans="1:96" x14ac:dyDescent="0.2">
      <c r="A28" s="49" t="s">
        <v>49</v>
      </c>
      <c r="B28">
        <v>0</v>
      </c>
      <c r="C28">
        <v>0</v>
      </c>
      <c r="D28">
        <v>0.14228295819935599</v>
      </c>
      <c r="E28">
        <v>0.85771704180064301</v>
      </c>
      <c r="F28">
        <v>0.15182829888712199</v>
      </c>
      <c r="G28">
        <v>0.15182829888712199</v>
      </c>
      <c r="H28">
        <v>2.11640211640211E-2</v>
      </c>
      <c r="I28">
        <v>9.9647266313932906E-2</v>
      </c>
      <c r="J28">
        <v>4.59231624913281E-2</v>
      </c>
      <c r="K28">
        <v>8.3501111612811804E-2</v>
      </c>
      <c r="L28">
        <v>0.49363665881072399</v>
      </c>
      <c r="M28" s="31">
        <v>0</v>
      </c>
      <c r="N28">
        <v>1.0039837413921699</v>
      </c>
      <c r="O28">
        <v>0.99781752296537796</v>
      </c>
      <c r="P28">
        <v>1.00402228042099</v>
      </c>
      <c r="Q28">
        <v>0.99634036409101001</v>
      </c>
      <c r="R28">
        <v>56.139999389648402</v>
      </c>
      <c r="S28" s="43">
        <f>IF(C28,O28,Q28)</f>
        <v>0.99634036409101001</v>
      </c>
      <c r="T28" s="43">
        <f>IF(D28 = 0,N28,P28)</f>
        <v>1.00402228042099</v>
      </c>
      <c r="U28" s="68">
        <f>R28*S28^(1-M28)</f>
        <v>55.934547431951366</v>
      </c>
      <c r="V28" s="67">
        <f>R28*T28^(M28+1)</f>
        <v>56.365810210027774</v>
      </c>
      <c r="W28" s="76">
        <f>0.5 * (D28-MAX($D$3:$D$73))/(MIN($D$3:$D$73)-MAX($D$3:$D$73)) + 0.75</f>
        <v>1.1821956902096429</v>
      </c>
      <c r="X28" s="76">
        <f>AVERAGE(D28, F28, G28, H28, I28, J28, K28)</f>
        <v>9.9453588222241998E-2</v>
      </c>
      <c r="Y28" s="32">
        <f>1.2^M28</f>
        <v>1</v>
      </c>
      <c r="Z28" s="32">
        <f>IF(C28&gt;0, 1, 0.3)</f>
        <v>0.3</v>
      </c>
      <c r="AA28" s="32">
        <f>PERCENTILE($L$2:$L$73, 0.05)</f>
        <v>-0.19898600187551141</v>
      </c>
      <c r="AB28" s="32">
        <f>PERCENTILE($L$2:$L$73, 0.95)</f>
        <v>0.95443215742062359</v>
      </c>
      <c r="AC28" s="32">
        <f>MIN(MAX(L28,AA28), AB28)</f>
        <v>0.49363665881072399</v>
      </c>
      <c r="AD28" s="32">
        <f>AC28-$AC$74+1</f>
        <v>1.6926226606862353</v>
      </c>
      <c r="AE28" s="21">
        <f>(AD28^4) *Y28*Z28</f>
        <v>2.4624184596986018</v>
      </c>
      <c r="AF28" s="15">
        <f>AE28/$AE$74</f>
        <v>4.3013949934613133E-3</v>
      </c>
      <c r="AG28" s="84">
        <v>1011</v>
      </c>
      <c r="AH28" s="16">
        <f>$D$80*AF28</f>
        <v>479.09303055746545</v>
      </c>
      <c r="AI28" s="26">
        <f>AH28-AG28</f>
        <v>-531.90696944253455</v>
      </c>
      <c r="AJ28" s="2">
        <v>0</v>
      </c>
      <c r="AK28" s="2">
        <v>0</v>
      </c>
      <c r="AL28" s="2">
        <v>0</v>
      </c>
      <c r="AM28" s="10">
        <f>SUM(AJ28:AL28)</f>
        <v>0</v>
      </c>
      <c r="AN28" s="16">
        <f>AF28*$D$79</f>
        <v>774.67736706688845</v>
      </c>
      <c r="AO28" s="9">
        <f>AN28-AM28</f>
        <v>774.67736706688845</v>
      </c>
      <c r="AP28" s="9">
        <f>AO28+AI28</f>
        <v>242.7703976243539</v>
      </c>
      <c r="AQ28" s="18">
        <f>AG28+AM28</f>
        <v>1011</v>
      </c>
      <c r="AR28" s="30">
        <f>AH28+AN28</f>
        <v>1253.7703976243538</v>
      </c>
      <c r="AS28" s="77">
        <f>AP28*(AP28&gt;0)</f>
        <v>242.7703976243539</v>
      </c>
      <c r="AT28">
        <f>AS28/$AS$74</f>
        <v>5.1008092637984791E-3</v>
      </c>
      <c r="AU28" s="66">
        <f>AT28*$AP$74</f>
        <v>103.6022819165478</v>
      </c>
      <c r="AV28" s="69">
        <f>IF(AU28&gt;0,U28,V28)</f>
        <v>55.934547431951366</v>
      </c>
      <c r="AW28" s="17">
        <f>AU28/AV28</f>
        <v>1.8522055987417769</v>
      </c>
      <c r="AX28" s="38">
        <f>AQ28/AR28</f>
        <v>0.80636773839583742</v>
      </c>
      <c r="AY28" s="24">
        <v>0</v>
      </c>
      <c r="AZ28" s="16">
        <f>BN28*$D$81</f>
        <v>20.743115267848545</v>
      </c>
      <c r="BA28" s="63">
        <f>AZ28-AY28</f>
        <v>20.743115267848545</v>
      </c>
      <c r="BB28" s="42">
        <f>($AD28^$BB$76)*($BC$76^$M28)*(IF($C28&gt;0,1,$BD$76))</f>
        <v>0.82607581194434754</v>
      </c>
      <c r="BC28" s="42">
        <f>($AD28^$BB$77)*($BC$77^$M28)*(IF($C28&gt;0,1,$BD$77))</f>
        <v>1.2112773150928287</v>
      </c>
      <c r="BD28" s="42">
        <f>($AD28^$BB$78)*($BC$78^$M28)*(IF($C28&gt;0,1,$BD$78))</f>
        <v>2.5853420465745933E-2</v>
      </c>
      <c r="BE28" s="42">
        <f>($AD28^$BB$79)*($BC$79^$M28)*(IF($C28&gt;0,1,$BD$79))</f>
        <v>2.2370994425675792</v>
      </c>
      <c r="BF28" s="42">
        <f>($AD28^$BB$80)*($BC$80^$M28)*(IF($C28&gt;0,1,$BD$80))</f>
        <v>0.68536133800791266</v>
      </c>
      <c r="BG28" s="42">
        <f>($AD28^$BB$81)*($BC$81^$M28)*(IF($C28&gt;0,1,$BD$81))</f>
        <v>1.4852488307331104</v>
      </c>
      <c r="BH28" s="42">
        <f>($AD28^$BB$82)*($BC$82^$M28)*(IF($C28&gt;0,1,$BD$82))</f>
        <v>0.10401613880851587</v>
      </c>
      <c r="BI28" s="40">
        <f>BB28/BB$74</f>
        <v>7.8257259179221259E-3</v>
      </c>
      <c r="BJ28" s="40">
        <f>BC28/BC$74</f>
        <v>6.3375855910702246E-3</v>
      </c>
      <c r="BK28" s="40">
        <f>BD28/BD$74</f>
        <v>2.7422668165383634E-5</v>
      </c>
      <c r="BL28" s="40">
        <f>BE28/BE$74</f>
        <v>1.1474242803850858E-2</v>
      </c>
      <c r="BM28" s="40">
        <f>BF28/BF$74</f>
        <v>9.3824622839636732E-3</v>
      </c>
      <c r="BN28" s="40">
        <f>BG28/BG$74</f>
        <v>2.9171487209996897E-3</v>
      </c>
      <c r="BO28" s="40">
        <f>BH28/BH$74</f>
        <v>7.412124747218354E-4</v>
      </c>
      <c r="BP28" s="2">
        <v>870</v>
      </c>
      <c r="BQ28" s="17">
        <f>BP$74*BI28</f>
        <v>448.28888348225104</v>
      </c>
      <c r="BR28" s="1">
        <f>BQ28-BP28</f>
        <v>-421.71111651774896</v>
      </c>
      <c r="BS28" s="2">
        <v>612</v>
      </c>
      <c r="BT28" s="17">
        <f>BS$74*BJ28</f>
        <v>344.20061103661499</v>
      </c>
      <c r="BU28" s="1">
        <f>BT28-BS28</f>
        <v>-267.79938896338501</v>
      </c>
      <c r="BV28" s="84">
        <v>803</v>
      </c>
      <c r="BW28" s="17">
        <f>BV$74*BK28</f>
        <v>1.7493194249379873</v>
      </c>
      <c r="BX28" s="1">
        <f>BW28-BV28</f>
        <v>-801.25068057506201</v>
      </c>
      <c r="BY28" s="2">
        <v>0</v>
      </c>
      <c r="BZ28" s="17">
        <f>BY$74*BL28</f>
        <v>702.49904142296498</v>
      </c>
      <c r="CA28" s="1">
        <f>BZ28-BY28</f>
        <v>702.49904142296498</v>
      </c>
      <c r="CB28" s="2">
        <v>521</v>
      </c>
      <c r="CC28" s="17">
        <f>CB$74*BM28</f>
        <v>636.14970777730491</v>
      </c>
      <c r="CD28" s="1">
        <f>CC28-CB28</f>
        <v>115.14970777730491</v>
      </c>
      <c r="CE28" s="2">
        <v>810</v>
      </c>
      <c r="CF28" s="17">
        <f>CE$74*BN28</f>
        <v>207.8351777763439</v>
      </c>
      <c r="CG28" s="1">
        <f>CF28-CE28</f>
        <v>-602.16482222365607</v>
      </c>
      <c r="CH28" s="2">
        <v>983</v>
      </c>
      <c r="CI28" s="17">
        <f>CH$74*BO28</f>
        <v>50.200838487960468</v>
      </c>
      <c r="CJ28" s="1">
        <f>CI28-CH28</f>
        <v>-932.79916151203952</v>
      </c>
      <c r="CK28" s="9"/>
      <c r="CO28" s="40"/>
      <c r="CQ28" s="17"/>
      <c r="CR28" s="1"/>
    </row>
    <row r="29" spans="1:96" x14ac:dyDescent="0.2">
      <c r="A29" s="49" t="s">
        <v>86</v>
      </c>
      <c r="B29">
        <v>1</v>
      </c>
      <c r="C29">
        <v>1</v>
      </c>
      <c r="D29">
        <v>0.185691318327974</v>
      </c>
      <c r="E29">
        <v>0.81430868167202497</v>
      </c>
      <c r="F29">
        <v>0.13116057233704201</v>
      </c>
      <c r="G29">
        <v>0.13116057233704201</v>
      </c>
      <c r="H29">
        <v>1.9400352733686E-2</v>
      </c>
      <c r="I29">
        <v>7.8483245149911798E-2</v>
      </c>
      <c r="J29">
        <v>3.9020541251918103E-2</v>
      </c>
      <c r="K29">
        <v>7.1539894628820697E-2</v>
      </c>
      <c r="L29">
        <v>0.74877371084351596</v>
      </c>
      <c r="M29" s="31">
        <v>0</v>
      </c>
      <c r="N29">
        <v>1.00575195807727</v>
      </c>
      <c r="O29">
        <v>0.99641864700687899</v>
      </c>
      <c r="P29">
        <v>1.0064380286866199</v>
      </c>
      <c r="Q29">
        <v>0.99429909300279296</v>
      </c>
      <c r="R29">
        <v>2187.44995117187</v>
      </c>
      <c r="S29" s="43">
        <f>IF(C29,O29,Q29)</f>
        <v>0.99641864700687899</v>
      </c>
      <c r="T29" s="43">
        <f>IF(D29 = 0,N29,P29)</f>
        <v>1.0064380286866199</v>
      </c>
      <c r="U29" s="68">
        <f>R29*S29^(1-M29)</f>
        <v>2179.6159207419382</v>
      </c>
      <c r="V29" s="67">
        <f>R29*T29^(M29+1)</f>
        <v>2201.5328167080597</v>
      </c>
      <c r="W29" s="76">
        <f>0.5 * (D29-MAX($D$3:$D$73))/(MIN($D$3:$D$73)-MAX($D$3:$D$73)) + 0.75</f>
        <v>1.154871565368752</v>
      </c>
      <c r="X29" s="76">
        <f>AVERAGE(D29, F29, G29, H29, I29, J29, K29)</f>
        <v>9.377949953805638E-2</v>
      </c>
      <c r="Y29" s="32">
        <f>1.2^M29</f>
        <v>1</v>
      </c>
      <c r="Z29" s="32">
        <f>IF(C29&gt;0, 1, 0.3)</f>
        <v>1</v>
      </c>
      <c r="AA29" s="32">
        <f>PERCENTILE($L$2:$L$73, 0.05)</f>
        <v>-0.19898600187551141</v>
      </c>
      <c r="AB29" s="32">
        <f>PERCENTILE($L$2:$L$73, 0.95)</f>
        <v>0.95443215742062359</v>
      </c>
      <c r="AC29" s="32">
        <f>MIN(MAX(L29,AA29), AB29)</f>
        <v>0.74877371084351596</v>
      </c>
      <c r="AD29" s="32">
        <f>AC29-$AC$74+1</f>
        <v>1.9477597127190274</v>
      </c>
      <c r="AE29" s="21">
        <f>(AD29^4) *Y29*Z29</f>
        <v>14.392674867623155</v>
      </c>
      <c r="AF29" s="15">
        <f>AE29/$AE$74</f>
        <v>2.5141372447999057E-2</v>
      </c>
      <c r="AG29" s="84">
        <v>2187</v>
      </c>
      <c r="AH29" s="16">
        <f>$D$80*AF29</f>
        <v>2800.2674334247154</v>
      </c>
      <c r="AI29" s="26">
        <f>AH29-AG29</f>
        <v>613.26743342471536</v>
      </c>
      <c r="AJ29" s="2">
        <v>0</v>
      </c>
      <c r="AK29" s="2">
        <v>4375</v>
      </c>
      <c r="AL29" s="2">
        <v>0</v>
      </c>
      <c r="AM29" s="10">
        <f>SUM(AJ29:AL29)</f>
        <v>4375</v>
      </c>
      <c r="AN29" s="16">
        <f>AF29*$D$79</f>
        <v>4527.9385506494273</v>
      </c>
      <c r="AO29" s="9">
        <f>AN29-AM29</f>
        <v>152.93855064942727</v>
      </c>
      <c r="AP29" s="9">
        <f>AO29+AI29</f>
        <v>766.20598407414263</v>
      </c>
      <c r="AQ29" s="18">
        <f>AG29+AM29</f>
        <v>6562</v>
      </c>
      <c r="AR29" s="30">
        <f>AH29+AN29</f>
        <v>7328.2059840741422</v>
      </c>
      <c r="AS29" s="77">
        <f>AP29*(AP29&gt;0)</f>
        <v>766.20598407414263</v>
      </c>
      <c r="AT29">
        <f>AS29/$AS$74</f>
        <v>1.6098629074169923E-2</v>
      </c>
      <c r="AU29" s="66">
        <f>AT29*$AP$74</f>
        <v>326.97845019401183</v>
      </c>
      <c r="AV29" s="80">
        <f>IF(AU29&gt;0,U29,V29)</f>
        <v>2179.6159207419382</v>
      </c>
      <c r="AW29" s="17">
        <f>AU29/AV29</f>
        <v>0.15001654515475774</v>
      </c>
      <c r="AX29" s="38">
        <f>AQ29/AR29</f>
        <v>0.89544426211008776</v>
      </c>
      <c r="AY29" s="24">
        <v>0</v>
      </c>
      <c r="AZ29" s="16">
        <f>BN29*$D$81</f>
        <v>152.52766769654684</v>
      </c>
      <c r="BA29" s="63">
        <f>AZ29-AY29</f>
        <v>152.52766769654684</v>
      </c>
      <c r="BB29" s="42">
        <f>($AD29^$BB$76)*($BC$76^$M29)*(IF($C29&gt;0,1,$BD$76))</f>
        <v>2.0764944517257828</v>
      </c>
      <c r="BC29" s="42">
        <f>($AD29^$BB$77)*($BC$77^$M29)*(IF($C29&gt;0,1,$BD$77))</f>
        <v>4.1482841594067725</v>
      </c>
      <c r="BD29" s="42">
        <f>($AD29^$BB$78)*($BC$78^$M29)*(IF($C29&gt;0,1,$BD$78))</f>
        <v>25.586480211388313</v>
      </c>
      <c r="BE29" s="42">
        <f>($AD29^$BB$79)*($BC$79^$M29)*(IF($C29&gt;0,1,$BD$79))</f>
        <v>4.1676884438857638</v>
      </c>
      <c r="BF29" s="42">
        <f>($AD29^$BB$80)*($BC$80^$M29)*(IF($C29&gt;0,1,$BD$80))</f>
        <v>1.0611301361692014</v>
      </c>
      <c r="BG29" s="42">
        <f>($AD29^$BB$81)*($BC$81^$M29)*(IF($C29&gt;0,1,$BD$81))</f>
        <v>10.921288204567803</v>
      </c>
      <c r="BH29" s="42">
        <f>($AD29^$BB$82)*($BC$82^$M29)*(IF($C29&gt;0,1,$BD$82))</f>
        <v>3.4649258563414747</v>
      </c>
      <c r="BI29" s="40">
        <f>BB29/BB$74</f>
        <v>1.9671410558607078E-2</v>
      </c>
      <c r="BJ29" s="40">
        <f>BC29/BC$74</f>
        <v>2.1704448344520039E-2</v>
      </c>
      <c r="BK29" s="40">
        <f>BD29/BD$74</f>
        <v>2.7139525204670528E-2</v>
      </c>
      <c r="BL29" s="40">
        <f>BE29/BE$74</f>
        <v>2.1376371665026692E-2</v>
      </c>
      <c r="BM29" s="40">
        <f>BF29/BF$74</f>
        <v>1.4526663423885495E-2</v>
      </c>
      <c r="BN29" s="40">
        <f>BG29/BG$74</f>
        <v>2.1450292542495072E-2</v>
      </c>
      <c r="BO29" s="40">
        <f>BH29/BH$74</f>
        <v>2.4690844114435392E-2</v>
      </c>
      <c r="BP29" s="2">
        <v>0</v>
      </c>
      <c r="BQ29" s="17">
        <f>BP$74*BI29</f>
        <v>1126.8570824392477</v>
      </c>
      <c r="BR29" s="1">
        <f>BQ29-BP29</f>
        <v>1126.8570824392477</v>
      </c>
      <c r="BS29" s="2">
        <v>0</v>
      </c>
      <c r="BT29" s="17">
        <f>BS$74*BJ29</f>
        <v>1178.7902940392278</v>
      </c>
      <c r="BU29" s="1">
        <f>BT29-BS29</f>
        <v>1178.7902940392278</v>
      </c>
      <c r="BV29" s="84">
        <v>0</v>
      </c>
      <c r="BW29" s="17">
        <f>BV$74*BK29</f>
        <v>1731.2574523311378</v>
      </c>
      <c r="BX29" s="1">
        <f>BW29-BV29</f>
        <v>1731.2574523311378</v>
      </c>
      <c r="BY29" s="2">
        <v>0</v>
      </c>
      <c r="BZ29" s="17">
        <f>BY$74*BL29</f>
        <v>1308.7469788195942</v>
      </c>
      <c r="CA29" s="1">
        <f>BZ29-BY29</f>
        <v>1308.7469788195942</v>
      </c>
      <c r="CB29" s="2">
        <v>0</v>
      </c>
      <c r="CC29" s="17">
        <f>CB$74*BM29</f>
        <v>984.93683346628427</v>
      </c>
      <c r="CD29" s="1">
        <f>CC29-CB29</f>
        <v>984.93683346628427</v>
      </c>
      <c r="CE29" s="2">
        <v>0</v>
      </c>
      <c r="CF29" s="17">
        <f>CE$74*BN29</f>
        <v>1528.2475424826039</v>
      </c>
      <c r="CG29" s="1">
        <f>CF29-CE29</f>
        <v>1528.2475424826039</v>
      </c>
      <c r="CH29" s="2">
        <v>2371</v>
      </c>
      <c r="CI29" s="17">
        <f>CH$74*BO29</f>
        <v>1672.2614901824802</v>
      </c>
      <c r="CJ29" s="1">
        <f>CI29-CH29</f>
        <v>-698.7385098175198</v>
      </c>
      <c r="CK29" s="9"/>
      <c r="CO29" s="40"/>
      <c r="CQ29" s="17"/>
      <c r="CR29" s="1"/>
    </row>
    <row r="30" spans="1:96" x14ac:dyDescent="0.2">
      <c r="A30" s="49" t="s">
        <v>71</v>
      </c>
      <c r="B30">
        <v>0</v>
      </c>
      <c r="C30">
        <v>0</v>
      </c>
      <c r="D30">
        <v>4.8231511254019199E-2</v>
      </c>
      <c r="E30">
        <v>0.95176848874597997</v>
      </c>
      <c r="F30">
        <v>7.5079872204472806E-2</v>
      </c>
      <c r="G30">
        <v>7.4721780604133495E-2</v>
      </c>
      <c r="H30">
        <v>6.8783068783068696E-2</v>
      </c>
      <c r="I30">
        <v>0.289241622574955</v>
      </c>
      <c r="J30">
        <v>0.141049375824565</v>
      </c>
      <c r="K30">
        <v>0.10278465171711</v>
      </c>
      <c r="L30">
        <v>0.45031640608081502</v>
      </c>
      <c r="M30" s="31">
        <v>0</v>
      </c>
      <c r="N30">
        <v>1.01610766361356</v>
      </c>
      <c r="O30">
        <v>0.97292007086431698</v>
      </c>
      <c r="P30">
        <v>1.0223999786376901</v>
      </c>
      <c r="Q30">
        <v>0.98263308351162804</v>
      </c>
      <c r="R30">
        <v>42.330001831054602</v>
      </c>
      <c r="S30" s="43">
        <f>IF(C30,O30,Q30)</f>
        <v>0.98263308351162804</v>
      </c>
      <c r="T30" s="43">
        <f>IF(D30 = 0,N30,P30)</f>
        <v>1.0223999786376901</v>
      </c>
      <c r="U30" s="68">
        <f>R30*S30^(1-M30)</f>
        <v>41.594860224302046</v>
      </c>
      <c r="V30" s="67">
        <f>R30*T30^(M30+1)</f>
        <v>43.278192967803605</v>
      </c>
      <c r="W30" s="76">
        <f>0.5 * (D30-MAX($D$3:$D$73))/(MIN($D$3:$D$73)-MAX($D$3:$D$73)) + 0.75</f>
        <v>1.2413979606982384</v>
      </c>
      <c r="X30" s="76">
        <f>AVERAGE(D30, F30, G30, H30, I30, J30, K30)</f>
        <v>0.11427026899461776</v>
      </c>
      <c r="Y30" s="32">
        <f>1.2^M30</f>
        <v>1</v>
      </c>
      <c r="Z30" s="32">
        <f>IF(C30&gt;0, 1, 0.3)</f>
        <v>0.3</v>
      </c>
      <c r="AA30" s="32">
        <f>PERCENTILE($L$2:$L$73, 0.05)</f>
        <v>-0.19898600187551141</v>
      </c>
      <c r="AB30" s="32">
        <f>PERCENTILE($L$2:$L$73, 0.95)</f>
        <v>0.95443215742062359</v>
      </c>
      <c r="AC30" s="32">
        <f>MIN(MAX(L30,AA30), AB30)</f>
        <v>0.45031640608081502</v>
      </c>
      <c r="AD30" s="32">
        <f>AC30-$AC$74+1</f>
        <v>1.6493024079563265</v>
      </c>
      <c r="AE30" s="21">
        <f>(AD30^4) *Y30*Z30</f>
        <v>2.2198438542900401</v>
      </c>
      <c r="AF30" s="15">
        <f>AE30/$AE$74</f>
        <v>3.877661493115091E-3</v>
      </c>
      <c r="AG30" s="84">
        <v>1566</v>
      </c>
      <c r="AH30" s="16">
        <f>$D$80*AF30</f>
        <v>431.89723311542792</v>
      </c>
      <c r="AI30" s="26">
        <f>AH30-AG30</f>
        <v>-1134.102766884572</v>
      </c>
      <c r="AJ30" s="2">
        <v>0</v>
      </c>
      <c r="AK30" s="2">
        <v>1609</v>
      </c>
      <c r="AL30" s="2">
        <v>0</v>
      </c>
      <c r="AM30" s="10">
        <f>SUM(AJ30:AL30)</f>
        <v>1609</v>
      </c>
      <c r="AN30" s="16">
        <f>AF30*$D$79</f>
        <v>698.36334501468411</v>
      </c>
      <c r="AO30" s="9">
        <f>AN30-AM30</f>
        <v>-910.63665498531589</v>
      </c>
      <c r="AP30" s="9">
        <f>AO30+AI30</f>
        <v>-2044.7394218698878</v>
      </c>
      <c r="AQ30" s="18">
        <f>AG30+AM30</f>
        <v>3175</v>
      </c>
      <c r="AR30" s="30">
        <f>AH30+AN30</f>
        <v>1130.260578130112</v>
      </c>
      <c r="AS30" s="77">
        <f>AP30*(AP30&gt;0)</f>
        <v>0</v>
      </c>
      <c r="AT30">
        <f>AS30/$AS$74</f>
        <v>0</v>
      </c>
      <c r="AU30" s="66">
        <f>AT30*$AP$74</f>
        <v>0</v>
      </c>
      <c r="AV30" s="69">
        <f>IF(AU30&gt;0,U30,V30)</f>
        <v>43.278192967803605</v>
      </c>
      <c r="AW30" s="17">
        <f>AU30/AV30</f>
        <v>0</v>
      </c>
      <c r="AX30" s="38">
        <f>AQ30/AR30</f>
        <v>2.8090867375492099</v>
      </c>
      <c r="AY30" s="23">
        <v>0</v>
      </c>
      <c r="AZ30" s="16">
        <f>BN30*$D$81</f>
        <v>18.901493901574028</v>
      </c>
      <c r="BA30" s="63">
        <f>AZ30-AY30</f>
        <v>18.901493901574028</v>
      </c>
      <c r="BB30" s="42">
        <f>($AD30^$BB$76)*($BC$76^$M30)*(IF($C30&gt;0,1,$BD$76))</f>
        <v>0.80293261958095752</v>
      </c>
      <c r="BC30" s="42">
        <f>($AD30^$BB$77)*($BC$77^$M30)*(IF($C30&gt;0,1,$BD$77))</f>
        <v>1.1460802991483032</v>
      </c>
      <c r="BD30" s="42">
        <f>($AD30^$BB$78)*($BC$78^$M30)*(IF($C30&gt;0,1,$BD$78))</f>
        <v>2.279089187386903E-2</v>
      </c>
      <c r="BE30" s="42">
        <f>($AD30^$BB$79)*($BC$79^$M30)*(IF($C30&gt;0,1,$BD$79))</f>
        <v>2.1163034209664509</v>
      </c>
      <c r="BF30" s="42">
        <f>($AD30^$BB$80)*($BC$80^$M30)*(IF($C30&gt;0,1,$BD$80))</f>
        <v>0.68378170122877346</v>
      </c>
      <c r="BG30" s="42">
        <f>($AD30^$BB$81)*($BC$81^$M30)*(IF($C30&gt;0,1,$BD$81))</f>
        <v>1.3533850318006546</v>
      </c>
      <c r="BH30" s="42">
        <f>($AD30^$BB$82)*($BC$82^$M30)*(IF($C30&gt;0,1,$BD$82))</f>
        <v>9.9108830917654475E-2</v>
      </c>
      <c r="BI30" s="40">
        <f>BB30/BB$74</f>
        <v>7.6064817787245961E-3</v>
      </c>
      <c r="BJ30" s="40">
        <f>BC30/BC$74</f>
        <v>5.9964649709757798E-3</v>
      </c>
      <c r="BK30" s="40">
        <f>BD30/BD$74</f>
        <v>2.4174250593971317E-5</v>
      </c>
      <c r="BL30" s="40">
        <f>BE30/BE$74</f>
        <v>1.0854671382385678E-2</v>
      </c>
      <c r="BM30" s="40">
        <f>BF30/BF$74</f>
        <v>9.3608373663024089E-3</v>
      </c>
      <c r="BN30" s="40">
        <f>BG30/BG$74</f>
        <v>2.6581575644726687E-3</v>
      </c>
      <c r="BO30" s="40">
        <f>BH30/BH$74</f>
        <v>7.0624330678623829E-4</v>
      </c>
      <c r="BP30" s="2">
        <v>1277</v>
      </c>
      <c r="BQ30" s="17">
        <f>BP$74*BI30</f>
        <v>435.72970221245976</v>
      </c>
      <c r="BR30" s="1">
        <f>BQ30-BP30</f>
        <v>-841.27029778754024</v>
      </c>
      <c r="BS30" s="2">
        <v>632</v>
      </c>
      <c r="BT30" s="17">
        <f>BS$74*BJ30</f>
        <v>325.67400903866559</v>
      </c>
      <c r="BU30" s="1">
        <f>BT30-BS30</f>
        <v>-306.32599096133441</v>
      </c>
      <c r="BV30" s="84">
        <v>598</v>
      </c>
      <c r="BW30" s="17">
        <f>BV$74*BK30</f>
        <v>1.5420996196400243</v>
      </c>
      <c r="BX30" s="1">
        <f>BW30-BV30</f>
        <v>-596.45790038036</v>
      </c>
      <c r="BY30" s="2">
        <v>814</v>
      </c>
      <c r="BZ30" s="17">
        <f>BY$74*BL30</f>
        <v>664.56640071518075</v>
      </c>
      <c r="CA30" s="1">
        <f>BZ30-BY30</f>
        <v>-149.43359928481925</v>
      </c>
      <c r="CB30" s="2">
        <v>961</v>
      </c>
      <c r="CC30" s="17">
        <f>CB$74*BM30</f>
        <v>634.68349511003589</v>
      </c>
      <c r="CD30" s="1">
        <f>CC30-CB30</f>
        <v>-326.31650488996411</v>
      </c>
      <c r="CE30" s="2">
        <v>835</v>
      </c>
      <c r="CF30" s="17">
        <f>CE$74*BN30</f>
        <v>189.38309383841974</v>
      </c>
      <c r="CG30" s="1">
        <f>CF30-CE30</f>
        <v>-645.61690616158023</v>
      </c>
      <c r="CH30" s="2">
        <v>334</v>
      </c>
      <c r="CI30" s="17">
        <f>CH$74*BO30</f>
        <v>47.83244668201835</v>
      </c>
      <c r="CJ30" s="1">
        <f>CI30-CH30</f>
        <v>-286.16755331798163</v>
      </c>
      <c r="CK30" s="9"/>
      <c r="CO30" s="40"/>
      <c r="CQ30" s="17"/>
      <c r="CR30" s="1"/>
    </row>
    <row r="31" spans="1:96" x14ac:dyDescent="0.2">
      <c r="A31" s="49" t="s">
        <v>62</v>
      </c>
      <c r="B31">
        <v>1</v>
      </c>
      <c r="C31">
        <v>1</v>
      </c>
      <c r="D31">
        <v>0.184887459807073</v>
      </c>
      <c r="E31">
        <v>0.81511254019292601</v>
      </c>
      <c r="F31">
        <v>0.21542130365659701</v>
      </c>
      <c r="G31">
        <v>0.21542130365659701</v>
      </c>
      <c r="H31">
        <v>7.9365079365079309E-3</v>
      </c>
      <c r="I31">
        <v>6.7901234567901203E-2</v>
      </c>
      <c r="J31">
        <v>2.3214191501037301E-2</v>
      </c>
      <c r="K31">
        <v>7.0716556735232597E-2</v>
      </c>
      <c r="L31">
        <v>0.55199137637983997</v>
      </c>
      <c r="M31" s="31">
        <v>1</v>
      </c>
      <c r="N31">
        <v>1.0034693095072</v>
      </c>
      <c r="O31">
        <v>0.99546464850006799</v>
      </c>
      <c r="P31">
        <v>1.0065495082631399</v>
      </c>
      <c r="Q31">
        <v>0.99448300257366096</v>
      </c>
      <c r="R31">
        <v>200.71000671386699</v>
      </c>
      <c r="S31" s="43">
        <f>IF(C31,O31,Q31)</f>
        <v>0.99546464850006799</v>
      </c>
      <c r="T31" s="43">
        <f>IF(D31 = 0,N31,P31)</f>
        <v>1.0065495082631399</v>
      </c>
      <c r="U31" s="68">
        <f>R31*S31^(1-M31)</f>
        <v>200.71000671386699</v>
      </c>
      <c r="V31" s="67">
        <f>R31*T31^(M31+1)</f>
        <v>203.34772007698896</v>
      </c>
      <c r="W31" s="76">
        <f>0.5 * (D31-MAX($D$3:$D$73))/(MIN($D$3:$D$73)-MAX($D$3:$D$73)) + 0.75</f>
        <v>1.1553775676806208</v>
      </c>
      <c r="X31" s="76">
        <f>AVERAGE(D31, F31, G31, H31, I31, J31, K31)</f>
        <v>0.11221407969442086</v>
      </c>
      <c r="Y31" s="32">
        <f>1.2^M31</f>
        <v>1.2</v>
      </c>
      <c r="Z31" s="32">
        <f>IF(C31&gt;0, 1, 0.3)</f>
        <v>1</v>
      </c>
      <c r="AA31" s="32">
        <f>PERCENTILE($L$2:$L$73, 0.05)</f>
        <v>-0.19898600187551141</v>
      </c>
      <c r="AB31" s="32">
        <f>PERCENTILE($L$2:$L$73, 0.95)</f>
        <v>0.95443215742062359</v>
      </c>
      <c r="AC31" s="32">
        <f>MIN(MAX(L31,AA31), AB31)</f>
        <v>0.55199137637983997</v>
      </c>
      <c r="AD31" s="32">
        <f>AC31-$AC$74+1</f>
        <v>1.7509773782553513</v>
      </c>
      <c r="AE31" s="21">
        <f>(AD31^4) *Y31*Z31</f>
        <v>11.279851627127737</v>
      </c>
      <c r="AF31" s="15">
        <f>AE31/$AE$74</f>
        <v>1.9703839176811726E-2</v>
      </c>
      <c r="AG31" s="84">
        <v>2409</v>
      </c>
      <c r="AH31" s="16">
        <f>$D$80*AF31</f>
        <v>2194.63035577659</v>
      </c>
      <c r="AI31" s="26">
        <f>AH31-AG31</f>
        <v>-214.36964422340998</v>
      </c>
      <c r="AJ31" s="2">
        <v>602</v>
      </c>
      <c r="AK31" s="2">
        <v>2007</v>
      </c>
      <c r="AL31" s="2">
        <v>201</v>
      </c>
      <c r="AM31" s="10">
        <f>SUM(AJ31:AL31)</f>
        <v>2810</v>
      </c>
      <c r="AN31" s="16">
        <f>AF31*$D$79</f>
        <v>3548.6437022885329</v>
      </c>
      <c r="AO31" s="9">
        <f>AN31-AM31</f>
        <v>738.64370228853295</v>
      </c>
      <c r="AP31" s="9">
        <f>AO31+AI31</f>
        <v>524.27405806512297</v>
      </c>
      <c r="AQ31" s="18">
        <f>AG31+AM31</f>
        <v>5219</v>
      </c>
      <c r="AR31" s="30">
        <f>AH31+AN31</f>
        <v>5743.2740580651225</v>
      </c>
      <c r="AS31" s="77">
        <f>AP31*(AP31&gt;0)</f>
        <v>524.27405806512297</v>
      </c>
      <c r="AT31">
        <f>AS31/$AS$74</f>
        <v>1.1015436800847964E-2</v>
      </c>
      <c r="AU31" s="66">
        <f>AT31*$AP$74</f>
        <v>223.73398609018312</v>
      </c>
      <c r="AV31" s="69">
        <f>IF(AU31&gt;0,U31,V31)</f>
        <v>200.71000671386699</v>
      </c>
      <c r="AW31" s="17">
        <f>AU31/AV31</f>
        <v>1.11471266307683</v>
      </c>
      <c r="AX31" s="38">
        <f>AQ31/AR31</f>
        <v>0.90871512437598223</v>
      </c>
      <c r="AY31" s="23">
        <v>0</v>
      </c>
      <c r="AZ31" s="16">
        <f>BN31*$D$81</f>
        <v>161.67773512247891</v>
      </c>
      <c r="BA31" s="63">
        <f>AZ31-AY31</f>
        <v>161.67773512247891</v>
      </c>
      <c r="BB31" s="42">
        <f>($AD31^$BB$76)*($BC$76^$M31)*(IF($C31&gt;0,1,$BD$76))</f>
        <v>1.3506811645227834</v>
      </c>
      <c r="BC31" s="42">
        <f>($AD31^$BB$77)*($BC$77^$M31)*(IF($C31&gt;0,1,$BD$77))</f>
        <v>2.6075801445574482</v>
      </c>
      <c r="BD31" s="42">
        <f>($AD31^$BB$78)*($BC$78^$M31)*(IF($C31&gt;0,1,$BD$78))</f>
        <v>7.3319301576110476</v>
      </c>
      <c r="BE31" s="42">
        <f>($AD31^$BB$79)*($BC$79^$M31)*(IF($C31&gt;0,1,$BD$79))</f>
        <v>1.1679016969310743</v>
      </c>
      <c r="BF31" s="42">
        <f>($AD31^$BB$80)*($BC$80^$M31)*(IF($C31&gt;0,1,$BD$80))</f>
        <v>1.4232153920438042</v>
      </c>
      <c r="BG31" s="42">
        <f>($AD31^$BB$81)*($BC$81^$M31)*(IF($C31&gt;0,1,$BD$81))</f>
        <v>11.576451460906604</v>
      </c>
      <c r="BH31" s="42">
        <f>($AD31^$BB$82)*($BC$82^$M31)*(IF($C31&gt;0,1,$BD$82))</f>
        <v>1.2273224109657634</v>
      </c>
      <c r="BI31" s="40">
        <f>BB31/BB$74</f>
        <v>1.2795509132722659E-2</v>
      </c>
      <c r="BJ31" s="40">
        <f>BC31/BC$74</f>
        <v>1.3643252577913269E-2</v>
      </c>
      <c r="BK31" s="40">
        <f>BD31/BD$74</f>
        <v>7.776962742331495E-3</v>
      </c>
      <c r="BL31" s="40">
        <f>BE31/BE$74</f>
        <v>5.9902512095019525E-3</v>
      </c>
      <c r="BM31" s="40">
        <f>BF31/BF$74</f>
        <v>1.9483539553924178E-2</v>
      </c>
      <c r="BN31" s="40">
        <f>BG31/BG$74</f>
        <v>2.273708611925309E-2</v>
      </c>
      <c r="BO31" s="40">
        <f>BH31/BH$74</f>
        <v>8.7458224457667016E-3</v>
      </c>
      <c r="BP31" s="2">
        <v>972</v>
      </c>
      <c r="BQ31" s="17">
        <f>BP$74*BI31</f>
        <v>732.97794515888484</v>
      </c>
      <c r="BR31" s="1">
        <f>BQ31-BP31</f>
        <v>-239.02205484111516</v>
      </c>
      <c r="BS31" s="2">
        <v>191</v>
      </c>
      <c r="BT31" s="17">
        <f>BS$74*BJ31</f>
        <v>740.97869075904759</v>
      </c>
      <c r="BU31" s="1">
        <f>BT31-BS31</f>
        <v>549.97869075904759</v>
      </c>
      <c r="BV31" s="84">
        <v>0</v>
      </c>
      <c r="BW31" s="17">
        <f>BV$74*BK31</f>
        <v>496.10023029606839</v>
      </c>
      <c r="BX31" s="1">
        <f>BW31-BV31</f>
        <v>496.10023029606839</v>
      </c>
      <c r="BY31" s="2">
        <v>409</v>
      </c>
      <c r="BZ31" s="17">
        <f>BY$74*BL31</f>
        <v>366.74714005054756</v>
      </c>
      <c r="CA31" s="1">
        <f>BZ31-BY31</f>
        <v>-42.252859949452443</v>
      </c>
      <c r="CB31" s="2">
        <v>1048</v>
      </c>
      <c r="CC31" s="17">
        <f>CB$74*BM31</f>
        <v>1321.0229488351672</v>
      </c>
      <c r="CD31" s="1">
        <f>CC31-CB31</f>
        <v>273.0229488351672</v>
      </c>
      <c r="CE31" s="2">
        <v>419</v>
      </c>
      <c r="CF31" s="17">
        <f>CE$74*BN31</f>
        <v>1619.9264376523056</v>
      </c>
      <c r="CG31" s="1">
        <f>CF31-CE31</f>
        <v>1200.9264376523056</v>
      </c>
      <c r="CH31" s="2">
        <v>839</v>
      </c>
      <c r="CI31" s="17">
        <f>CH$74*BO31</f>
        <v>592.33706260688712</v>
      </c>
      <c r="CJ31" s="1">
        <f>CI31-CH31</f>
        <v>-246.66293739311288</v>
      </c>
      <c r="CK31" s="9"/>
      <c r="CO31" s="40"/>
      <c r="CQ31" s="17"/>
      <c r="CR31" s="1"/>
    </row>
    <row r="32" spans="1:96" x14ac:dyDescent="0.2">
      <c r="A32" s="49" t="s">
        <v>40</v>
      </c>
      <c r="B32">
        <v>1</v>
      </c>
      <c r="C32">
        <v>1</v>
      </c>
      <c r="D32">
        <v>0.67122186495176805</v>
      </c>
      <c r="E32">
        <v>0.328778135048231</v>
      </c>
      <c r="F32">
        <v>0.84737678855325904</v>
      </c>
      <c r="G32">
        <v>0.84737678855325904</v>
      </c>
      <c r="H32">
        <v>0.43474426807760103</v>
      </c>
      <c r="I32">
        <v>0.82716049382715995</v>
      </c>
      <c r="J32">
        <v>0.59966931176407201</v>
      </c>
      <c r="K32">
        <v>0.71284350007317998</v>
      </c>
      <c r="L32">
        <v>0.44681612881112198</v>
      </c>
      <c r="M32" s="31">
        <v>0</v>
      </c>
      <c r="N32">
        <v>1.01226552810489</v>
      </c>
      <c r="O32">
        <v>0.98744711170990995</v>
      </c>
      <c r="P32">
        <v>1.0168570947128499</v>
      </c>
      <c r="Q32">
        <v>0.98708544691978095</v>
      </c>
      <c r="R32">
        <v>64.220001220703097</v>
      </c>
      <c r="S32" s="43">
        <f>IF(C32,O32,Q32)</f>
        <v>0.98744711170990995</v>
      </c>
      <c r="T32" s="43">
        <f>IF(D32 = 0,N32,P32)</f>
        <v>1.0168570947128499</v>
      </c>
      <c r="U32" s="68">
        <f>R32*S32^(1-M32)</f>
        <v>63.413854719390166</v>
      </c>
      <c r="V32" s="67">
        <f>R32*T32^(M32+1)</f>
        <v>65.30256386373982</v>
      </c>
      <c r="W32" s="76">
        <f>0.5 * (D32-MAX($D$3:$D$73))/(MIN($D$3:$D$73)-MAX($D$3:$D$73)) + 0.75</f>
        <v>0.84924616900027416</v>
      </c>
      <c r="X32" s="76">
        <f>AVERAGE(D32, F32, G32, H32, I32, J32, K32)</f>
        <v>0.70577043082861401</v>
      </c>
      <c r="Y32" s="32">
        <f>1.2^M32</f>
        <v>1</v>
      </c>
      <c r="Z32" s="32">
        <f>IF(C32&gt;0, 1, 0.3)</f>
        <v>1</v>
      </c>
      <c r="AA32" s="32">
        <f>PERCENTILE($L$2:$L$73, 0.05)</f>
        <v>-0.19898600187551141</v>
      </c>
      <c r="AB32" s="32">
        <f>PERCENTILE($L$2:$L$73, 0.95)</f>
        <v>0.95443215742062359</v>
      </c>
      <c r="AC32" s="32">
        <f>MIN(MAX(L32,AA32), AB32)</f>
        <v>0.44681612881112198</v>
      </c>
      <c r="AD32" s="32">
        <f>AC32-$AC$74+1</f>
        <v>1.6458021306866333</v>
      </c>
      <c r="AE32" s="21">
        <f>(AD32^4) *Y32*Z32</f>
        <v>7.3368642044304426</v>
      </c>
      <c r="AF32" s="15">
        <f>AE32/$AE$74</f>
        <v>1.2816160808226475E-2</v>
      </c>
      <c r="AG32" s="84">
        <v>1413</v>
      </c>
      <c r="AH32" s="16">
        <f>$D$80*AF32</f>
        <v>1427.4748845569518</v>
      </c>
      <c r="AI32" s="26">
        <f>AH32-AG32</f>
        <v>14.474884556951793</v>
      </c>
      <c r="AJ32" s="2">
        <v>0</v>
      </c>
      <c r="AK32" s="2">
        <v>1284</v>
      </c>
      <c r="AL32" s="2">
        <v>193</v>
      </c>
      <c r="AM32" s="10">
        <f>SUM(AJ32:AL32)</f>
        <v>1477</v>
      </c>
      <c r="AN32" s="16">
        <f>AF32*$D$79</f>
        <v>2308.1790270168608</v>
      </c>
      <c r="AO32" s="9">
        <f>AN32-AM32</f>
        <v>831.1790270168608</v>
      </c>
      <c r="AP32" s="9">
        <f>AO32+AI32</f>
        <v>845.65391157381259</v>
      </c>
      <c r="AQ32" s="18">
        <f>AG32+AM32</f>
        <v>2890</v>
      </c>
      <c r="AR32" s="30">
        <f>AH32+AN32</f>
        <v>3735.6539115738124</v>
      </c>
      <c r="AS32" s="77">
        <f>AP32*(AP32&gt;0)</f>
        <v>845.65391157381259</v>
      </c>
      <c r="AT32">
        <f>AS32/$AS$74</f>
        <v>1.776789653241646E-2</v>
      </c>
      <c r="AU32" s="66">
        <f>AT32*$AP$74</f>
        <v>360.88285807508436</v>
      </c>
      <c r="AV32" s="69">
        <f>IF(AU32&gt;0,U32,V32)</f>
        <v>63.413854719390166</v>
      </c>
      <c r="AW32" s="17">
        <f>AU32/AV32</f>
        <v>5.690915016474098</v>
      </c>
      <c r="AX32" s="38">
        <f>AQ32/AR32</f>
        <v>0.77362626956587033</v>
      </c>
      <c r="AY32" s="23">
        <v>0</v>
      </c>
      <c r="AZ32" s="16">
        <f>BN32*$D$81</f>
        <v>83.36906056136327</v>
      </c>
      <c r="BA32" s="63">
        <f>AZ32-AY32</f>
        <v>83.36906056136327</v>
      </c>
      <c r="BB32" s="42">
        <f>($AD32^$BB$76)*($BC$76^$M32)*(IF($C32&gt;0,1,$BD$76))</f>
        <v>1.7264335685122165</v>
      </c>
      <c r="BC32" s="42">
        <f>($AD32^$BB$77)*($BC$77^$M32)*(IF($C32&gt;0,1,$BD$77))</f>
        <v>2.8956751663448648</v>
      </c>
      <c r="BD32" s="42">
        <f>($AD32^$BB$78)*($BC$78^$M32)*(IF($C32&gt;0,1,$BD$78))</f>
        <v>11.278318819090728</v>
      </c>
      <c r="BE32" s="42">
        <f>($AD32^$BB$79)*($BC$79^$M32)*(IF($C32&gt;0,1,$BD$79))</f>
        <v>2.905791740099557</v>
      </c>
      <c r="BF32" s="42">
        <f>($AD32^$BB$80)*($BC$80^$M32)*(IF($C32&gt;0,1,$BD$80))</f>
        <v>1.0453400943098361</v>
      </c>
      <c r="BG32" s="42">
        <f>($AD32^$BB$81)*($BC$81^$M32)*(IF($C32&gt;0,1,$BD$81))</f>
        <v>5.9693926451832109</v>
      </c>
      <c r="BH32" s="42">
        <f>($AD32^$BB$82)*($BC$82^$M32)*(IF($C32&gt;0,1,$BD$82))</f>
        <v>2.5312082896056842</v>
      </c>
      <c r="BI32" s="40">
        <f>BB32/BB$74</f>
        <v>1.6355152550559176E-2</v>
      </c>
      <c r="BJ32" s="40">
        <f>BC32/BC$74</f>
        <v>1.515060918088826E-2</v>
      </c>
      <c r="BK32" s="40">
        <f>BD32/BD$74</f>
        <v>1.1962888811911911E-2</v>
      </c>
      <c r="BL32" s="40">
        <f>BE32/BE$74</f>
        <v>1.490401335269181E-2</v>
      </c>
      <c r="BM32" s="40">
        <f>BF32/BF$74</f>
        <v>1.4310500848041464E-2</v>
      </c>
      <c r="BN32" s="40">
        <f>BG32/BG$74</f>
        <v>1.1724369519581376E-2</v>
      </c>
      <c r="BO32" s="40">
        <f>BH32/BH$74</f>
        <v>1.8037231355308207E-2</v>
      </c>
      <c r="BP32" s="2">
        <v>1655</v>
      </c>
      <c r="BQ32" s="17">
        <f>BP$74*BI32</f>
        <v>936.88855870623183</v>
      </c>
      <c r="BR32" s="1">
        <f>BQ32-BP32</f>
        <v>-718.11144129376817</v>
      </c>
      <c r="BS32" s="2">
        <v>938</v>
      </c>
      <c r="BT32" s="17">
        <f>BS$74*BJ32</f>
        <v>822.8447352232223</v>
      </c>
      <c r="BU32" s="1">
        <f>BT32-BS32</f>
        <v>-115.1552647767777</v>
      </c>
      <c r="BV32" s="84">
        <v>430</v>
      </c>
      <c r="BW32" s="17">
        <f>BV$74*BK32</f>
        <v>763.12464020067273</v>
      </c>
      <c r="BX32" s="1">
        <f>BW32-BV32</f>
        <v>333.12464020067273</v>
      </c>
      <c r="BY32" s="2">
        <v>805</v>
      </c>
      <c r="BZ32" s="17">
        <f>BY$74*BL32</f>
        <v>912.48331350520345</v>
      </c>
      <c r="CA32" s="1">
        <f>BZ32-BY32</f>
        <v>107.48331350520345</v>
      </c>
      <c r="CB32" s="2">
        <v>832</v>
      </c>
      <c r="CC32" s="17">
        <f>CB$74*BM32</f>
        <v>970.28057849890729</v>
      </c>
      <c r="CD32" s="1">
        <f>CC32-CB32</f>
        <v>138.28057849890729</v>
      </c>
      <c r="CE32" s="2">
        <v>1024</v>
      </c>
      <c r="CF32" s="17">
        <f>CE$74*BN32</f>
        <v>835.31443079209475</v>
      </c>
      <c r="CG32" s="1">
        <f>CF32-CE32</f>
        <v>-188.68556920790525</v>
      </c>
      <c r="CH32" s="2">
        <v>1344</v>
      </c>
      <c r="CI32" s="17">
        <f>CH$74*BO32</f>
        <v>1221.6256052323142</v>
      </c>
      <c r="CJ32" s="1">
        <f>CI32-CH32</f>
        <v>-122.37439476768577</v>
      </c>
      <c r="CK32" s="9"/>
      <c r="CO32" s="40"/>
      <c r="CQ32" s="17"/>
      <c r="CR32" s="1"/>
    </row>
    <row r="33" spans="1:96" x14ac:dyDescent="0.2">
      <c r="A33" s="49" t="s">
        <v>105</v>
      </c>
      <c r="B33">
        <v>1</v>
      </c>
      <c r="C33">
        <v>0</v>
      </c>
      <c r="D33">
        <v>0.40681818181818102</v>
      </c>
      <c r="E33">
        <v>0.59318181818181803</v>
      </c>
      <c r="F33">
        <v>0.39647577092510999</v>
      </c>
      <c r="G33">
        <v>0.39647577092510999</v>
      </c>
      <c r="H33">
        <v>0.442424242424242</v>
      </c>
      <c r="I33">
        <v>0.439393939393939</v>
      </c>
      <c r="J33">
        <v>0.44090648754828599</v>
      </c>
      <c r="K33">
        <v>0.41810135081889999</v>
      </c>
      <c r="L33">
        <v>0.131293407403266</v>
      </c>
      <c r="M33" s="31">
        <v>0</v>
      </c>
      <c r="N33">
        <v>1.01215062150861</v>
      </c>
      <c r="O33">
        <v>0.98775430973666301</v>
      </c>
      <c r="P33">
        <v>1.01694056956111</v>
      </c>
      <c r="Q33">
        <v>0.98715825796524603</v>
      </c>
      <c r="R33">
        <v>22.299999237060501</v>
      </c>
      <c r="S33" s="43">
        <f>IF(C33,O33,Q33)</f>
        <v>0.98715825796524603</v>
      </c>
      <c r="T33" s="43">
        <f>IF(D33 = 0,N33,P33)</f>
        <v>1.01694056956111</v>
      </c>
      <c r="U33" s="68">
        <f>R33*S33^(1-M33)</f>
        <v>22.013628399482961</v>
      </c>
      <c r="V33" s="67">
        <f>R33*T33^(M33+1)</f>
        <v>22.677773925348625</v>
      </c>
      <c r="W33" s="76">
        <f>0.5 * (D33-MAX($D$3:$D$73))/(MIN($D$3:$D$73)-MAX($D$3:$D$73)) + 0.75</f>
        <v>1.0156795294158059</v>
      </c>
      <c r="X33" s="76">
        <f>AVERAGE(D33, F33, G33, H33, I33, J33, K33)</f>
        <v>0.42008510626482398</v>
      </c>
      <c r="Y33" s="32">
        <f>1.2^M33</f>
        <v>1</v>
      </c>
      <c r="Z33" s="32">
        <f>IF(C33&gt;0, 1, 0.3)</f>
        <v>0.3</v>
      </c>
      <c r="AA33" s="32">
        <f>PERCENTILE($L$2:$L$73, 0.05)</f>
        <v>-0.19898600187551141</v>
      </c>
      <c r="AB33" s="32">
        <f>PERCENTILE($L$2:$L$73, 0.95)</f>
        <v>0.95443215742062359</v>
      </c>
      <c r="AC33" s="32">
        <f>MIN(MAX(L33,AA33), AB33)</f>
        <v>0.131293407403266</v>
      </c>
      <c r="AD33" s="32">
        <f>AC33-$AC$74+1</f>
        <v>1.3302794092787775</v>
      </c>
      <c r="AE33" s="21">
        <f>(AD33^4) *Y33*Z33</f>
        <v>0.93949122993868306</v>
      </c>
      <c r="AF33" s="15">
        <f>AE33/$AE$74</f>
        <v>1.6411194681157861E-3</v>
      </c>
      <c r="AG33" s="84">
        <v>468</v>
      </c>
      <c r="AH33" s="16">
        <f>$D$80*AF33</f>
        <v>182.78928131028414</v>
      </c>
      <c r="AI33" s="26">
        <f>AH33-AG33</f>
        <v>-285.21071868971586</v>
      </c>
      <c r="AJ33" s="2">
        <v>401</v>
      </c>
      <c r="AK33" s="2">
        <v>558</v>
      </c>
      <c r="AL33" s="2">
        <v>0</v>
      </c>
      <c r="AM33" s="10">
        <f>SUM(AJ33:AL33)</f>
        <v>959</v>
      </c>
      <c r="AN33" s="16">
        <f>AF33*$D$79</f>
        <v>295.56413920013176</v>
      </c>
      <c r="AO33" s="9">
        <f>AN33-AM33</f>
        <v>-663.43586079986824</v>
      </c>
      <c r="AP33" s="9">
        <f>AO33+AI33</f>
        <v>-948.64657948958416</v>
      </c>
      <c r="AQ33" s="18">
        <f>AG33+AM33</f>
        <v>1427</v>
      </c>
      <c r="AR33" s="30">
        <f>AH33+AN33</f>
        <v>478.3534205104159</v>
      </c>
      <c r="AS33" s="77">
        <f>AP33*(AP33&gt;0)</f>
        <v>0</v>
      </c>
      <c r="AT33">
        <f>AS33/$AS$74</f>
        <v>0</v>
      </c>
      <c r="AU33" s="66">
        <f>AT33*$AP$74</f>
        <v>0</v>
      </c>
      <c r="AV33" s="69">
        <f>IF(AU33&gt;0,U33,V33)</f>
        <v>22.677773925348625</v>
      </c>
      <c r="AW33" s="17">
        <f>AU33/AV33</f>
        <v>0</v>
      </c>
      <c r="AX33" s="38">
        <f>AQ33/AR33</f>
        <v>2.9831499866298703</v>
      </c>
      <c r="AY33" s="23">
        <v>0</v>
      </c>
      <c r="AZ33" s="16">
        <f>BN33*$D$81</f>
        <v>8.7441260108418799</v>
      </c>
      <c r="BA33" s="63">
        <f>AZ33-AY33</f>
        <v>8.7441260108418799</v>
      </c>
      <c r="BB33" s="42">
        <f>($AD33^$BB$76)*($BC$76^$M33)*(IF($C33&gt;0,1,$BD$76))</f>
        <v>0.63439443536175688</v>
      </c>
      <c r="BC33" s="42">
        <f>($AD33^$BB$77)*($BC$77^$M33)*(IF($C33&gt;0,1,$BD$77))</f>
        <v>0.72441978672698792</v>
      </c>
      <c r="BD33" s="42">
        <f>($AD33^$BB$78)*($BC$78^$M33)*(IF($C33&gt;0,1,$BD$78))</f>
        <v>8.0124285020840569E-3</v>
      </c>
      <c r="BE33" s="42">
        <f>($AD33^$BB$79)*($BC$79^$M33)*(IF($C33&gt;0,1,$BD$79))</f>
        <v>1.3356715911234205</v>
      </c>
      <c r="BF33" s="42">
        <f>($AD33^$BB$80)*($BC$80^$M33)*(IF($C33&gt;0,1,$BD$80))</f>
        <v>0.67082411080710702</v>
      </c>
      <c r="BG33" s="42">
        <f>($AD33^$BB$81)*($BC$81^$M33)*(IF($C33&gt;0,1,$BD$81))</f>
        <v>0.62609703343430823</v>
      </c>
      <c r="BH33" s="42">
        <f>($AD33^$BB$82)*($BC$82^$M33)*(IF($C33&gt;0,1,$BD$82))</f>
        <v>6.6388692378782671E-2</v>
      </c>
      <c r="BI33" s="40">
        <f>BB33/BB$74</f>
        <v>6.0098563633170952E-3</v>
      </c>
      <c r="BJ33" s="40">
        <f>BC33/BC$74</f>
        <v>3.7902735773560478E-3</v>
      </c>
      <c r="BK33" s="40">
        <f>BD33/BD$74</f>
        <v>8.4987658906731604E-6</v>
      </c>
      <c r="BL33" s="40">
        <f>BE33/BE$74</f>
        <v>6.8507549781363667E-3</v>
      </c>
      <c r="BM33" s="40">
        <f>BF33/BF$74</f>
        <v>9.1834504950562071E-3</v>
      </c>
      <c r="BN33" s="40">
        <f>BG33/BG$74</f>
        <v>1.2297051662401124E-3</v>
      </c>
      <c r="BO33" s="40">
        <f>BH33/BH$74</f>
        <v>4.7308165382116114E-4</v>
      </c>
      <c r="BP33" s="2">
        <v>847</v>
      </c>
      <c r="BQ33" s="17">
        <f>BP$74*BI33</f>
        <v>344.26861191625648</v>
      </c>
      <c r="BR33" s="1">
        <f>BQ33-BP33</f>
        <v>-502.73138808374352</v>
      </c>
      <c r="BS33" s="2">
        <v>650</v>
      </c>
      <c r="BT33" s="17">
        <f>BS$74*BJ33</f>
        <v>205.8535482597843</v>
      </c>
      <c r="BU33" s="1">
        <f>BT33-BS33</f>
        <v>-444.1464517402157</v>
      </c>
      <c r="BV33" s="84">
        <v>560</v>
      </c>
      <c r="BW33" s="17">
        <f>BV$74*BK33</f>
        <v>0.54214477493193158</v>
      </c>
      <c r="BX33" s="1">
        <f>BW33-BV33</f>
        <v>-559.4578552250681</v>
      </c>
      <c r="BY33" s="2">
        <v>649</v>
      </c>
      <c r="BZ33" s="17">
        <f>BY$74*BL33</f>
        <v>419.43062278142094</v>
      </c>
      <c r="CA33" s="1">
        <f>BZ33-BY33</f>
        <v>-229.56937721857906</v>
      </c>
      <c r="CB33" s="2">
        <v>891</v>
      </c>
      <c r="CC33" s="17">
        <f>CB$74*BM33</f>
        <v>622.65631046580097</v>
      </c>
      <c r="CD33" s="1">
        <f>CC33-CB33</f>
        <v>-268.34368953419903</v>
      </c>
      <c r="CE33" s="2">
        <v>0</v>
      </c>
      <c r="CF33" s="17">
        <f>CE$74*BN33</f>
        <v>87.611574273943049</v>
      </c>
      <c r="CG33" s="1">
        <f>CF33-CE33</f>
        <v>87.611574273943049</v>
      </c>
      <c r="CH33" s="2">
        <v>0</v>
      </c>
      <c r="CI33" s="17">
        <f>CH$74*BO33</f>
        <v>32.040874249999604</v>
      </c>
      <c r="CJ33" s="1">
        <f>CI33-CH33</f>
        <v>32.040874249999604</v>
      </c>
      <c r="CK33" s="9"/>
      <c r="CO33" s="40"/>
      <c r="CQ33" s="17"/>
      <c r="CR33" s="1"/>
    </row>
    <row r="34" spans="1:96" x14ac:dyDescent="0.2">
      <c r="A34" s="50" t="s">
        <v>64</v>
      </c>
      <c r="B34">
        <v>1</v>
      </c>
      <c r="C34">
        <v>0</v>
      </c>
      <c r="D34">
        <v>0.143086816720257</v>
      </c>
      <c r="E34">
        <v>0.85691318327974197</v>
      </c>
      <c r="F34">
        <v>8.8235294117646995E-2</v>
      </c>
      <c r="G34">
        <v>8.8235294117646995E-2</v>
      </c>
      <c r="H34">
        <v>5.4673721340387997E-2</v>
      </c>
      <c r="I34">
        <v>7.0546737213403807E-2</v>
      </c>
      <c r="J34">
        <v>6.2105174115199301E-2</v>
      </c>
      <c r="K34">
        <v>7.4026132576829204E-2</v>
      </c>
      <c r="L34">
        <v>0.97104755753959504</v>
      </c>
      <c r="M34" s="31">
        <v>0</v>
      </c>
      <c r="N34">
        <v>1.00481036671737</v>
      </c>
      <c r="O34">
        <v>0.99622927457803301</v>
      </c>
      <c r="P34">
        <v>1.0064606347714999</v>
      </c>
      <c r="Q34">
        <v>0.995147415886945</v>
      </c>
      <c r="R34">
        <v>272.60998535156199</v>
      </c>
      <c r="S34" s="43">
        <f>IF(C34,O34,Q34)</f>
        <v>0.995147415886945</v>
      </c>
      <c r="T34" s="43">
        <f>IF(D34 = 0,N34,P34)</f>
        <v>1.0064606347714999</v>
      </c>
      <c r="U34" s="68">
        <f>R34*S34^(1-M34)</f>
        <v>271.28712246758482</v>
      </c>
      <c r="V34" s="67">
        <f>R34*T34^(M34+1)</f>
        <v>274.37121890198239</v>
      </c>
      <c r="W34" s="76">
        <f>0.5 * (D34-MAX($D$3:$D$73))/(MIN($D$3:$D$73)-MAX($D$3:$D$73)) + 0.75</f>
        <v>1.1816896878977741</v>
      </c>
      <c r="X34" s="76">
        <f>AVERAGE(D34, F34, G34, H34, I34, J34, K34)</f>
        <v>8.2987024314481614E-2</v>
      </c>
      <c r="Y34" s="32">
        <f>1.2^M34</f>
        <v>1</v>
      </c>
      <c r="Z34" s="32">
        <f>IF(C34&gt;0, 1, 0.3)</f>
        <v>0.3</v>
      </c>
      <c r="AA34" s="32">
        <f>PERCENTILE($L$2:$L$73, 0.05)</f>
        <v>-0.19898600187551141</v>
      </c>
      <c r="AB34" s="32">
        <f>PERCENTILE($L$2:$L$73, 0.95)</f>
        <v>0.95443215742062359</v>
      </c>
      <c r="AC34" s="32">
        <f>MIN(MAX(L34,AA34), AB34)</f>
        <v>0.95443215742062359</v>
      </c>
      <c r="AD34" s="32">
        <f>AC34-$AC$74+1</f>
        <v>2.1534181592961348</v>
      </c>
      <c r="AE34" s="21">
        <f>(AD34^4) *Y34*Z34</f>
        <v>6.4511143319182755</v>
      </c>
      <c r="AF34" s="15">
        <f>AE34/$AE$74</f>
        <v>1.1268917669239787E-2</v>
      </c>
      <c r="AG34" s="84">
        <v>4362</v>
      </c>
      <c r="AH34" s="16">
        <f>$D$80*AF34</f>
        <v>1255.1416285799462</v>
      </c>
      <c r="AI34" s="26">
        <f>AH34-AG34</f>
        <v>-3106.858371420054</v>
      </c>
      <c r="AJ34" s="2">
        <v>818</v>
      </c>
      <c r="AK34" s="2">
        <v>4089</v>
      </c>
      <c r="AL34" s="2">
        <v>0</v>
      </c>
      <c r="AM34" s="10">
        <f>SUM(AJ34:AL34)</f>
        <v>4907</v>
      </c>
      <c r="AN34" s="16">
        <f>AF34*$D$79</f>
        <v>2029.5219302041833</v>
      </c>
      <c r="AO34" s="9">
        <f>AN34-AM34</f>
        <v>-2877.4780697958167</v>
      </c>
      <c r="AP34" s="9">
        <f>AO34+AI34</f>
        <v>-5984.3364412158708</v>
      </c>
      <c r="AQ34" s="18">
        <f>AG34+AM34</f>
        <v>9269</v>
      </c>
      <c r="AR34" s="30">
        <f>AH34+AN34</f>
        <v>3284.6635587841292</v>
      </c>
      <c r="AS34" s="77">
        <f>AP34*(AP34&gt;0)</f>
        <v>0</v>
      </c>
      <c r="AT34">
        <f>AS34/$AS$74</f>
        <v>0</v>
      </c>
      <c r="AU34" s="66">
        <f>AT34*$AP$74</f>
        <v>0</v>
      </c>
      <c r="AV34" s="69">
        <f>IF(AU34&gt;0,U34,V34)</f>
        <v>274.37121890198239</v>
      </c>
      <c r="AW34" s="17">
        <f>AU34/AV34</f>
        <v>0</v>
      </c>
      <c r="AX34" s="38">
        <f>AQ34/AR34</f>
        <v>2.8219024061724816</v>
      </c>
      <c r="AY34" s="23">
        <v>0</v>
      </c>
      <c r="AZ34" s="16">
        <f>BN34*$D$81</f>
        <v>49.187598365856807</v>
      </c>
      <c r="BA34" s="63">
        <f>AZ34-AY34</f>
        <v>49.187598365856807</v>
      </c>
      <c r="BB34" s="42">
        <f>($AD34^$BB$76)*($BC$76^$M34)*(IF($C34&gt;0,1,$BD$76))</f>
        <v>1.0755402687293618</v>
      </c>
      <c r="BC34" s="42">
        <f>($AD34^$BB$77)*($BC$77^$M34)*(IF($C34&gt;0,1,$BD$77))</f>
        <v>2.0248467793621518</v>
      </c>
      <c r="BD34" s="42">
        <f>($AD34^$BB$78)*($BC$78^$M34)*(IF($C34&gt;0,1,$BD$78))</f>
        <v>8.3374504143716804E-2</v>
      </c>
      <c r="BE34" s="42">
        <f>($AD34^$BB$79)*($BC$79^$M34)*(IF($C34&gt;0,1,$BD$79))</f>
        <v>3.7459834040078954</v>
      </c>
      <c r="BF34" s="42">
        <f>($AD34^$BB$80)*($BC$80^$M34)*(IF($C34&gt;0,1,$BD$80))</f>
        <v>0.70020655700076861</v>
      </c>
      <c r="BG34" s="42">
        <f>($AD34^$BB$81)*($BC$81^$M34)*(IF($C34&gt;0,1,$BD$81))</f>
        <v>3.5219311090024119</v>
      </c>
      <c r="BH34" s="42">
        <f>($AD34^$BB$82)*($BC$82^$M34)*(IF($C34&gt;0,1,$BD$82))</f>
        <v>0.16293556489666117</v>
      </c>
      <c r="BI34" s="40">
        <f>BB34/BB$74</f>
        <v>1.0188996258047242E-2</v>
      </c>
      <c r="BJ34" s="40">
        <f>BC34/BC$74</f>
        <v>1.0594303726415507E-2</v>
      </c>
      <c r="BK34" s="40">
        <f>BD34/BD$74</f>
        <v>8.8435159425647857E-5</v>
      </c>
      <c r="BL34" s="40">
        <f>BE34/BE$74</f>
        <v>1.9213416399340016E-2</v>
      </c>
      <c r="BM34" s="40">
        <f>BF34/BF$74</f>
        <v>9.5856904200918372E-3</v>
      </c>
      <c r="BN34" s="40">
        <f>BG34/BG$74</f>
        <v>6.9173572922486106E-3</v>
      </c>
      <c r="BO34" s="40">
        <f>BH34/BH$74</f>
        <v>1.1610686058975968E-3</v>
      </c>
      <c r="BP34" s="2">
        <v>276</v>
      </c>
      <c r="BQ34" s="17">
        <f>BP$74*BI34</f>
        <v>583.66646164597819</v>
      </c>
      <c r="BR34" s="1">
        <f>BQ34-BP34</f>
        <v>307.66646164597819</v>
      </c>
      <c r="BS34" s="2">
        <v>561</v>
      </c>
      <c r="BT34" s="17">
        <f>BS$74*BJ34</f>
        <v>575.38722968535262</v>
      </c>
      <c r="BU34" s="1">
        <f>BT34-BS34</f>
        <v>14.387229685352622</v>
      </c>
      <c r="BV34" s="84">
        <v>0</v>
      </c>
      <c r="BW34" s="17">
        <f>BV$74*BK34</f>
        <v>5.6413672549215024</v>
      </c>
      <c r="BX34" s="1">
        <f>BW34-BV34</f>
        <v>5.6413672549215024</v>
      </c>
      <c r="BY34" s="2">
        <v>1432</v>
      </c>
      <c r="BZ34" s="17">
        <f>BY$74*BL34</f>
        <v>1176.3222056331931</v>
      </c>
      <c r="CA34" s="1">
        <f>BZ34-BY34</f>
        <v>-255.67779436680689</v>
      </c>
      <c r="CB34" s="2">
        <v>293</v>
      </c>
      <c r="CC34" s="17">
        <f>CB$74*BM34</f>
        <v>649.92898186306672</v>
      </c>
      <c r="CD34" s="1">
        <f>CC34-CB34</f>
        <v>356.92898186306672</v>
      </c>
      <c r="CE34" s="2">
        <v>293</v>
      </c>
      <c r="CF34" s="17">
        <f>CE$74*BN34</f>
        <v>492.83403764354449</v>
      </c>
      <c r="CG34" s="1">
        <f>CF34-CE34</f>
        <v>199.83403764354449</v>
      </c>
      <c r="CH34" s="2">
        <v>1467</v>
      </c>
      <c r="CI34" s="17">
        <f>CH$74*BO34</f>
        <v>78.636854540232434</v>
      </c>
      <c r="CJ34" s="1">
        <f>CI34-CH34</f>
        <v>-1388.3631454597676</v>
      </c>
      <c r="CK34" s="9"/>
      <c r="CO34" s="40"/>
      <c r="CQ34" s="17"/>
      <c r="CR34" s="1"/>
    </row>
    <row r="35" spans="1:96" x14ac:dyDescent="0.2">
      <c r="A35" s="50" t="s">
        <v>12</v>
      </c>
      <c r="B35">
        <v>1</v>
      </c>
      <c r="C35">
        <v>1</v>
      </c>
      <c r="D35">
        <v>0.26284246575342401</v>
      </c>
      <c r="E35">
        <v>0.73715753424657504</v>
      </c>
      <c r="F35">
        <v>0.19373942470389099</v>
      </c>
      <c r="G35">
        <v>0.19373942470389099</v>
      </c>
      <c r="H35">
        <v>2.7410207939508501E-2</v>
      </c>
      <c r="I35">
        <v>0.13043478260869501</v>
      </c>
      <c r="J35">
        <v>5.9793348408070698E-2</v>
      </c>
      <c r="K35">
        <v>0.107630520400576</v>
      </c>
      <c r="L35">
        <v>1.0254582866337101</v>
      </c>
      <c r="M35" s="31">
        <v>0</v>
      </c>
      <c r="N35">
        <v>1.00873754675186</v>
      </c>
      <c r="O35">
        <v>0.99447079939273397</v>
      </c>
      <c r="P35">
        <v>1.0100103148339099</v>
      </c>
      <c r="Q35">
        <v>0.99235541315690601</v>
      </c>
      <c r="R35">
        <v>259.5</v>
      </c>
      <c r="S35" s="43">
        <f>IF(C35,O35,Q35)</f>
        <v>0.99447079939273397</v>
      </c>
      <c r="T35" s="43">
        <f>IF(D35 = 0,N35,P35)</f>
        <v>1.0100103148339099</v>
      </c>
      <c r="U35" s="68">
        <f>R35*S35^(1-M35)</f>
        <v>258.06517244241445</v>
      </c>
      <c r="V35" s="67">
        <f>R35*T35^(M35+1)</f>
        <v>262.09767669939964</v>
      </c>
      <c r="W35" s="76">
        <f>0.5 * (D35-MAX($D$3:$D$73))/(MIN($D$3:$D$73)-MAX($D$3:$D$73)) + 0.75</f>
        <v>1.1063074736217993</v>
      </c>
      <c r="X35" s="76">
        <f>AVERAGE(D35, F35, G35, H35, I35, J35, K35)</f>
        <v>0.13937002493115089</v>
      </c>
      <c r="Y35" s="32">
        <f>1.2^M35</f>
        <v>1</v>
      </c>
      <c r="Z35" s="32">
        <f>IF(C35&gt;0, 1, 0.3)</f>
        <v>1</v>
      </c>
      <c r="AA35" s="32">
        <f>PERCENTILE($L$2:$L$73, 0.05)</f>
        <v>-0.19898600187551141</v>
      </c>
      <c r="AB35" s="32">
        <f>PERCENTILE($L$2:$L$73, 0.95)</f>
        <v>0.95443215742062359</v>
      </c>
      <c r="AC35" s="32">
        <f>MIN(MAX(L35,AA35), AB35)</f>
        <v>0.95443215742062359</v>
      </c>
      <c r="AD35" s="32">
        <f>AC35-$AC$74+1</f>
        <v>2.1534181592961348</v>
      </c>
      <c r="AE35" s="21">
        <f>(AD35^4) *Y35*Z35</f>
        <v>21.503714439727585</v>
      </c>
      <c r="AF35" s="15">
        <f>AE35/$AE$74</f>
        <v>3.7563058897465959E-2</v>
      </c>
      <c r="AG35" s="84">
        <v>6228</v>
      </c>
      <c r="AH35" s="16">
        <f>$D$80*AF35</f>
        <v>4183.8054285998214</v>
      </c>
      <c r="AI35" s="26">
        <f>AH35-AG35</f>
        <v>-2044.1945714001786</v>
      </c>
      <c r="AJ35" s="2">
        <v>0</v>
      </c>
      <c r="AK35" s="2">
        <v>3892</v>
      </c>
      <c r="AL35" s="2">
        <v>0</v>
      </c>
      <c r="AM35" s="10">
        <f>SUM(AJ35:AL35)</f>
        <v>3892</v>
      </c>
      <c r="AN35" s="16">
        <f>AF35*$D$79</f>
        <v>6765.0731006806118</v>
      </c>
      <c r="AO35" s="9">
        <f>AN35-AM35</f>
        <v>2873.0731006806118</v>
      </c>
      <c r="AP35" s="9">
        <f>AO35+AI35</f>
        <v>828.87852928043321</v>
      </c>
      <c r="AQ35" s="18">
        <f>AG35+AM35</f>
        <v>10120</v>
      </c>
      <c r="AR35" s="30">
        <f>AH35+AN35</f>
        <v>10948.878529280433</v>
      </c>
      <c r="AS35" s="77">
        <f>AP35*(AP35&gt;0)</f>
        <v>828.87852928043321</v>
      </c>
      <c r="AT35">
        <f>AS35/$AS$74</f>
        <v>1.7415431708685224E-2</v>
      </c>
      <c r="AU35" s="66">
        <f>AT35*$AP$74</f>
        <v>353.72396266352041</v>
      </c>
      <c r="AV35" s="69">
        <f>IF(AU35&gt;0,U35,V35)</f>
        <v>258.06517244241445</v>
      </c>
      <c r="AW35" s="17">
        <f>AU35/AV35</f>
        <v>1.3706768693960498</v>
      </c>
      <c r="AX35" s="38">
        <f>AQ35/AR35</f>
        <v>0.92429557720785971</v>
      </c>
      <c r="AY35" s="23">
        <v>0</v>
      </c>
      <c r="AZ35" s="16">
        <f>BN35*$D$81</f>
        <v>218.61154829269697</v>
      </c>
      <c r="BA35" s="63">
        <f>AZ35-AY35</f>
        <v>218.61154829269697</v>
      </c>
      <c r="BB35" s="42">
        <f>($AD35^$BB$76)*($BC$76^$M35)*(IF($C35&gt;0,1,$BD$76))</f>
        <v>2.3179747170891418</v>
      </c>
      <c r="BC35" s="42">
        <f>($AD35^$BB$77)*($BC$77^$M35)*(IF($C35&gt;0,1,$BD$77))</f>
        <v>5.1392050237618063</v>
      </c>
      <c r="BD35" s="42">
        <f>($AD35^$BB$78)*($BC$78^$M35)*(IF($C35&gt;0,1,$BD$78))</f>
        <v>41.687252071858403</v>
      </c>
      <c r="BE35" s="42">
        <f>($AD35^$BB$79)*($BC$79^$M35)*(IF($C35&gt;0,1,$BD$79))</f>
        <v>5.1668736607005457</v>
      </c>
      <c r="BF35" s="42">
        <f>($AD35^$BB$80)*($BC$80^$M35)*(IF($C35&gt;0,1,$BD$80))</f>
        <v>1.0706522278299213</v>
      </c>
      <c r="BG35" s="42">
        <f>($AD35^$BB$81)*($BC$81^$M35)*(IF($C35&gt;0,1,$BD$81))</f>
        <v>15.653027151121831</v>
      </c>
      <c r="BH35" s="42">
        <f>($AD35^$BB$82)*($BC$82^$M35)*(IF($C35&gt;0,1,$BD$82))</f>
        <v>4.1778349973502866</v>
      </c>
      <c r="BI35" s="40">
        <f>BB35/BB$74</f>
        <v>2.1959043659584575E-2</v>
      </c>
      <c r="BJ35" s="40">
        <f>BC35/BC$74</f>
        <v>2.6889095752323618E-2</v>
      </c>
      <c r="BK35" s="40">
        <f>BD35/BD$74</f>
        <v>4.4217579712823932E-2</v>
      </c>
      <c r="BL35" s="40">
        <f>BE35/BE$74</f>
        <v>2.6501263999089683E-2</v>
      </c>
      <c r="BM35" s="40">
        <f>BF35/BF$74</f>
        <v>1.4657018990966109E-2</v>
      </c>
      <c r="BN35" s="40">
        <f>BG35/BG$74</f>
        <v>3.0743810187771607E-2</v>
      </c>
      <c r="BO35" s="40">
        <f>BH35/BH$74</f>
        <v>2.9770989894810175E-2</v>
      </c>
      <c r="BP35" s="2">
        <v>539</v>
      </c>
      <c r="BQ35" s="17">
        <f>BP$74*BI35</f>
        <v>1257.9018569956429</v>
      </c>
      <c r="BR35" s="1">
        <f>BQ35-BP35</f>
        <v>718.9018569956429</v>
      </c>
      <c r="BS35" s="2">
        <v>241</v>
      </c>
      <c r="BT35" s="17">
        <f>BS$74*BJ35</f>
        <v>1460.373679404448</v>
      </c>
      <c r="BU35" s="1">
        <f>BT35-BS35</f>
        <v>1219.373679404448</v>
      </c>
      <c r="BV35" s="84">
        <v>4276</v>
      </c>
      <c r="BW35" s="17">
        <f>BV$74*BK35</f>
        <v>2820.6836274607513</v>
      </c>
      <c r="BX35" s="1">
        <f>BW35-BV35</f>
        <v>-1455.3163725392487</v>
      </c>
      <c r="BY35" s="2">
        <v>1162</v>
      </c>
      <c r="BZ35" s="17">
        <f>BY$74*BL35</f>
        <v>1622.5133870802667</v>
      </c>
      <c r="CA35" s="1">
        <f>BZ35-BY35</f>
        <v>460.51338708026674</v>
      </c>
      <c r="CB35" s="2">
        <v>909</v>
      </c>
      <c r="CC35" s="17">
        <f>CB$74*BM35</f>
        <v>993.7752016254841</v>
      </c>
      <c r="CD35" s="1">
        <f>CC35-CB35</f>
        <v>84.775201625484101</v>
      </c>
      <c r="CE35" s="2">
        <v>2425</v>
      </c>
      <c r="CF35" s="17">
        <f>CE$74*BN35</f>
        <v>2190.3735006379761</v>
      </c>
      <c r="CG35" s="1">
        <f>CF35-CE35</f>
        <v>-234.62649936202388</v>
      </c>
      <c r="CH35" s="2">
        <v>1819</v>
      </c>
      <c r="CI35" s="17">
        <f>CH$74*BO35</f>
        <v>2016.3296035957035</v>
      </c>
      <c r="CJ35" s="1">
        <f>CI35-CH35</f>
        <v>197.32960359570347</v>
      </c>
      <c r="CK35" s="9"/>
      <c r="CO35" s="40"/>
      <c r="CQ35" s="17"/>
      <c r="CR35" s="1"/>
    </row>
    <row r="36" spans="1:96" x14ac:dyDescent="0.2">
      <c r="A36" s="50" t="s">
        <v>21</v>
      </c>
      <c r="B36">
        <v>1</v>
      </c>
      <c r="C36">
        <v>0</v>
      </c>
      <c r="D36">
        <v>0.17765273311897101</v>
      </c>
      <c r="E36">
        <v>0.82234726688102899</v>
      </c>
      <c r="F36">
        <v>6.67726550079491E-2</v>
      </c>
      <c r="G36">
        <v>6.67726550079491E-2</v>
      </c>
      <c r="H36">
        <v>1.05820105820105E-2</v>
      </c>
      <c r="I36">
        <v>7.3192239858906494E-2</v>
      </c>
      <c r="J36">
        <v>2.7830218409275999E-2</v>
      </c>
      <c r="K36">
        <v>4.3107975742760901E-2</v>
      </c>
      <c r="L36">
        <v>0.61697953732671496</v>
      </c>
      <c r="M36" s="31">
        <v>0</v>
      </c>
      <c r="N36">
        <v>1.0059011265270901</v>
      </c>
      <c r="O36">
        <v>0.99611208954884001</v>
      </c>
      <c r="P36">
        <v>1.0077347578222899</v>
      </c>
      <c r="Q36">
        <v>0.99226819799787302</v>
      </c>
      <c r="R36">
        <v>636.86999511718705</v>
      </c>
      <c r="S36" s="43">
        <f>IF(C36,O36,Q36)</f>
        <v>0.99226819799787302</v>
      </c>
      <c r="T36" s="43">
        <f>IF(D36 = 0,N36,P36)</f>
        <v>1.0077347578222899</v>
      </c>
      <c r="U36" s="68">
        <f>R36*S36^(1-M36)</f>
        <v>631.94584241384541</v>
      </c>
      <c r="V36" s="67">
        <f>R36*T36^(M36+1)</f>
        <v>641.79603029370151</v>
      </c>
      <c r="W36" s="76">
        <f>0.5 * (D36-MAX($D$3:$D$73))/(MIN($D$3:$D$73)-MAX($D$3:$D$73)) + 0.75</f>
        <v>1.1599315884874353</v>
      </c>
      <c r="X36" s="76">
        <f>AVERAGE(D36, F36, G36, H36, I36, J36, K36)</f>
        <v>6.6558641103974733E-2</v>
      </c>
      <c r="Y36" s="32">
        <f>1.2^M36</f>
        <v>1</v>
      </c>
      <c r="Z36" s="32">
        <f>IF(C36&gt;0, 1, 0.3)</f>
        <v>0.3</v>
      </c>
      <c r="AA36" s="32">
        <f>PERCENTILE($L$2:$L$73, 0.05)</f>
        <v>-0.19898600187551141</v>
      </c>
      <c r="AB36" s="32">
        <f>PERCENTILE($L$2:$L$73, 0.95)</f>
        <v>0.95443215742062359</v>
      </c>
      <c r="AC36" s="32">
        <f>MIN(MAX(L36,AA36), AB36)</f>
        <v>0.61697953732671496</v>
      </c>
      <c r="AD36" s="32">
        <f>AC36-$AC$74+1</f>
        <v>1.8159655392022263</v>
      </c>
      <c r="AE36" s="21">
        <f>(AD36^4) *Y36*Z36</f>
        <v>3.262508607075381</v>
      </c>
      <c r="AF36" s="15">
        <f>AE36/$AE$74</f>
        <v>5.699006248643927E-3</v>
      </c>
      <c r="AG36" s="84">
        <v>1911</v>
      </c>
      <c r="AH36" s="16">
        <f>$D$80*AF36</f>
        <v>634.76016012927187</v>
      </c>
      <c r="AI36" s="26">
        <f>AH36-AG36</f>
        <v>-1276.2398398707282</v>
      </c>
      <c r="AJ36" s="2">
        <v>0</v>
      </c>
      <c r="AK36" s="2">
        <v>2547</v>
      </c>
      <c r="AL36" s="2">
        <v>0</v>
      </c>
      <c r="AM36" s="10">
        <f>SUM(AJ36:AL36)</f>
        <v>2547</v>
      </c>
      <c r="AN36" s="16">
        <f>AF36*$D$79</f>
        <v>1026.3858962751476</v>
      </c>
      <c r="AO36" s="9">
        <f>AN36-AM36</f>
        <v>-1520.6141037248524</v>
      </c>
      <c r="AP36" s="9">
        <f>AO36+AI36</f>
        <v>-2796.8539435955809</v>
      </c>
      <c r="AQ36" s="18">
        <f>AG36+AM36</f>
        <v>4458</v>
      </c>
      <c r="AR36" s="30">
        <f>AH36+AN36</f>
        <v>1661.1460564044196</v>
      </c>
      <c r="AS36" s="77">
        <f>AP36*(AP36&gt;0)</f>
        <v>0</v>
      </c>
      <c r="AT36">
        <f>AS36/$AS$74</f>
        <v>0</v>
      </c>
      <c r="AU36" s="66">
        <f>AT36*$AP$74</f>
        <v>0</v>
      </c>
      <c r="AV36" s="80">
        <f>IF(AU36&gt;0,U36,V36)</f>
        <v>641.79603029370151</v>
      </c>
      <c r="AW36" s="17">
        <f>AU36/AV36</f>
        <v>0</v>
      </c>
      <c r="AX36" s="38">
        <f>AQ36/AR36</f>
        <v>2.6836893618189244</v>
      </c>
      <c r="AY36" s="23">
        <v>0</v>
      </c>
      <c r="AZ36" s="16">
        <f>BN36*$D$81</f>
        <v>26.69421434984886</v>
      </c>
      <c r="BA36" s="63">
        <f>AZ36-AY36</f>
        <v>26.69421434984886</v>
      </c>
      <c r="BB36" s="42">
        <f>($AD36^$BB$76)*($BC$76^$M36)*(IF($C36&gt;0,1,$BD$76))</f>
        <v>0.8922774413998914</v>
      </c>
      <c r="BC36" s="42">
        <f>($AD36^$BB$77)*($BC$77^$M36)*(IF($C36&gt;0,1,$BD$77))</f>
        <v>1.4074463408868507</v>
      </c>
      <c r="BD36" s="42">
        <f>($AD36^$BB$78)*($BC$78^$M36)*(IF($C36&gt;0,1,$BD$78))</f>
        <v>3.6397392187840084E-2</v>
      </c>
      <c r="BE36" s="42">
        <f>($AD36^$BB$79)*($BC$79^$M36)*(IF($C36&gt;0,1,$BD$79))</f>
        <v>2.6006827931075156</v>
      </c>
      <c r="BF36" s="42">
        <f>($AD36^$BB$80)*($BC$80^$M36)*(IF($C36&gt;0,1,$BD$80))</f>
        <v>0.6896652200350879</v>
      </c>
      <c r="BG36" s="42">
        <f>($AD36^$BB$81)*($BC$81^$M36)*(IF($C36&gt;0,1,$BD$81))</f>
        <v>1.9113595107821164</v>
      </c>
      <c r="BH36" s="42">
        <f>($AD36^$BB$82)*($BC$82^$M36)*(IF($C36&gt;0,1,$BD$82))</f>
        <v>0.11858811851523696</v>
      </c>
      <c r="BI36" s="40">
        <f>BB36/BB$74</f>
        <v>8.4528787771972601E-3</v>
      </c>
      <c r="BJ36" s="40">
        <f>BC36/BC$74</f>
        <v>7.363971519210223E-3</v>
      </c>
      <c r="BK36" s="40">
        <f>BD36/BD$74</f>
        <v>3.860663657154764E-5</v>
      </c>
      <c r="BL36" s="40">
        <f>BE36/BE$74</f>
        <v>1.3339087774150755E-2</v>
      </c>
      <c r="BM36" s="40">
        <f>BF36/BF$74</f>
        <v>9.441381584710886E-3</v>
      </c>
      <c r="BN36" s="40">
        <f>BG36/BG$74</f>
        <v>3.7540645290368613E-3</v>
      </c>
      <c r="BO36" s="40">
        <f>BH36/BH$74</f>
        <v>8.4505148724179269E-4</v>
      </c>
      <c r="BP36" s="2">
        <v>657</v>
      </c>
      <c r="BQ36" s="17">
        <f>BP$74*BI36</f>
        <v>484.21470787296784</v>
      </c>
      <c r="BR36" s="1">
        <f>BQ36-BP36</f>
        <v>-172.78529212703216</v>
      </c>
      <c r="BS36" s="2">
        <v>616</v>
      </c>
      <c r="BT36" s="17">
        <f>BS$74*BJ36</f>
        <v>399.94465717982644</v>
      </c>
      <c r="BU36" s="1">
        <f>BT36-BS36</f>
        <v>-216.05534282017356</v>
      </c>
      <c r="BV36" s="84">
        <v>677</v>
      </c>
      <c r="BW36" s="17">
        <f>BV$74*BK36</f>
        <v>2.4627559535355954</v>
      </c>
      <c r="BX36" s="1">
        <f>BW36-BV36</f>
        <v>-674.53724404646437</v>
      </c>
      <c r="BY36" s="2">
        <v>699</v>
      </c>
      <c r="BZ36" s="17">
        <f>BY$74*BL36</f>
        <v>816.67230988460585</v>
      </c>
      <c r="CA36" s="1">
        <f>BZ36-BY36</f>
        <v>117.67230988460585</v>
      </c>
      <c r="CB36" s="2">
        <v>739</v>
      </c>
      <c r="CC36" s="17">
        <f>CB$74*BM36</f>
        <v>640.14455420656748</v>
      </c>
      <c r="CD36" s="1">
        <f>CC36-CB36</f>
        <v>-98.855445793432523</v>
      </c>
      <c r="CE36" s="2">
        <v>0</v>
      </c>
      <c r="CF36" s="17">
        <f>CE$74*BN36</f>
        <v>267.46208143576024</v>
      </c>
      <c r="CG36" s="1">
        <f>CF36-CE36</f>
        <v>267.46208143576024</v>
      </c>
      <c r="CH36" s="2">
        <v>739</v>
      </c>
      <c r="CI36" s="17">
        <f>CH$74*BO36</f>
        <v>57.233647127912135</v>
      </c>
      <c r="CJ36" s="1">
        <f>CI36-CH36</f>
        <v>-681.76635287208785</v>
      </c>
      <c r="CK36" s="9"/>
      <c r="CO36" s="40"/>
      <c r="CQ36" s="17"/>
      <c r="CR36" s="1"/>
    </row>
    <row r="37" spans="1:96" x14ac:dyDescent="0.2">
      <c r="A37" s="50" t="s">
        <v>50</v>
      </c>
      <c r="B37">
        <v>1</v>
      </c>
      <c r="C37">
        <v>1</v>
      </c>
      <c r="D37">
        <v>0.59405144694533696</v>
      </c>
      <c r="E37">
        <v>0.40594855305466199</v>
      </c>
      <c r="F37">
        <v>0.74880763116057203</v>
      </c>
      <c r="G37">
        <v>0.74880763116057203</v>
      </c>
      <c r="H37">
        <v>0.65255731922398497</v>
      </c>
      <c r="I37">
        <v>0.80158730158730096</v>
      </c>
      <c r="J37">
        <v>0.72324384591076696</v>
      </c>
      <c r="K37">
        <v>0.73591474438816795</v>
      </c>
      <c r="L37">
        <v>0.58587703761259602</v>
      </c>
      <c r="M37" s="31">
        <v>0</v>
      </c>
      <c r="N37">
        <v>1.00333368133523</v>
      </c>
      <c r="O37">
        <v>0.997703120401498</v>
      </c>
      <c r="P37">
        <v>1.00478511269504</v>
      </c>
      <c r="Q37">
        <v>0.99595704533313301</v>
      </c>
      <c r="R37">
        <v>92.699996948242102</v>
      </c>
      <c r="S37" s="43">
        <f>IF(C37,O37,Q37)</f>
        <v>0.997703120401498</v>
      </c>
      <c r="T37" s="43">
        <f>IF(D37 = 0,N37,P37)</f>
        <v>1.00478511269504</v>
      </c>
      <c r="U37" s="68">
        <f>R37*S37^(1-M37)</f>
        <v>92.487076216470484</v>
      </c>
      <c r="V37" s="67">
        <f>R37*T37^(M37+1)</f>
        <v>93.143576880469311</v>
      </c>
      <c r="W37" s="76">
        <f>0.5 * (D37-MAX($D$3:$D$73))/(MIN($D$3:$D$73)-MAX($D$3:$D$73)) + 0.75</f>
        <v>0.89782239093963501</v>
      </c>
      <c r="X37" s="76">
        <f>AVERAGE(D37, F37, G37, H37, I37, J37, K37)</f>
        <v>0.71499570291095738</v>
      </c>
      <c r="Y37" s="32">
        <f>1.2^M37</f>
        <v>1</v>
      </c>
      <c r="Z37" s="32">
        <f>IF(C37&gt;0, 1, 0.3)</f>
        <v>1</v>
      </c>
      <c r="AA37" s="32">
        <f>PERCENTILE($L$2:$L$73, 0.05)</f>
        <v>-0.19898600187551141</v>
      </c>
      <c r="AB37" s="32">
        <f>PERCENTILE($L$2:$L$73, 0.95)</f>
        <v>0.95443215742062359</v>
      </c>
      <c r="AC37" s="32">
        <f>MIN(MAX(L37,AA37), AB37)</f>
        <v>0.58587703761259602</v>
      </c>
      <c r="AD37" s="32">
        <f>AC37-$AC$74+1</f>
        <v>1.7848630394881075</v>
      </c>
      <c r="AE37" s="21">
        <f>(AD37^4) *Y37*Z37</f>
        <v>10.14891430598337</v>
      </c>
      <c r="AF37" s="15">
        <f>AE37/$AE$74</f>
        <v>1.7728298377915848E-2</v>
      </c>
      <c r="AG37" s="84">
        <v>1947</v>
      </c>
      <c r="AH37" s="16">
        <f>$D$80*AF37</f>
        <v>1974.5929423858881</v>
      </c>
      <c r="AI37" s="26">
        <f>AH37-AG37</f>
        <v>27.592942385888136</v>
      </c>
      <c r="AJ37" s="2">
        <v>371</v>
      </c>
      <c r="AK37" s="2">
        <v>1947</v>
      </c>
      <c r="AL37" s="2">
        <v>0</v>
      </c>
      <c r="AM37" s="10">
        <f>SUM(AJ37:AL37)</f>
        <v>2318</v>
      </c>
      <c r="AN37" s="16">
        <f>AF37*$D$79</f>
        <v>3192.8505823941041</v>
      </c>
      <c r="AO37" s="9">
        <f>AN37-AM37</f>
        <v>874.85058239410409</v>
      </c>
      <c r="AP37" s="9">
        <f>AO37+AI37</f>
        <v>902.44352477999223</v>
      </c>
      <c r="AQ37" s="18">
        <f>AG37+AM37</f>
        <v>4265</v>
      </c>
      <c r="AR37" s="30">
        <f>AH37+AN37</f>
        <v>5167.443524779992</v>
      </c>
      <c r="AS37" s="77">
        <f>AP37*(AP37&gt;0)</f>
        <v>902.44352477999223</v>
      </c>
      <c r="AT37">
        <f>AS37/$AS$74</f>
        <v>1.8961093841331503E-2</v>
      </c>
      <c r="AU37" s="66">
        <f>AT37*$AP$74</f>
        <v>385.11782895659235</v>
      </c>
      <c r="AV37" s="69">
        <f>IF(AU37&gt;0,U37,V37)</f>
        <v>92.487076216470484</v>
      </c>
      <c r="AW37" s="17">
        <f>AU37/AV37</f>
        <v>4.164017771036522</v>
      </c>
      <c r="AX37" s="38">
        <f>AQ37/AR37</f>
        <v>0.82535977017408924</v>
      </c>
      <c r="AY37" s="23">
        <v>0</v>
      </c>
      <c r="AZ37" s="16">
        <f>BN37*$D$81</f>
        <v>111.51413499070669</v>
      </c>
      <c r="BA37" s="63">
        <f>AZ37-AY37</f>
        <v>111.51413499070669</v>
      </c>
      <c r="BB37" s="42">
        <f>($AD37^$BB$76)*($BC$76^$M37)*(IF($C37&gt;0,1,$BD$76))</f>
        <v>1.886943804013262</v>
      </c>
      <c r="BC37" s="42">
        <f>($AD37^$BB$77)*($BC$77^$M37)*(IF($C37&gt;0,1,$BD$77))</f>
        <v>3.4429034895184665</v>
      </c>
      <c r="BD37" s="42">
        <f>($AD37^$BB$78)*($BC$78^$M37)*(IF($C37&gt;0,1,$BD$78))</f>
        <v>16.732260256578904</v>
      </c>
      <c r="BE37" s="42">
        <f>($AD37^$BB$79)*($BC$79^$M37)*(IF($C37&gt;0,1,$BD$79))</f>
        <v>3.4568941617038234</v>
      </c>
      <c r="BF37" s="42">
        <f>($AD37^$BB$80)*($BC$80^$M37)*(IF($C37&gt;0,1,$BD$80))</f>
        <v>1.0529138435881873</v>
      </c>
      <c r="BG37" s="42">
        <f>($AD37^$BB$81)*($BC$81^$M37)*(IF($C37&gt;0,1,$BD$81))</f>
        <v>7.9846366597537575</v>
      </c>
      <c r="BH37" s="42">
        <f>($AD37^$BB$82)*($BC$82^$M37)*(IF($C37&gt;0,1,$BD$82))</f>
        <v>2.9443641881651912</v>
      </c>
      <c r="BI37" s="40">
        <f>BB37/BB$74</f>
        <v>1.7875726197541759E-2</v>
      </c>
      <c r="BJ37" s="40">
        <f>BC37/BC$74</f>
        <v>1.8013790297843921E-2</v>
      </c>
      <c r="BK37" s="40">
        <f>BD37/BD$74</f>
        <v>1.7747872908381191E-2</v>
      </c>
      <c r="BL37" s="40">
        <f>BE37/BE$74</f>
        <v>1.7730657030194098E-2</v>
      </c>
      <c r="BM37" s="40">
        <f>BF37/BF$74</f>
        <v>1.4414183990074063E-2</v>
      </c>
      <c r="BN37" s="40">
        <f>BG37/BG$74</f>
        <v>1.5682471608579503E-2</v>
      </c>
      <c r="BO37" s="40">
        <f>BH37/BH$74</f>
        <v>2.0981354349346358E-2</v>
      </c>
      <c r="BP37" s="2">
        <v>1544</v>
      </c>
      <c r="BQ37" s="17">
        <f>BP$74*BI37</f>
        <v>1023.9930994999821</v>
      </c>
      <c r="BR37" s="1">
        <f>BQ37-BP37</f>
        <v>-520.00690050001788</v>
      </c>
      <c r="BS37" s="2">
        <v>1673</v>
      </c>
      <c r="BT37" s="17">
        <f>BS$74*BJ37</f>
        <v>978.34696486620123</v>
      </c>
      <c r="BU37" s="1">
        <f>BT37-BS37</f>
        <v>-694.65303513379877</v>
      </c>
      <c r="BV37" s="84">
        <v>0</v>
      </c>
      <c r="BW37" s="17">
        <f>BV$74*BK37</f>
        <v>1132.1545606985446</v>
      </c>
      <c r="BX37" s="1">
        <f>BW37-BV37</f>
        <v>1132.1545606985446</v>
      </c>
      <c r="BY37" s="2">
        <v>1383</v>
      </c>
      <c r="BZ37" s="17">
        <f>BY$74*BL37</f>
        <v>1085.5417460166034</v>
      </c>
      <c r="CA37" s="1">
        <f>BZ37-BY37</f>
        <v>-297.45825398339662</v>
      </c>
      <c r="CB37" s="2">
        <v>946</v>
      </c>
      <c r="CC37" s="17">
        <f>CB$74*BM37</f>
        <v>977.3105028950016</v>
      </c>
      <c r="CD37" s="1">
        <f>CC37-CB37</f>
        <v>31.310502895001605</v>
      </c>
      <c r="CE37" s="2">
        <v>946</v>
      </c>
      <c r="CF37" s="17">
        <f>CE$74*BN37</f>
        <v>1117.3133722248554</v>
      </c>
      <c r="CG37" s="1">
        <f>CF37-CE37</f>
        <v>171.31337222485536</v>
      </c>
      <c r="CH37" s="2">
        <v>0</v>
      </c>
      <c r="CI37" s="17">
        <f>CH$74*BO37</f>
        <v>1421.0251673725302</v>
      </c>
      <c r="CJ37" s="1">
        <f>CI37-CH37</f>
        <v>1421.0251673725302</v>
      </c>
      <c r="CK37" s="9"/>
      <c r="CO37" s="40"/>
      <c r="CQ37" s="17"/>
      <c r="CR37" s="1"/>
    </row>
    <row r="38" spans="1:96" x14ac:dyDescent="0.2">
      <c r="A38" s="50" t="s">
        <v>87</v>
      </c>
      <c r="B38">
        <v>1</v>
      </c>
      <c r="C38">
        <v>1</v>
      </c>
      <c r="D38">
        <v>0.18729903536977399</v>
      </c>
      <c r="E38">
        <v>0.81270096463022501</v>
      </c>
      <c r="F38">
        <v>0.63751987281399003</v>
      </c>
      <c r="G38">
        <v>0.63751987281399003</v>
      </c>
      <c r="H38">
        <v>2.2927689594356201E-2</v>
      </c>
      <c r="I38">
        <v>6.4373897707230995E-2</v>
      </c>
      <c r="J38">
        <v>3.8418026297693003E-2</v>
      </c>
      <c r="K38">
        <v>0.15650001673824099</v>
      </c>
      <c r="L38">
        <v>1.08893054508579</v>
      </c>
      <c r="M38" s="31">
        <v>0</v>
      </c>
      <c r="N38">
        <v>1.0040911346722701</v>
      </c>
      <c r="O38">
        <v>0.99608027470576299</v>
      </c>
      <c r="P38">
        <v>1.0078197776506801</v>
      </c>
      <c r="Q38">
        <v>0.99395067289362804</v>
      </c>
      <c r="R38">
        <v>256.829986572265</v>
      </c>
      <c r="S38" s="43">
        <f>IF(C38,O38,Q38)</f>
        <v>0.99608027470576299</v>
      </c>
      <c r="T38" s="43">
        <f>IF(D38 = 0,N38,P38)</f>
        <v>1.0078197776506801</v>
      </c>
      <c r="U38" s="68">
        <f>R38*S38^(1-M38)</f>
        <v>255.82328357757913</v>
      </c>
      <c r="V38" s="67">
        <f>R38*T38^(M38+1)</f>
        <v>258.83833996128726</v>
      </c>
      <c r="W38" s="76">
        <f>0.5 * (D38-MAX($D$3:$D$73))/(MIN($D$3:$D$73)-MAX($D$3:$D$73)) + 0.75</f>
        <v>1.1538595607450157</v>
      </c>
      <c r="X38" s="76">
        <f>AVERAGE(D38, F38, G38, H38, I38, J38, K38)</f>
        <v>0.24922263019075361</v>
      </c>
      <c r="Y38" s="32">
        <f>1.2^M38</f>
        <v>1</v>
      </c>
      <c r="Z38" s="32">
        <f>IF(C38&gt;0, 1, 0.3)</f>
        <v>1</v>
      </c>
      <c r="AA38" s="32">
        <f>PERCENTILE($L$2:$L$73, 0.05)</f>
        <v>-0.19898600187551141</v>
      </c>
      <c r="AB38" s="32">
        <f>PERCENTILE($L$2:$L$73, 0.95)</f>
        <v>0.95443215742062359</v>
      </c>
      <c r="AC38" s="32">
        <f>MIN(MAX(L38,AA38), AB38)</f>
        <v>0.95443215742062359</v>
      </c>
      <c r="AD38" s="32">
        <f>AC38-$AC$74+1</f>
        <v>2.1534181592961348</v>
      </c>
      <c r="AE38" s="21">
        <f>(AD38^4) *Y38*Z38</f>
        <v>21.503714439727585</v>
      </c>
      <c r="AF38" s="15">
        <f>AE38/$AE$74</f>
        <v>3.7563058897465959E-2</v>
      </c>
      <c r="AG38" s="84">
        <v>4623</v>
      </c>
      <c r="AH38" s="16">
        <f>$D$80*AF38</f>
        <v>4183.8054285998214</v>
      </c>
      <c r="AI38" s="26">
        <f>AH38-AG38</f>
        <v>-439.19457140017857</v>
      </c>
      <c r="AJ38" s="2">
        <v>514</v>
      </c>
      <c r="AK38" s="2">
        <v>4366</v>
      </c>
      <c r="AL38" s="2">
        <v>257</v>
      </c>
      <c r="AM38" s="10">
        <f>SUM(AJ38:AL38)</f>
        <v>5137</v>
      </c>
      <c r="AN38" s="16">
        <f>AF38*$D$79</f>
        <v>6765.0731006806118</v>
      </c>
      <c r="AO38" s="9">
        <f>AN38-AM38</f>
        <v>1628.0731006806118</v>
      </c>
      <c r="AP38" s="9">
        <f>AO38+AI38</f>
        <v>1188.8785292804332</v>
      </c>
      <c r="AQ38" s="18">
        <f>AG38+AM38</f>
        <v>9760</v>
      </c>
      <c r="AR38" s="30">
        <f>AH38+AN38</f>
        <v>10948.878529280433</v>
      </c>
      <c r="AS38" s="77">
        <f>AP38*(AP38&gt;0)</f>
        <v>1188.8785292804332</v>
      </c>
      <c r="AT38">
        <f>AS38/$AS$74</f>
        <v>2.4979333044830836E-2</v>
      </c>
      <c r="AU38" s="66">
        <f>AT38*$AP$74</f>
        <v>507.35398450690724</v>
      </c>
      <c r="AV38" s="80">
        <f>IF(AU38&gt;0,U38,V38)</f>
        <v>255.82328357757913</v>
      </c>
      <c r="AW38" s="17">
        <f>AU38/AV38</f>
        <v>1.9832205161773351</v>
      </c>
      <c r="AX38" s="38">
        <f>AQ38/AR38</f>
        <v>0.89141549738623627</v>
      </c>
      <c r="AY38" s="23">
        <v>0</v>
      </c>
      <c r="AZ38" s="16">
        <f>BN38*$D$81</f>
        <v>218.61154829269697</v>
      </c>
      <c r="BA38" s="63">
        <f>AZ38-AY38</f>
        <v>218.61154829269697</v>
      </c>
      <c r="BB38" s="42">
        <f>($AD38^$BB$76)*($BC$76^$M38)*(IF($C38&gt;0,1,$BD$76))</f>
        <v>2.3179747170891418</v>
      </c>
      <c r="BC38" s="42">
        <f>($AD38^$BB$77)*($BC$77^$M38)*(IF($C38&gt;0,1,$BD$77))</f>
        <v>5.1392050237618063</v>
      </c>
      <c r="BD38" s="42">
        <f>($AD38^$BB$78)*($BC$78^$M38)*(IF($C38&gt;0,1,$BD$78))</f>
        <v>41.687252071858403</v>
      </c>
      <c r="BE38" s="42">
        <f>($AD38^$BB$79)*($BC$79^$M38)*(IF($C38&gt;0,1,$BD$79))</f>
        <v>5.1668736607005457</v>
      </c>
      <c r="BF38" s="42">
        <f>($AD38^$BB$80)*($BC$80^$M38)*(IF($C38&gt;0,1,$BD$80))</f>
        <v>1.0706522278299213</v>
      </c>
      <c r="BG38" s="42">
        <f>($AD38^$BB$81)*($BC$81^$M38)*(IF($C38&gt;0,1,$BD$81))</f>
        <v>15.653027151121831</v>
      </c>
      <c r="BH38" s="42">
        <f>($AD38^$BB$82)*($BC$82^$M38)*(IF($C38&gt;0,1,$BD$82))</f>
        <v>4.1778349973502866</v>
      </c>
      <c r="BI38" s="40">
        <f>BB38/BB$74</f>
        <v>2.1959043659584575E-2</v>
      </c>
      <c r="BJ38" s="40">
        <f>BC38/BC$74</f>
        <v>2.6889095752323618E-2</v>
      </c>
      <c r="BK38" s="40">
        <f>BD38/BD$74</f>
        <v>4.4217579712823932E-2</v>
      </c>
      <c r="BL38" s="40">
        <f>BE38/BE$74</f>
        <v>2.6501263999089683E-2</v>
      </c>
      <c r="BM38" s="40">
        <f>BF38/BF$74</f>
        <v>1.4657018990966109E-2</v>
      </c>
      <c r="BN38" s="40">
        <f>BG38/BG$74</f>
        <v>3.0743810187771607E-2</v>
      </c>
      <c r="BO38" s="40">
        <f>BH38/BH$74</f>
        <v>2.9770989894810175E-2</v>
      </c>
      <c r="BP38" s="2">
        <v>761</v>
      </c>
      <c r="BQ38" s="17">
        <f>BP$74*BI38</f>
        <v>1257.9018569956429</v>
      </c>
      <c r="BR38" s="1">
        <f>BQ38-BP38</f>
        <v>496.9018569956429</v>
      </c>
      <c r="BS38" s="2">
        <v>733</v>
      </c>
      <c r="BT38" s="17">
        <f>BS$74*BJ38</f>
        <v>1460.373679404448</v>
      </c>
      <c r="BU38" s="1">
        <f>BT38-BS38</f>
        <v>727.37367940444801</v>
      </c>
      <c r="BV38" s="84">
        <v>0</v>
      </c>
      <c r="BW38" s="17">
        <f>BV$74*BK38</f>
        <v>2820.6836274607513</v>
      </c>
      <c r="BX38" s="1">
        <f>BW38-BV38</f>
        <v>2820.6836274607513</v>
      </c>
      <c r="BY38" s="2">
        <v>0</v>
      </c>
      <c r="BZ38" s="17">
        <f>BY$74*BL38</f>
        <v>1622.5133870802667</v>
      </c>
      <c r="CA38" s="1">
        <f>BZ38-BY38</f>
        <v>1622.5133870802667</v>
      </c>
      <c r="CB38" s="2">
        <v>803</v>
      </c>
      <c r="CC38" s="17">
        <f>CB$74*BM38</f>
        <v>993.7752016254841</v>
      </c>
      <c r="CD38" s="1">
        <f>CC38-CB38</f>
        <v>190.7752016254841</v>
      </c>
      <c r="CE38" s="2">
        <v>1874</v>
      </c>
      <c r="CF38" s="17">
        <f>CE$74*BN38</f>
        <v>2190.3735006379761</v>
      </c>
      <c r="CG38" s="1">
        <f>CF38-CE38</f>
        <v>316.37350063797612</v>
      </c>
      <c r="CH38" s="2">
        <v>0</v>
      </c>
      <c r="CI38" s="17">
        <f>CH$74*BO38</f>
        <v>2016.3296035957035</v>
      </c>
      <c r="CJ38" s="1">
        <f>CI38-CH38</f>
        <v>2016.3296035957035</v>
      </c>
      <c r="CK38" s="9"/>
      <c r="CO38" s="40"/>
      <c r="CQ38" s="17"/>
      <c r="CR38" s="1"/>
    </row>
    <row r="39" spans="1:96" x14ac:dyDescent="0.2">
      <c r="A39" s="50" t="s">
        <v>2</v>
      </c>
      <c r="B39">
        <v>1</v>
      </c>
      <c r="C39">
        <v>1</v>
      </c>
      <c r="D39">
        <v>0.17604501607716999</v>
      </c>
      <c r="E39">
        <v>0.82395498392282895</v>
      </c>
      <c r="F39">
        <v>0.14785373608902999</v>
      </c>
      <c r="G39">
        <v>0.14785373608902999</v>
      </c>
      <c r="H39">
        <v>2.5573192239858902E-2</v>
      </c>
      <c r="I39">
        <v>4.7619047619047603E-2</v>
      </c>
      <c r="J39">
        <v>3.4896576609187602E-2</v>
      </c>
      <c r="K39">
        <v>7.1830280720497297E-2</v>
      </c>
      <c r="L39">
        <v>0.823061451106327</v>
      </c>
      <c r="M39" s="31">
        <v>0</v>
      </c>
      <c r="N39">
        <v>1.0040417712215</v>
      </c>
      <c r="O39">
        <v>0.99799994767702604</v>
      </c>
      <c r="P39">
        <v>1.0060349076000701</v>
      </c>
      <c r="Q39">
        <v>0.99687304906377405</v>
      </c>
      <c r="R39">
        <v>69.690002441406193</v>
      </c>
      <c r="S39" s="43">
        <f>IF(C39,O39,Q39)</f>
        <v>0.99799994767702604</v>
      </c>
      <c r="T39" s="43">
        <f>IF(D39 = 0,N39,P39)</f>
        <v>1.0060349076000701</v>
      </c>
      <c r="U39" s="68">
        <f>R39*S39^(1-M39)</f>
        <v>69.550618790135204</v>
      </c>
      <c r="V39" s="67">
        <f>R39*T39^(M39+1)</f>
        <v>70.110575166788735</v>
      </c>
      <c r="W39" s="76">
        <f>0.5 * (D39-MAX($D$3:$D$73))/(MIN($D$3:$D$73)-MAX($D$3:$D$73)) + 0.75</f>
        <v>1.1609435931111722</v>
      </c>
      <c r="X39" s="76">
        <f>AVERAGE(D39, F39, G39, H39, I39, J39, K39)</f>
        <v>9.3095940777688763E-2</v>
      </c>
      <c r="Y39" s="32">
        <f>1.2^M39</f>
        <v>1</v>
      </c>
      <c r="Z39" s="32">
        <f>IF(C39&gt;0, 1, 0.3)</f>
        <v>1</v>
      </c>
      <c r="AA39" s="32">
        <f>PERCENTILE($L$2:$L$73, 0.05)</f>
        <v>-0.19898600187551141</v>
      </c>
      <c r="AB39" s="32">
        <f>PERCENTILE($L$2:$L$73, 0.95)</f>
        <v>0.95443215742062359</v>
      </c>
      <c r="AC39" s="32">
        <f>MIN(MAX(L39,AA39), AB39)</f>
        <v>0.823061451106327</v>
      </c>
      <c r="AD39" s="32">
        <f>AC39-$AC$74+1</f>
        <v>2.0220474529818384</v>
      </c>
      <c r="AE39" s="21">
        <f>(AD39^4) *Y39*Z39</f>
        <v>16.717270632497801</v>
      </c>
      <c r="AF39" s="15">
        <f>AE39/$AE$74</f>
        <v>2.9202016383423846E-2</v>
      </c>
      <c r="AG39" s="84">
        <v>3206</v>
      </c>
      <c r="AH39" s="16">
        <f>$D$80*AF39</f>
        <v>3252.5454064996734</v>
      </c>
      <c r="AI39" s="26">
        <f>AH39-AG39</f>
        <v>46.54540649967339</v>
      </c>
      <c r="AJ39" s="2">
        <v>767</v>
      </c>
      <c r="AK39" s="2">
        <v>3136</v>
      </c>
      <c r="AL39" s="2">
        <v>0</v>
      </c>
      <c r="AM39" s="10">
        <f>SUM(AJ39:AL39)</f>
        <v>3903</v>
      </c>
      <c r="AN39" s="16">
        <f>AF39*$D$79</f>
        <v>5259.2568688398896</v>
      </c>
      <c r="AO39" s="9">
        <f>AN39-AM39</f>
        <v>1356.2568688398896</v>
      </c>
      <c r="AP39" s="9">
        <f>AO39+AI39</f>
        <v>1402.802275339563</v>
      </c>
      <c r="AQ39" s="18">
        <f>AG39+AM39</f>
        <v>7109</v>
      </c>
      <c r="AR39" s="30">
        <f>AH39+AN39</f>
        <v>8511.8022753395635</v>
      </c>
      <c r="AS39" s="77">
        <f>AP39*(AP39&gt;0)</f>
        <v>1402.802275339563</v>
      </c>
      <c r="AT39">
        <f>AS39/$AS$74</f>
        <v>2.9474050013302857E-2</v>
      </c>
      <c r="AU39" s="66">
        <f>AT39*$AP$74</f>
        <v>598.64595611769414</v>
      </c>
      <c r="AV39" s="69">
        <f>IF(AU39&gt;0,U39,V39)</f>
        <v>69.550618790135204</v>
      </c>
      <c r="AW39" s="17">
        <f>AU39/AV39</f>
        <v>8.607341911997537</v>
      </c>
      <c r="AX39" s="38">
        <f>AQ39/AR39</f>
        <v>0.83519327282733424</v>
      </c>
      <c r="AY39" s="23">
        <v>0</v>
      </c>
      <c r="AZ39" s="16">
        <f>BN39*$D$81</f>
        <v>174.43857034221239</v>
      </c>
      <c r="BA39" s="63">
        <f>AZ39-AY39</f>
        <v>174.43857034221239</v>
      </c>
      <c r="BB39" s="42">
        <f>($AD39^$BB$76)*($BC$76^$M39)*(IF($C39&gt;0,1,$BD$76))</f>
        <v>2.1634522401631151</v>
      </c>
      <c r="BC39" s="42">
        <f>($AD39^$BB$77)*($BC$77^$M39)*(IF($C39&gt;0,1,$BD$77))</f>
        <v>4.4932307938905769</v>
      </c>
      <c r="BD39" s="42">
        <f>($AD39^$BB$78)*($BC$78^$M39)*(IF($C39&gt;0,1,$BD$78))</f>
        <v>30.694693597417992</v>
      </c>
      <c r="BE39" s="42">
        <f>($AD39^$BB$79)*($BC$79^$M39)*(IF($C39&gt;0,1,$BD$79))</f>
        <v>4.5154315799321143</v>
      </c>
      <c r="BF39" s="42">
        <f>($AD39^$BB$80)*($BC$80^$M39)*(IF($C39&gt;0,1,$BD$80))</f>
        <v>1.0646710118636307</v>
      </c>
      <c r="BG39" s="42">
        <f>($AD39^$BB$81)*($BC$81^$M39)*(IF($C39&gt;0,1,$BD$81))</f>
        <v>12.49015296352824</v>
      </c>
      <c r="BH39" s="42">
        <f>($AD39^$BB$82)*($BC$82^$M39)*(IF($C39&gt;0,1,$BD$82))</f>
        <v>3.7153100634818088</v>
      </c>
      <c r="BI39" s="40">
        <f>BB39/BB$74</f>
        <v>2.0495194294796494E-2</v>
      </c>
      <c r="BJ39" s="40">
        <f>BC39/BC$74</f>
        <v>2.3509261159185182E-2</v>
      </c>
      <c r="BK39" s="40">
        <f>BD39/BD$74</f>
        <v>3.255779629141746E-2</v>
      </c>
      <c r="BL39" s="40">
        <f>BE39/BE$74</f>
        <v>2.3159971043956774E-2</v>
      </c>
      <c r="BM39" s="40">
        <f>BF39/BF$74</f>
        <v>1.4575137317600817E-2</v>
      </c>
      <c r="BN39" s="40">
        <f>BG39/BG$74</f>
        <v>2.4531669703225734E-2</v>
      </c>
      <c r="BO39" s="40">
        <f>BH39/BH$74</f>
        <v>2.6475066254688089E-2</v>
      </c>
      <c r="BP39" s="2">
        <v>1891</v>
      </c>
      <c r="BQ39" s="17">
        <f>BP$74*BI39</f>
        <v>1174.0467099831224</v>
      </c>
      <c r="BR39" s="1">
        <f>BQ39-BP39</f>
        <v>-716.95329001687765</v>
      </c>
      <c r="BS39" s="2">
        <v>1169</v>
      </c>
      <c r="BT39" s="17">
        <f>BS$74*BJ39</f>
        <v>1276.8114828165064</v>
      </c>
      <c r="BU39" s="1">
        <f>BT39-BS39</f>
        <v>107.81148281650644</v>
      </c>
      <c r="BV39" s="84">
        <v>2924</v>
      </c>
      <c r="BW39" s="17">
        <f>BV$74*BK39</f>
        <v>2076.894383225811</v>
      </c>
      <c r="BX39" s="1">
        <f>BW39-BV39</f>
        <v>-847.105616774189</v>
      </c>
      <c r="BY39" s="2">
        <v>2277</v>
      </c>
      <c r="BZ39" s="17">
        <f>BY$74*BL39</f>
        <v>1417.9460671952095</v>
      </c>
      <c r="CA39" s="1">
        <f>BZ39-BY39</f>
        <v>-859.05393280479052</v>
      </c>
      <c r="CB39" s="2">
        <v>1020</v>
      </c>
      <c r="CC39" s="17">
        <f>CB$74*BM39</f>
        <v>988.22346040797061</v>
      </c>
      <c r="CD39" s="1">
        <f>CC39-CB39</f>
        <v>-31.776539592029394</v>
      </c>
      <c r="CE39" s="2">
        <v>1491</v>
      </c>
      <c r="CF39" s="17">
        <f>CE$74*BN39</f>
        <v>1747.7833396760207</v>
      </c>
      <c r="CG39" s="1">
        <f>CF39-CE39</f>
        <v>256.78333967602066</v>
      </c>
      <c r="CH39" s="2">
        <v>1491</v>
      </c>
      <c r="CI39" s="17">
        <f>CH$74*BO39</f>
        <v>1793.103287297515</v>
      </c>
      <c r="CJ39" s="1">
        <f>CI39-CH39</f>
        <v>302.10328729751495</v>
      </c>
      <c r="CK39" s="9"/>
      <c r="CO39" s="40"/>
      <c r="CQ39" s="17"/>
      <c r="CR39" s="1"/>
    </row>
    <row r="40" spans="1:96" x14ac:dyDescent="0.2">
      <c r="A40" s="50" t="s">
        <v>14</v>
      </c>
      <c r="B40">
        <v>1</v>
      </c>
      <c r="C40">
        <v>0</v>
      </c>
      <c r="D40">
        <v>0.39389067524115701</v>
      </c>
      <c r="E40">
        <v>0.60610932475884205</v>
      </c>
      <c r="F40">
        <v>0.57233704292527798</v>
      </c>
      <c r="G40">
        <v>0.57233704292527798</v>
      </c>
      <c r="H40">
        <v>0.37742504409171002</v>
      </c>
      <c r="I40">
        <v>0.28483245149911801</v>
      </c>
      <c r="J40">
        <v>0.32787634950664601</v>
      </c>
      <c r="K40">
        <v>0.43319254416687403</v>
      </c>
      <c r="L40">
        <v>0.73971658752307401</v>
      </c>
      <c r="M40" s="31">
        <v>0</v>
      </c>
      <c r="N40">
        <v>1.00587107208264</v>
      </c>
      <c r="O40">
        <v>0.99651916769358495</v>
      </c>
      <c r="P40">
        <v>1.0080251203765001</v>
      </c>
      <c r="Q40">
        <v>0.99383057209028802</v>
      </c>
      <c r="R40">
        <v>69.5</v>
      </c>
      <c r="S40" s="43">
        <f>IF(C40,O40,Q40)</f>
        <v>0.99383057209028802</v>
      </c>
      <c r="T40" s="43">
        <f>IF(D40 = 0,N40,P40)</f>
        <v>1.0080251203765001</v>
      </c>
      <c r="U40" s="68">
        <f>R40*S40^(1-M40)</f>
        <v>69.071224760275015</v>
      </c>
      <c r="V40" s="67">
        <f>R40*T40^(M40+1)</f>
        <v>70.057745866166755</v>
      </c>
      <c r="W40" s="76">
        <f>0.5 * (D40-MAX($D$3:$D$73))/(MIN($D$3:$D$73)-MAX($D$3:$D$73)) + 0.75</f>
        <v>1.0238169665948518</v>
      </c>
      <c r="X40" s="76">
        <f>AVERAGE(D40, F40, G40, H40, I40, J40, K40)</f>
        <v>0.42312730719372293</v>
      </c>
      <c r="Y40" s="32">
        <f>1.2^M40</f>
        <v>1</v>
      </c>
      <c r="Z40" s="32">
        <f>IF(C40&gt;0, 1, 0.3)</f>
        <v>0.3</v>
      </c>
      <c r="AA40" s="32">
        <f>PERCENTILE($L$2:$L$73, 0.05)</f>
        <v>-0.19898600187551141</v>
      </c>
      <c r="AB40" s="32">
        <f>PERCENTILE($L$2:$L$73, 0.95)</f>
        <v>0.95443215742062359</v>
      </c>
      <c r="AC40" s="32">
        <f>MIN(MAX(L40,AA40), AB40)</f>
        <v>0.73971658752307401</v>
      </c>
      <c r="AD40" s="32">
        <f>AC40-$AC$74+1</f>
        <v>1.9387025893985854</v>
      </c>
      <c r="AE40" s="21">
        <f>(AD40^4) *Y40*Z40</f>
        <v>4.2380494146166843</v>
      </c>
      <c r="AF40" s="15">
        <f>AE40/$AE$74</f>
        <v>7.4030977400588258E-3</v>
      </c>
      <c r="AG40" s="84">
        <v>1738</v>
      </c>
      <c r="AH40" s="16">
        <f>$D$80*AF40</f>
        <v>824.56331892083097</v>
      </c>
      <c r="AI40" s="26">
        <f>AH40-AG40</f>
        <v>-913.43668107916903</v>
      </c>
      <c r="AJ40" s="2">
        <v>1738</v>
      </c>
      <c r="AK40" s="2">
        <v>2641</v>
      </c>
      <c r="AL40" s="2">
        <v>0</v>
      </c>
      <c r="AM40" s="10">
        <f>SUM(AJ40:AL40)</f>
        <v>4379</v>
      </c>
      <c r="AN40" s="16">
        <f>AF40*$D$79</f>
        <v>1333.2912401966285</v>
      </c>
      <c r="AO40" s="9">
        <f>AN40-AM40</f>
        <v>-3045.7087598033713</v>
      </c>
      <c r="AP40" s="9">
        <f>AO40+AI40</f>
        <v>-3959.1454408825402</v>
      </c>
      <c r="AQ40" s="18">
        <f>AG40+AM40</f>
        <v>6117</v>
      </c>
      <c r="AR40" s="30">
        <f>AH40+AN40</f>
        <v>2157.8545591174593</v>
      </c>
      <c r="AS40" s="77">
        <f>AP40*(AP40&gt;0)</f>
        <v>0</v>
      </c>
      <c r="AT40">
        <f>AS40/$AS$74</f>
        <v>0</v>
      </c>
      <c r="AU40" s="66">
        <f>AT40*$AP$74</f>
        <v>0</v>
      </c>
      <c r="AV40" s="80">
        <f>IF(AU40&gt;0,U40,V40)</f>
        <v>70.057745866166755</v>
      </c>
      <c r="AW40" s="17">
        <f>AU40/AV40</f>
        <v>0</v>
      </c>
      <c r="AX40" s="38">
        <f>AQ40/AR40</f>
        <v>2.8347600973171199</v>
      </c>
      <c r="AY40" s="23">
        <v>0</v>
      </c>
      <c r="AZ40" s="16">
        <f>BN40*$D$81</f>
        <v>33.749893622342682</v>
      </c>
      <c r="BA40" s="63">
        <f>AZ40-AY40</f>
        <v>33.749893622342682</v>
      </c>
      <c r="BB40" s="42">
        <f>($AD40^$BB$76)*($BC$76^$M40)*(IF($C40&gt;0,1,$BD$76))</f>
        <v>0.95858415320311197</v>
      </c>
      <c r="BC40" s="42">
        <f>($AD40^$BB$77)*($BC$77^$M40)*(IF($C40&gt;0,1,$BD$77))</f>
        <v>1.6182480861349013</v>
      </c>
      <c r="BD40" s="42">
        <f>($AD40^$BB$78)*($BC$78^$M40)*(IF($C40&gt;0,1,$BD$78))</f>
        <v>5.0026130812235843E-2</v>
      </c>
      <c r="BE40" s="42">
        <f>($AD40^$BB$79)*($BC$79^$M40)*(IF($C40&gt;0,1,$BD$79))</f>
        <v>2.9915720372127477</v>
      </c>
      <c r="BF40" s="42">
        <f>($AD40^$BB$80)*($BC$80^$M40)*(IF($C40&gt;0,1,$BD$80))</f>
        <v>0.69369129437964316</v>
      </c>
      <c r="BG40" s="42">
        <f>($AD40^$BB$81)*($BC$81^$M40)*(IF($C40&gt;0,1,$BD$81))</f>
        <v>2.4165603571440046</v>
      </c>
      <c r="BH40" s="42">
        <f>($AD40^$BB$82)*($BC$82^$M40)*(IF($C40&gt;0,1,$BD$82))</f>
        <v>0.13396318544393729</v>
      </c>
      <c r="BI40" s="40">
        <f>BB40/BB$74</f>
        <v>9.0810271209543752E-3</v>
      </c>
      <c r="BJ40" s="40">
        <f>BC40/BC$74</f>
        <v>8.4669180423638558E-3</v>
      </c>
      <c r="BK40" s="40">
        <f>BD40/BD$74</f>
        <v>5.3062610677748706E-5</v>
      </c>
      <c r="BL40" s="40">
        <f>BE40/BE$74</f>
        <v>1.5343986622603117E-2</v>
      </c>
      <c r="BM40" s="40">
        <f>BF40/BF$74</f>
        <v>9.4964977527749028E-3</v>
      </c>
      <c r="BN40" s="40">
        <f>BG40/BG$74</f>
        <v>4.7463198146950299E-3</v>
      </c>
      <c r="BO40" s="40">
        <f>BH40/BH$74</f>
        <v>9.5461324888548491E-4</v>
      </c>
      <c r="BP40" s="2">
        <v>588</v>
      </c>
      <c r="BQ40" s="17">
        <f>BP$74*BI40</f>
        <v>520.19755759675047</v>
      </c>
      <c r="BR40" s="1">
        <f>BQ40-BP40</f>
        <v>-67.802442403249529</v>
      </c>
      <c r="BS40" s="2">
        <v>958</v>
      </c>
      <c r="BT40" s="17">
        <f>BS$74*BJ40</f>
        <v>459.84678579882336</v>
      </c>
      <c r="BU40" s="1">
        <f>BT40-BS40</f>
        <v>-498.15321420117664</v>
      </c>
      <c r="BV40" s="84">
        <v>0</v>
      </c>
      <c r="BW40" s="17">
        <f>BV$74*BK40</f>
        <v>3.3849169977442677</v>
      </c>
      <c r="BX40" s="1">
        <f>BW40-BV40</f>
        <v>3.3849169977442677</v>
      </c>
      <c r="BY40" s="2">
        <v>1271</v>
      </c>
      <c r="BZ40" s="17">
        <f>BY$74*BL40</f>
        <v>939.42023698225319</v>
      </c>
      <c r="CA40" s="1">
        <f>BZ40-BY40</f>
        <v>-331.57976301774681</v>
      </c>
      <c r="CB40" s="2">
        <v>605</v>
      </c>
      <c r="CC40" s="17">
        <f>CB$74*BM40</f>
        <v>643.88154063364391</v>
      </c>
      <c r="CD40" s="1">
        <f>CC40-CB40</f>
        <v>38.881540633643908</v>
      </c>
      <c r="CE40" s="2">
        <v>1663</v>
      </c>
      <c r="CF40" s="17">
        <f>CE$74*BN40</f>
        <v>338.15630151776207</v>
      </c>
      <c r="CG40" s="1">
        <f>CF40-CE40</f>
        <v>-1324.8436984822379</v>
      </c>
      <c r="CH40" s="2">
        <v>227</v>
      </c>
      <c r="CI40" s="17">
        <f>CH$74*BO40</f>
        <v>64.654046120516128</v>
      </c>
      <c r="CJ40" s="1">
        <f>CI40-CH40</f>
        <v>-162.34595387948389</v>
      </c>
      <c r="CK40" s="9"/>
      <c r="CO40" s="40"/>
      <c r="CQ40" s="17"/>
      <c r="CR40" s="1"/>
    </row>
    <row r="41" spans="1:96" x14ac:dyDescent="0.2">
      <c r="A41" s="50" t="s">
        <v>89</v>
      </c>
      <c r="B41">
        <v>1</v>
      </c>
      <c r="C41">
        <v>1</v>
      </c>
      <c r="D41">
        <v>8.9228295819935605E-2</v>
      </c>
      <c r="E41">
        <v>0.91077170418006403</v>
      </c>
      <c r="F41">
        <v>6.9157392686804403E-2</v>
      </c>
      <c r="G41">
        <v>6.9157392686804403E-2</v>
      </c>
      <c r="H41">
        <v>2.5573192239858902E-2</v>
      </c>
      <c r="I41">
        <v>1.14638447971781E-2</v>
      </c>
      <c r="J41">
        <v>1.71221233147686E-2</v>
      </c>
      <c r="K41">
        <v>3.4411065163858799E-2</v>
      </c>
      <c r="L41">
        <v>0.83890531166602</v>
      </c>
      <c r="M41" s="31">
        <v>1</v>
      </c>
      <c r="N41">
        <v>1.0097506206957001</v>
      </c>
      <c r="O41">
        <v>0.99451140315930397</v>
      </c>
      <c r="P41">
        <v>1.0106269325707</v>
      </c>
      <c r="Q41">
        <v>0.99103211348961295</v>
      </c>
      <c r="R41">
        <v>151.58999633789</v>
      </c>
      <c r="S41" s="43">
        <f>IF(C41,O41,Q41)</f>
        <v>0.99451140315930397</v>
      </c>
      <c r="T41" s="43">
        <f>IF(D41 = 0,N41,P41)</f>
        <v>1.0106269325707</v>
      </c>
      <c r="U41" s="68">
        <f>R41*S41^(1-M41)</f>
        <v>151.58999633789</v>
      </c>
      <c r="V41" s="67">
        <f>R41*T41^(M41+1)</f>
        <v>154.82898899220302</v>
      </c>
      <c r="W41" s="76">
        <f>0.5 * (D41-MAX($D$3:$D$73))/(MIN($D$3:$D$73)-MAX($D$3:$D$73)) + 0.75</f>
        <v>1.2155918427929528</v>
      </c>
      <c r="X41" s="76">
        <f>AVERAGE(D41, F41, G41, H41, I41, J41, K41)</f>
        <v>4.5159043815601256E-2</v>
      </c>
      <c r="Y41" s="32">
        <f>1.2^M41</f>
        <v>1.2</v>
      </c>
      <c r="Z41" s="32">
        <f>IF(C41&gt;0, 1, 0.3)</f>
        <v>1</v>
      </c>
      <c r="AA41" s="32">
        <f>PERCENTILE($L$2:$L$73, 0.05)</f>
        <v>-0.19898600187551141</v>
      </c>
      <c r="AB41" s="32">
        <f>PERCENTILE($L$2:$L$73, 0.95)</f>
        <v>0.95443215742062359</v>
      </c>
      <c r="AC41" s="32">
        <f>MIN(MAX(L41,AA41), AB41)</f>
        <v>0.83890531166602</v>
      </c>
      <c r="AD41" s="32">
        <f>AC41-$AC$74+1</f>
        <v>2.0378913135415315</v>
      </c>
      <c r="AE41" s="21">
        <f>(AD41^4) *Y41*Z41</f>
        <v>20.696900825090996</v>
      </c>
      <c r="AF41" s="15">
        <f>AE41/$AE$74</f>
        <v>3.6153702973826952E-2</v>
      </c>
      <c r="AG41" s="84">
        <v>2880</v>
      </c>
      <c r="AH41" s="16">
        <f>$D$80*AF41</f>
        <v>4026.8301678723733</v>
      </c>
      <c r="AI41" s="26">
        <f>AH41-AG41</f>
        <v>1146.8301678723733</v>
      </c>
      <c r="AJ41" s="2">
        <v>1061</v>
      </c>
      <c r="AK41" s="2">
        <v>3183</v>
      </c>
      <c r="AL41" s="2">
        <v>0</v>
      </c>
      <c r="AM41" s="10">
        <f>SUM(AJ41:AL41)</f>
        <v>4244</v>
      </c>
      <c r="AN41" s="16">
        <f>AF41*$D$79</f>
        <v>6511.2493672535575</v>
      </c>
      <c r="AO41" s="9">
        <f>AN41-AM41</f>
        <v>2267.2493672535575</v>
      </c>
      <c r="AP41" s="9">
        <f>AO41+AI41</f>
        <v>3414.0795351259308</v>
      </c>
      <c r="AQ41" s="18">
        <f>AG41+AM41</f>
        <v>7124</v>
      </c>
      <c r="AR41" s="30">
        <f>AH41+AN41</f>
        <v>10538.079535125931</v>
      </c>
      <c r="AS41" s="77">
        <f>AP41*(AP41&gt;0)</f>
        <v>3414.0795351259308</v>
      </c>
      <c r="AT41">
        <f>AS41/$AS$74</f>
        <v>7.1732668770684516E-2</v>
      </c>
      <c r="AU41" s="66">
        <f>AT41*$AP$74</f>
        <v>1456.9586487679358</v>
      </c>
      <c r="AV41" s="69">
        <f>IF(AU41&gt;0,U41,V41)</f>
        <v>151.58999633789</v>
      </c>
      <c r="AW41" s="17">
        <f>AU41/AV41</f>
        <v>9.6111793915504453</v>
      </c>
      <c r="AX41" s="38">
        <f>AQ41/AR41</f>
        <v>0.67602450486865373</v>
      </c>
      <c r="AY41" s="23">
        <v>0</v>
      </c>
      <c r="AZ41" s="16">
        <f>BN41*$D$81</f>
        <v>278.5924536580996</v>
      </c>
      <c r="BA41" s="63">
        <f>AZ41-AY41</f>
        <v>278.5924536580996</v>
      </c>
      <c r="BB41" s="42">
        <f>($AD41^$BB$76)*($BC$76^$M41)*(IF($C41&gt;0,1,$BD$76))</f>
        <v>1.5950700952147197</v>
      </c>
      <c r="BC41" s="42">
        <f>($AD41^$BB$77)*($BC$77^$M41)*(IF($C41&gt;0,1,$BD$77))</f>
        <v>3.6047014059691649</v>
      </c>
      <c r="BD41" s="42">
        <f>($AD41^$BB$78)*($BC$78^$M41)*(IF($C41&gt;0,1,$BD$78))</f>
        <v>15.335303221666203</v>
      </c>
      <c r="BE41" s="42">
        <f>($AD41^$BB$79)*($BC$79^$M41)*(IF($C41&gt;0,1,$BD$79))</f>
        <v>1.6162153357382114</v>
      </c>
      <c r="BF41" s="42">
        <f>($AD41^$BB$80)*($BC$80^$M41)*(IF($C41&gt;0,1,$BD$80))</f>
        <v>1.4425662754456052</v>
      </c>
      <c r="BG41" s="42">
        <f>($AD41^$BB$81)*($BC$81^$M41)*(IF($C41&gt;0,1,$BD$81))</f>
        <v>19.94778077949125</v>
      </c>
      <c r="BH41" s="42">
        <f>($AD41^$BB$82)*($BC$82^$M41)*(IF($C41&gt;0,1,$BD$82))</f>
        <v>1.6285352546378329</v>
      </c>
      <c r="BI41" s="40">
        <f>BB41/BB$74</f>
        <v>1.5110697111011999E-2</v>
      </c>
      <c r="BJ41" s="40">
        <f>BC41/BC$74</f>
        <v>1.8860341398228845E-2</v>
      </c>
      <c r="BK41" s="40">
        <f>BD41/BD$74</f>
        <v>1.6266123549124642E-2</v>
      </c>
      <c r="BL41" s="40">
        <f>BE41/BE$74</f>
        <v>8.2896838793554712E-3</v>
      </c>
      <c r="BM41" s="40">
        <f>BF41/BF$74</f>
        <v>1.9748449352026447E-2</v>
      </c>
      <c r="BN41" s="40">
        <f>BG41/BG$74</f>
        <v>3.9179053356973539E-2</v>
      </c>
      <c r="BO41" s="40">
        <f>BH41/BH$74</f>
        <v>1.1604839980495768E-2</v>
      </c>
      <c r="BP41" s="2">
        <v>663</v>
      </c>
      <c r="BQ41" s="17">
        <f>BP$74*BI41</f>
        <v>865.60117330721141</v>
      </c>
      <c r="BR41" s="1">
        <f>BQ41-BP41</f>
        <v>202.60117330721141</v>
      </c>
      <c r="BS41" s="2">
        <v>475</v>
      </c>
      <c r="BT41" s="17">
        <f>BS$74*BJ41</f>
        <v>1024.3240016792067</v>
      </c>
      <c r="BU41" s="1">
        <f>BT41-BS41</f>
        <v>549.32400167920673</v>
      </c>
      <c r="BV41" s="84">
        <v>3599</v>
      </c>
      <c r="BW41" s="17">
        <f>BV$74*BK41</f>
        <v>1037.63228732221</v>
      </c>
      <c r="BX41" s="1">
        <f>BW41-BV41</f>
        <v>-2561.3677126777902</v>
      </c>
      <c r="BY41" s="2">
        <v>974</v>
      </c>
      <c r="BZ41" s="17">
        <f>BY$74*BL41</f>
        <v>507.52760582965936</v>
      </c>
      <c r="CA41" s="1">
        <f>BZ41-BY41</f>
        <v>-466.47239417034064</v>
      </c>
      <c r="CB41" s="2">
        <v>1028</v>
      </c>
      <c r="CC41" s="17">
        <f>CB$74*BM41</f>
        <v>1338.9843629660973</v>
      </c>
      <c r="CD41" s="1">
        <f>CC41-CB41</f>
        <v>310.98436296609725</v>
      </c>
      <c r="CE41" s="2">
        <v>1713</v>
      </c>
      <c r="CF41" s="17">
        <f>CE$74*BN41</f>
        <v>2791.350835470937</v>
      </c>
      <c r="CG41" s="1">
        <f>CF41-CE41</f>
        <v>1078.350835470937</v>
      </c>
      <c r="CH41" s="2">
        <v>1370</v>
      </c>
      <c r="CI41" s="17">
        <f>CH$74*BO41</f>
        <v>785.97260219901739</v>
      </c>
      <c r="CJ41" s="1">
        <f>CI41-CH41</f>
        <v>-584.02739780098261</v>
      </c>
      <c r="CK41" s="9"/>
      <c r="CO41" s="40"/>
      <c r="CQ41" s="17"/>
      <c r="CR41" s="1"/>
    </row>
    <row r="42" spans="1:96" x14ac:dyDescent="0.2">
      <c r="A42" s="46" t="s">
        <v>109</v>
      </c>
      <c r="B42">
        <v>1</v>
      </c>
      <c r="C42">
        <v>0</v>
      </c>
      <c r="D42">
        <v>4.66237942122186E-2</v>
      </c>
      <c r="E42">
        <v>0.95337620578778104</v>
      </c>
      <c r="F42">
        <v>6.4387917329093797E-2</v>
      </c>
      <c r="G42">
        <v>6.4387917329093797E-2</v>
      </c>
      <c r="H42">
        <v>8.8183421516754802E-4</v>
      </c>
      <c r="I42">
        <v>1.1904761904761901E-2</v>
      </c>
      <c r="J42">
        <v>3.24006579733224E-3</v>
      </c>
      <c r="K42">
        <v>1.4443721428338699E-2</v>
      </c>
      <c r="L42">
        <v>0.45666082021739601</v>
      </c>
      <c r="M42" s="31">
        <v>2</v>
      </c>
      <c r="N42">
        <v>1.0029084209788801</v>
      </c>
      <c r="O42">
        <v>0.99795550290042401</v>
      </c>
      <c r="P42">
        <v>1.00331485683323</v>
      </c>
      <c r="Q42">
        <v>0.99636826080840202</v>
      </c>
      <c r="R42">
        <v>27.899999618530199</v>
      </c>
      <c r="S42" s="43">
        <f>IF(C42,O42,Q42)</f>
        <v>0.99636826080840202</v>
      </c>
      <c r="T42" s="43">
        <f>IF(D42 = 0,N42,P42)</f>
        <v>1.00331485683323</v>
      </c>
      <c r="U42" s="68">
        <f>R42*S42^(1-M42)</f>
        <v>28.001694469767202</v>
      </c>
      <c r="V42" s="67">
        <f>R42*T42^(M42+1)</f>
        <v>28.178373866597195</v>
      </c>
      <c r="W42" s="76">
        <f>0.5 * (D42-MAX($D$3:$D$73))/(MIN($D$3:$D$73)-MAX($D$3:$D$73)) + 0.75</f>
        <v>1.2424099653219749</v>
      </c>
      <c r="X42" s="76">
        <f>AVERAGE(D42, F42, G42, H42, I42, J42, K42)</f>
        <v>2.9410001745143795E-2</v>
      </c>
      <c r="Y42" s="32">
        <f>1.2^M42</f>
        <v>1.44</v>
      </c>
      <c r="Z42" s="32">
        <f>IF(C42&gt;0, 1, 0.3)</f>
        <v>0.3</v>
      </c>
      <c r="AA42" s="32">
        <f>PERCENTILE($L$2:$L$73, 0.05)</f>
        <v>-0.19898600187551141</v>
      </c>
      <c r="AB42" s="32">
        <f>PERCENTILE($L$2:$L$73, 0.95)</f>
        <v>0.95443215742062359</v>
      </c>
      <c r="AC42" s="32">
        <f>MIN(MAX(L42,AA42), AB42)</f>
        <v>0.45666082021739601</v>
      </c>
      <c r="AD42" s="32">
        <f>AC42-$AC$74+1</f>
        <v>1.6556468220929075</v>
      </c>
      <c r="AE42" s="21">
        <v>0</v>
      </c>
      <c r="AF42" s="15">
        <f>AE42/$AE$74</f>
        <v>0</v>
      </c>
      <c r="AG42" s="84">
        <v>0</v>
      </c>
      <c r="AH42" s="16">
        <f>$D$80*AF42</f>
        <v>0</v>
      </c>
      <c r="AI42" s="26">
        <f>AH42-AG42</f>
        <v>0</v>
      </c>
      <c r="AJ42" s="2">
        <v>0</v>
      </c>
      <c r="AK42" s="2">
        <v>0</v>
      </c>
      <c r="AL42" s="2">
        <v>0</v>
      </c>
      <c r="AM42" s="14">
        <f>SUM(AJ42:AL42)</f>
        <v>0</v>
      </c>
      <c r="AN42" s="16">
        <f>AF42*$D$79</f>
        <v>0</v>
      </c>
      <c r="AO42" s="9">
        <f>AN42-AM42</f>
        <v>0</v>
      </c>
      <c r="AP42" s="9">
        <f>AO42+AI42</f>
        <v>0</v>
      </c>
      <c r="AQ42" s="18">
        <f>AG42+AM42</f>
        <v>0</v>
      </c>
      <c r="AR42" s="30">
        <f>AH42+AN42</f>
        <v>0</v>
      </c>
      <c r="AS42" s="77">
        <f>AP42*(AP42&gt;0)</f>
        <v>0</v>
      </c>
      <c r="AT42">
        <f>AS42/$AS$74</f>
        <v>0</v>
      </c>
      <c r="AU42" s="66">
        <f>AT42*$AP$74</f>
        <v>0</v>
      </c>
      <c r="AV42" s="69">
        <f>IF(AU42&gt;0,U42,V42)</f>
        <v>28.178373866597195</v>
      </c>
      <c r="AW42" s="17">
        <f>AU42/AV42</f>
        <v>0</v>
      </c>
      <c r="AX42" s="38">
        <v>1</v>
      </c>
      <c r="AY42" s="23">
        <v>0</v>
      </c>
      <c r="AZ42" s="16">
        <f>BN42*$D$81</f>
        <v>46.218767785259786</v>
      </c>
      <c r="BA42" s="63">
        <f>AZ42-AY42</f>
        <v>46.218767785259786</v>
      </c>
      <c r="BB42" s="42">
        <f>($AD42^$BB$76)*($BC$76^$M42)*(IF($C42&gt;0,1,$BD$76))</f>
        <v>0.43086511565396801</v>
      </c>
      <c r="BC42" s="42">
        <f>($AD42^$BB$77)*($BC$77^$M42)*(IF($C42&gt;0,1,$BD$77))</f>
        <v>0.71932855337191426</v>
      </c>
      <c r="BD42" s="42">
        <f>($AD42^$BB$78)*($BC$78^$M42)*(IF($C42&gt;0,1,$BD$78))</f>
        <v>5.3722977271115375E-3</v>
      </c>
      <c r="BE42" s="42">
        <f>($AD42^$BB$79)*($BC$79^$M42)*(IF($C42&gt;0,1,$BD$79))</f>
        <v>0.26438278853116109</v>
      </c>
      <c r="BF42" s="42">
        <f>($AD42^$BB$80)*($BC$80^$M42)*(IF($C42&gt;0,1,$BD$80))</f>
        <v>1.2540163598171259</v>
      </c>
      <c r="BG42" s="42">
        <f>($AD42^$BB$81)*($BC$81^$M42)*(IF($C42&gt;0,1,$BD$81))</f>
        <v>3.309356860075058</v>
      </c>
      <c r="BH42" s="42">
        <f>($AD42^$BB$82)*($BC$82^$M42)*(IF($C42&gt;0,1,$BD$82))</f>
        <v>1.8628929244326225E-2</v>
      </c>
      <c r="BI42" s="40">
        <f>BB42/BB$74</f>
        <v>4.0817468008964419E-3</v>
      </c>
      <c r="BJ42" s="40">
        <f>BC42/BC$74</f>
        <v>3.7636354766091363E-3</v>
      </c>
      <c r="BK42" s="40">
        <f>BD42/BD$74</f>
        <v>5.6983847863154995E-6</v>
      </c>
      <c r="BL42" s="40">
        <f>BE42/BE$74</f>
        <v>1.3560382033281288E-3</v>
      </c>
      <c r="BM42" s="40">
        <f>BF42/BF$74</f>
        <v>1.7167237991066495E-2</v>
      </c>
      <c r="BN42" s="40">
        <f>BG42/BG$74</f>
        <v>6.49984429002001E-3</v>
      </c>
      <c r="BO42" s="40">
        <f>BH42/BH$74</f>
        <v>1.3274858021815496E-4</v>
      </c>
      <c r="BP42" s="2">
        <v>87</v>
      </c>
      <c r="BQ42" s="17">
        <f>BP$74*BI42</f>
        <v>233.81878374255177</v>
      </c>
      <c r="BR42" s="1">
        <f>BQ42-BP42</f>
        <v>146.81878374255177</v>
      </c>
      <c r="BS42" s="2">
        <v>316</v>
      </c>
      <c r="BT42" s="17">
        <f>BS$74*BJ42</f>
        <v>204.4068063701188</v>
      </c>
      <c r="BU42" s="1">
        <f>BT42-BS42</f>
        <v>-111.5931936298812</v>
      </c>
      <c r="BV42" s="84">
        <v>819</v>
      </c>
      <c r="BW42" s="17">
        <f>BV$74*BK42</f>
        <v>0.36350566390385203</v>
      </c>
      <c r="BX42" s="1">
        <f>BW42-BV42</f>
        <v>-818.63649433609612</v>
      </c>
      <c r="BY42" s="2">
        <v>117</v>
      </c>
      <c r="BZ42" s="17">
        <f>BY$74*BL42</f>
        <v>83.022082960561363</v>
      </c>
      <c r="CA42" s="1">
        <f>BZ42-BY42</f>
        <v>-33.977917039438637</v>
      </c>
      <c r="CB42" s="2">
        <v>562</v>
      </c>
      <c r="CC42" s="17">
        <f>CB$74*BM42</f>
        <v>1163.9730702702905</v>
      </c>
      <c r="CD42" s="1">
        <f>CC42-CB42</f>
        <v>601.97307027029046</v>
      </c>
      <c r="CE42" s="2">
        <v>266</v>
      </c>
      <c r="CF42" s="17">
        <f>CE$74*BN42</f>
        <v>463.08790628676564</v>
      </c>
      <c r="CG42" s="1">
        <f>CF42-CE42</f>
        <v>197.08790628676564</v>
      </c>
      <c r="CH42" s="2">
        <v>59</v>
      </c>
      <c r="CI42" s="17">
        <f>CH$74*BO42</f>
        <v>8.9907958410151991</v>
      </c>
      <c r="CJ42" s="1">
        <f>CI42-CH42</f>
        <v>-50.009204158984801</v>
      </c>
      <c r="CK42" s="9"/>
      <c r="CO42" s="40"/>
      <c r="CQ42" s="17"/>
      <c r="CR42" s="1"/>
    </row>
    <row r="43" spans="1:96" x14ac:dyDescent="0.2">
      <c r="A43" s="50" t="s">
        <v>3</v>
      </c>
      <c r="B43">
        <v>1</v>
      </c>
      <c r="C43">
        <v>1</v>
      </c>
      <c r="D43">
        <v>0.317524115755627</v>
      </c>
      <c r="E43">
        <v>0.682475884244373</v>
      </c>
      <c r="F43">
        <v>0.28616852146263899</v>
      </c>
      <c r="G43">
        <v>0.28616852146263899</v>
      </c>
      <c r="H43">
        <v>2.5573192239858902E-2</v>
      </c>
      <c r="I43">
        <v>0.206349206349206</v>
      </c>
      <c r="J43">
        <v>7.2643017025111001E-2</v>
      </c>
      <c r="K43">
        <v>0.14418094456848701</v>
      </c>
      <c r="L43">
        <v>0.79565275104350797</v>
      </c>
      <c r="M43" s="31">
        <v>0</v>
      </c>
      <c r="N43">
        <v>1.00614557648333</v>
      </c>
      <c r="O43">
        <v>0.99573751961124501</v>
      </c>
      <c r="P43">
        <v>1.01052211779233</v>
      </c>
      <c r="Q43">
        <v>0.99291443618142405</v>
      </c>
      <c r="R43">
        <v>90.400001525878906</v>
      </c>
      <c r="S43" s="43">
        <f>IF(C43,O43,Q43)</f>
        <v>0.99573751961124501</v>
      </c>
      <c r="T43" s="43">
        <f>IF(D43 = 0,N43,P43)</f>
        <v>1.01052211779233</v>
      </c>
      <c r="U43" s="68">
        <f>R43*S43^(1-M43)</f>
        <v>90.014673292231421</v>
      </c>
      <c r="V43" s="67">
        <f>R43*T43^(M43+1)</f>
        <v>91.351200990361022</v>
      </c>
      <c r="W43" s="76">
        <f>0.5 * (D43-MAX($D$3:$D$73))/(MIN($D$3:$D$73)-MAX($D$3:$D$73)) + 0.75</f>
        <v>1.071887186222344</v>
      </c>
      <c r="X43" s="76">
        <f>AVERAGE(D43, F43, G43, H43, I43, J43, K43)</f>
        <v>0.19122964555193825</v>
      </c>
      <c r="Y43" s="32">
        <f>1.2^M43</f>
        <v>1</v>
      </c>
      <c r="Z43" s="32">
        <f>IF(C43&gt;0, 1, 0.3)</f>
        <v>1</v>
      </c>
      <c r="AA43" s="32">
        <f>PERCENTILE($L$2:$L$73, 0.05)</f>
        <v>-0.19898600187551141</v>
      </c>
      <c r="AB43" s="32">
        <f>PERCENTILE($L$2:$L$73, 0.95)</f>
        <v>0.95443215742062359</v>
      </c>
      <c r="AC43" s="32">
        <f>MIN(MAX(L43,AA43), AB43)</f>
        <v>0.79565275104350797</v>
      </c>
      <c r="AD43" s="32">
        <f>AC43-$AC$74+1</f>
        <v>1.9946387529190193</v>
      </c>
      <c r="AE43" s="21">
        <f>(AD43^4) *Y43*Z43</f>
        <v>15.829128692735772</v>
      </c>
      <c r="AF43" s="15">
        <f>AE43/$AE$74</f>
        <v>2.7650594740149206E-2</v>
      </c>
      <c r="AG43" s="84">
        <v>2622</v>
      </c>
      <c r="AH43" s="16">
        <f>$D$80*AF43</f>
        <v>3079.7467451633474</v>
      </c>
      <c r="AI43" s="26">
        <f>AH43-AG43</f>
        <v>457.74674516334744</v>
      </c>
      <c r="AJ43" s="2">
        <v>723</v>
      </c>
      <c r="AK43" s="2">
        <v>2531</v>
      </c>
      <c r="AL43" s="2">
        <v>0</v>
      </c>
      <c r="AM43" s="10">
        <f>SUM(AJ43:AL43)</f>
        <v>3254</v>
      </c>
      <c r="AN43" s="16">
        <f>AF43*$D$79</f>
        <v>4979.8472271656065</v>
      </c>
      <c r="AO43" s="9">
        <f>AN43-AM43</f>
        <v>1725.8472271656065</v>
      </c>
      <c r="AP43" s="9">
        <f>AO43+AI43</f>
        <v>2183.5939723289539</v>
      </c>
      <c r="AQ43" s="18">
        <f>AG43+AM43</f>
        <v>5876</v>
      </c>
      <c r="AR43" s="30">
        <f>AH43+AN43</f>
        <v>8059.5939723289539</v>
      </c>
      <c r="AS43" s="77">
        <f>AP43*(AP43&gt;0)</f>
        <v>2183.5939723289539</v>
      </c>
      <c r="AT43">
        <f>AS43/$AS$74</f>
        <v>4.5879137124718007E-2</v>
      </c>
      <c r="AU43" s="66">
        <f>AT43*$AP$74</f>
        <v>931.84886018329189</v>
      </c>
      <c r="AV43" s="80">
        <f>IF(AU43&gt;0,U43,V43)</f>
        <v>90.014673292231421</v>
      </c>
      <c r="AW43" s="17">
        <f>AU43/AV43</f>
        <v>10.352188438856597</v>
      </c>
      <c r="AX43" s="38">
        <f>AQ43/AR43</f>
        <v>0.72906898538240283</v>
      </c>
      <c r="AY43" s="23">
        <v>0</v>
      </c>
      <c r="AZ43" s="16">
        <f>BN43*$D$81</f>
        <v>166.10701389403917</v>
      </c>
      <c r="BA43" s="63">
        <f>AZ43-AY43</f>
        <v>166.10701389403917</v>
      </c>
      <c r="BB43" s="42">
        <f>($AD43^$BB$76)*($BC$76^$M43)*(IF($C43&gt;0,1,$BD$76))</f>
        <v>2.1313325653832282</v>
      </c>
      <c r="BC43" s="42">
        <f>($AD43^$BB$77)*($BC$77^$M43)*(IF($C43&gt;0,1,$BD$77))</f>
        <v>4.3642569764335324</v>
      </c>
      <c r="BD43" s="42">
        <f>($AD43^$BB$78)*($BC$78^$M43)*(IF($C43&gt;0,1,$BD$78))</f>
        <v>28.723665456893507</v>
      </c>
      <c r="BE43" s="42">
        <f>($AD43^$BB$79)*($BC$79^$M43)*(IF($C43&gt;0,1,$BD$79))</f>
        <v>4.3854015381110605</v>
      </c>
      <c r="BF43" s="42">
        <f>($AD43^$BB$80)*($BC$80^$M43)*(IF($C43&gt;0,1,$BD$80))</f>
        <v>1.0633786058285155</v>
      </c>
      <c r="BG43" s="42">
        <f>($AD43^$BB$81)*($BC$81^$M43)*(IF($C43&gt;0,1,$BD$81))</f>
        <v>11.893596741714427</v>
      </c>
      <c r="BH43" s="42">
        <f>($AD43^$BB$82)*($BC$82^$M43)*(IF($C43&gt;0,1,$BD$82))</f>
        <v>3.6219876624696612</v>
      </c>
      <c r="BI43" s="40">
        <f>BB43/BB$74</f>
        <v>2.0190912571780587E-2</v>
      </c>
      <c r="BJ43" s="40">
        <f>BC43/BC$74</f>
        <v>2.2834450695093857E-2</v>
      </c>
      <c r="BK43" s="40">
        <f>BD43/BD$74</f>
        <v>3.0467130929986857E-2</v>
      </c>
      <c r="BL43" s="40">
        <f>BE43/BE$74</f>
        <v>2.2493037673334122E-2</v>
      </c>
      <c r="BM43" s="40">
        <f>BF43/BF$74</f>
        <v>1.4557444532485041E-2</v>
      </c>
      <c r="BN43" s="40">
        <f>BG43/BG$74</f>
        <v>2.3359985078091505E-2</v>
      </c>
      <c r="BO43" s="40">
        <f>BH43/BH$74</f>
        <v>2.5810056684120043E-2</v>
      </c>
      <c r="BP43" s="2">
        <v>673</v>
      </c>
      <c r="BQ43" s="17">
        <f>BP$74*BI43</f>
        <v>1156.6162357618791</v>
      </c>
      <c r="BR43" s="1">
        <f>BQ43-BP43</f>
        <v>483.61623576187912</v>
      </c>
      <c r="BS43" s="2">
        <v>652</v>
      </c>
      <c r="BT43" s="17">
        <f>BS$74*BJ43</f>
        <v>1240.1618517012425</v>
      </c>
      <c r="BU43" s="1">
        <f>BT43-BS43</f>
        <v>588.16185170124254</v>
      </c>
      <c r="BV43" s="84">
        <v>0</v>
      </c>
      <c r="BW43" s="17">
        <f>BV$74*BK43</f>
        <v>1943.5287491547915</v>
      </c>
      <c r="BX43" s="1">
        <f>BW43-BV43</f>
        <v>1943.5287491547915</v>
      </c>
      <c r="BY43" s="2">
        <v>0</v>
      </c>
      <c r="BZ43" s="17">
        <f>BY$74*BL43</f>
        <v>1377.1137385122083</v>
      </c>
      <c r="CA43" s="1">
        <f>BZ43-BY43</f>
        <v>1377.1137385122083</v>
      </c>
      <c r="CB43" s="2">
        <v>911</v>
      </c>
      <c r="CC43" s="17">
        <f>CB$74*BM43</f>
        <v>987.02385419155075</v>
      </c>
      <c r="CD43" s="1">
        <f>CC43-CB43</f>
        <v>76.023854191550754</v>
      </c>
      <c r="CE43" s="2">
        <v>810</v>
      </c>
      <c r="CF43" s="17">
        <f>CE$74*BN43</f>
        <v>1664.3054968737074</v>
      </c>
      <c r="CG43" s="1">
        <f>CF43-CE43</f>
        <v>854.3054968737074</v>
      </c>
      <c r="CH43" s="2">
        <v>1215</v>
      </c>
      <c r="CI43" s="17">
        <f>CH$74*BO43</f>
        <v>1748.0635191020822</v>
      </c>
      <c r="CJ43" s="1">
        <f>CI43-CH43</f>
        <v>533.06351910208218</v>
      </c>
      <c r="CK43" s="9"/>
      <c r="CO43" s="40"/>
      <c r="CQ43" s="17"/>
      <c r="CR43" s="1"/>
    </row>
    <row r="44" spans="1:96" x14ac:dyDescent="0.2">
      <c r="A44" s="51" t="s">
        <v>107</v>
      </c>
      <c r="B44">
        <v>1</v>
      </c>
      <c r="C44">
        <v>0</v>
      </c>
      <c r="D44">
        <v>0.18837675350701399</v>
      </c>
      <c r="E44">
        <v>0.81162324649298601</v>
      </c>
      <c r="F44">
        <v>0.11500974658869299</v>
      </c>
      <c r="G44">
        <v>0.11500974658869299</v>
      </c>
      <c r="H44">
        <v>6.9408740359897095E-2</v>
      </c>
      <c r="I44">
        <v>0.23907455012853401</v>
      </c>
      <c r="J44">
        <v>0.12881717034825199</v>
      </c>
      <c r="K44">
        <v>0.12171782991010401</v>
      </c>
      <c r="L44">
        <v>2.1599921317248E-2</v>
      </c>
      <c r="M44" s="31">
        <v>0</v>
      </c>
      <c r="N44">
        <v>1.0128915894467501</v>
      </c>
      <c r="O44">
        <v>0.99146473855214701</v>
      </c>
      <c r="P44">
        <v>1.0170167469744</v>
      </c>
      <c r="Q44">
        <v>0.98572678184967499</v>
      </c>
      <c r="R44">
        <v>4.71000003814697</v>
      </c>
      <c r="S44" s="43">
        <f>IF(C44,O44,Q44)</f>
        <v>0.98572678184967499</v>
      </c>
      <c r="T44" s="43">
        <f>IF(D44 = 0,N44,P44)</f>
        <v>1.0170167469744</v>
      </c>
      <c r="U44" s="68">
        <f>R44*S44^(1-M44)</f>
        <v>4.6427731801144594</v>
      </c>
      <c r="V44" s="67">
        <f>R44*T44^(M44+1)</f>
        <v>4.7901489170455314</v>
      </c>
      <c r="W44" s="76">
        <f>0.5 * (D44-MAX($D$3:$D$73))/(MIN($D$3:$D$73)-MAX($D$3:$D$73)) + 0.75</f>
        <v>1.1531811728759973</v>
      </c>
      <c r="X44" s="76">
        <f>AVERAGE(D44, F44, G44, H44, I44, J44, K44)</f>
        <v>0.13963064820445531</v>
      </c>
      <c r="Y44" s="32">
        <f>1.2^M44</f>
        <v>1</v>
      </c>
      <c r="Z44" s="32">
        <f>IF(C44&gt;0, 1, 0.3)</f>
        <v>0.3</v>
      </c>
      <c r="AA44" s="32">
        <f>PERCENTILE($L$2:$L$73, 0.05)</f>
        <v>-0.19898600187551141</v>
      </c>
      <c r="AB44" s="32">
        <f>PERCENTILE($L$2:$L$73, 0.95)</f>
        <v>0.95443215742062359</v>
      </c>
      <c r="AC44" s="32">
        <f>MIN(MAX(L44,AA44), AB44)</f>
        <v>2.1599921317248E-2</v>
      </c>
      <c r="AD44" s="32">
        <f>AC44-$AC$74+1</f>
        <v>1.2205859231927594</v>
      </c>
      <c r="AE44" s="21">
        <f>(AD44^4) *Y44*Z44</f>
        <v>0.66587802500172943</v>
      </c>
      <c r="AF44" s="15">
        <f>AE44/$AE$74</f>
        <v>1.1631672073108656E-3</v>
      </c>
      <c r="AG44" s="84">
        <v>104</v>
      </c>
      <c r="AH44" s="16">
        <f>$D$80*AF44</f>
        <v>129.55455224241041</v>
      </c>
      <c r="AI44" s="26">
        <f>AH44-AG44</f>
        <v>25.554552242410409</v>
      </c>
      <c r="AJ44" s="2">
        <v>504</v>
      </c>
      <c r="AK44" s="2">
        <v>349</v>
      </c>
      <c r="AL44" s="2">
        <v>0</v>
      </c>
      <c r="AM44" s="10">
        <f>SUM(AJ44:AL44)</f>
        <v>853</v>
      </c>
      <c r="AN44" s="16">
        <f>AF44*$D$79</f>
        <v>209.48536718620034</v>
      </c>
      <c r="AO44" s="9">
        <f>AN44-AM44</f>
        <v>-643.51463281379961</v>
      </c>
      <c r="AP44" s="9">
        <f>AO44+AI44</f>
        <v>-617.9600805713892</v>
      </c>
      <c r="AQ44" s="18">
        <f>AG44+AM44</f>
        <v>957</v>
      </c>
      <c r="AR44" s="30">
        <f>AH44+AN44</f>
        <v>339.03991942861074</v>
      </c>
      <c r="AS44" s="77">
        <f>AP44*(AP44&gt;0)</f>
        <v>0</v>
      </c>
      <c r="AT44">
        <f>AS44/$AS$74</f>
        <v>0</v>
      </c>
      <c r="AU44" s="66">
        <f>AT44*$AP$74</f>
        <v>0</v>
      </c>
      <c r="AV44" s="69">
        <f>IF(AU44&gt;0,U44,V44)</f>
        <v>4.7901489170455314</v>
      </c>
      <c r="AW44" s="17">
        <f>AU44/AV44</f>
        <v>0</v>
      </c>
      <c r="AX44" s="38">
        <f>AQ44/AR44</f>
        <v>2.8226764612640514</v>
      </c>
      <c r="AY44" s="23">
        <v>0</v>
      </c>
      <c r="AZ44" s="16">
        <f>BN44*$D$81</f>
        <v>6.4223121158747967</v>
      </c>
      <c r="BA44" s="63">
        <f>AZ44-AY44</f>
        <v>6.4223121158747967</v>
      </c>
      <c r="BB44" s="42">
        <f>($AD44^$BB$76)*($BC$76^$M44)*(IF($C44&gt;0,1,$BD$76))</f>
        <v>0.57729380868096636</v>
      </c>
      <c r="BC44" s="42">
        <f>($AD44^$BB$77)*($BC$77^$M44)*(IF($C44&gt;0,1,$BD$77))</f>
        <v>0.60288308024545734</v>
      </c>
      <c r="BD44" s="42">
        <f>($AD44^$BB$78)*($BC$78^$M44)*(IF($C44&gt;0,1,$BD$78))</f>
        <v>5.2724432728332941E-3</v>
      </c>
      <c r="BE44" s="42">
        <f>($AD44^$BB$79)*($BC$79^$M44)*(IF($C44&gt;0,1,$BD$79))</f>
        <v>1.1109150718832881</v>
      </c>
      <c r="BF44" s="42">
        <f>($AD44^$BB$80)*($BC$80^$M44)*(IF($C44&gt;0,1,$BD$80))</f>
        <v>0.66570578668577673</v>
      </c>
      <c r="BG44" s="42">
        <f>($AD44^$BB$81)*($BC$81^$M44)*(IF($C44&gt;0,1,$BD$81))</f>
        <v>0.45985048231839093</v>
      </c>
      <c r="BH44" s="42">
        <f>($AD44^$BB$82)*($BC$82^$M44)*(IF($C44&gt;0,1,$BD$82))</f>
        <v>5.6549403014051099E-2</v>
      </c>
      <c r="BI44" s="40">
        <f>BB44/BB$74</f>
        <v>5.4689207159051576E-3</v>
      </c>
      <c r="BJ44" s="40">
        <f>BC44/BC$74</f>
        <v>3.1543751995147602E-3</v>
      </c>
      <c r="BK44" s="40">
        <f>BD44/BD$74</f>
        <v>5.5924693787919274E-6</v>
      </c>
      <c r="BL44" s="40">
        <f>BE44/BE$74</f>
        <v>5.6979627399201833E-3</v>
      </c>
      <c r="BM44" s="40">
        <f>BF44/BF$74</f>
        <v>9.113381641792517E-3</v>
      </c>
      <c r="BN44" s="40">
        <f>BG44/BG$74</f>
        <v>9.0318350608231159E-4</v>
      </c>
      <c r="BO44" s="40">
        <f>BH44/BH$74</f>
        <v>4.0296749554652391E-4</v>
      </c>
      <c r="BP44" s="2">
        <v>785</v>
      </c>
      <c r="BQ44" s="17">
        <f>BP$74*BI44</f>
        <v>313.28165428991105</v>
      </c>
      <c r="BR44" s="1">
        <f>BQ44-BP44</f>
        <v>-471.71834571008895</v>
      </c>
      <c r="BS44" s="2">
        <v>176</v>
      </c>
      <c r="BT44" s="17">
        <f>BS$74*BJ44</f>
        <v>171.31727146084614</v>
      </c>
      <c r="BU44" s="1">
        <f>BT44-BS44</f>
        <v>-4.6827285391538567</v>
      </c>
      <c r="BV44" s="84">
        <v>0</v>
      </c>
      <c r="BW44" s="17">
        <f>BV$74*BK44</f>
        <v>0.35674921414251587</v>
      </c>
      <c r="BX44" s="1">
        <f>BW44-BV44</f>
        <v>0.35674921414251587</v>
      </c>
      <c r="BY44" s="2">
        <v>323</v>
      </c>
      <c r="BZ44" s="17">
        <f>BY$74*BL44</f>
        <v>348.85207078887328</v>
      </c>
      <c r="CA44" s="1">
        <f>BZ44-BY44</f>
        <v>25.852070788873277</v>
      </c>
      <c r="CB44" s="2">
        <v>696</v>
      </c>
      <c r="CC44" s="17">
        <f>CB$74*BM44</f>
        <v>617.90550207681622</v>
      </c>
      <c r="CD44" s="1">
        <f>CC44-CB44</f>
        <v>-78.094497923183781</v>
      </c>
      <c r="CE44" s="2">
        <v>0</v>
      </c>
      <c r="CF44" s="17">
        <f>CE$74*BN44</f>
        <v>64.348212074340367</v>
      </c>
      <c r="CG44" s="1">
        <f>CF44-CE44</f>
        <v>64.348212074340367</v>
      </c>
      <c r="CH44" s="2">
        <v>0</v>
      </c>
      <c r="CI44" s="17">
        <f>CH$74*BO44</f>
        <v>27.29218253837497</v>
      </c>
      <c r="CJ44" s="1">
        <f>CI44-CH44</f>
        <v>27.29218253837497</v>
      </c>
      <c r="CK44" s="9"/>
      <c r="CO44" s="40"/>
      <c r="CQ44" s="17"/>
      <c r="CR44" s="1"/>
    </row>
    <row r="45" spans="1:96" x14ac:dyDescent="0.2">
      <c r="A45" s="51" t="s">
        <v>63</v>
      </c>
      <c r="B45">
        <v>1</v>
      </c>
      <c r="C45">
        <v>1</v>
      </c>
      <c r="D45">
        <v>0.28215434083601199</v>
      </c>
      <c r="E45">
        <v>0.71784565916398702</v>
      </c>
      <c r="F45">
        <v>0.31637519872813902</v>
      </c>
      <c r="G45">
        <v>0.31637519872813902</v>
      </c>
      <c r="H45">
        <v>0.10405643738977</v>
      </c>
      <c r="I45">
        <v>0.15343915343915299</v>
      </c>
      <c r="J45">
        <v>0.126357950533319</v>
      </c>
      <c r="K45">
        <v>0.199941295661649</v>
      </c>
      <c r="L45">
        <v>0.90356717878848403</v>
      </c>
      <c r="M45" s="31">
        <v>0</v>
      </c>
      <c r="N45">
        <v>1.00687148268364</v>
      </c>
      <c r="O45">
        <v>0.99621962709075196</v>
      </c>
      <c r="P45">
        <v>1.0081334773588899</v>
      </c>
      <c r="Q45">
        <v>0.99482650135147099</v>
      </c>
      <c r="R45">
        <v>493.94000244140602</v>
      </c>
      <c r="S45" s="43">
        <f>IF(C45,O45,Q45)</f>
        <v>0.99621962709075196</v>
      </c>
      <c r="T45" s="43">
        <f>IF(D45 = 0,N45,P45)</f>
        <v>1.0081334773588899</v>
      </c>
      <c r="U45" s="68">
        <f>R45*S45^(1-M45)</f>
        <v>492.07272503738261</v>
      </c>
      <c r="V45" s="67">
        <f>R45*T45^(M45+1)</f>
        <v>497.95745226791325</v>
      </c>
      <c r="W45" s="76">
        <f>0.5 * (D45-MAX($D$3:$D$73))/(MIN($D$3:$D$73)-MAX($D$3:$D$73)) + 0.75</f>
        <v>1.0941512879445514</v>
      </c>
      <c r="X45" s="76">
        <f>AVERAGE(D45, F45, G45, H45, I45, J45, K45)</f>
        <v>0.21409993933088303</v>
      </c>
      <c r="Y45" s="32">
        <f>1.2^M45</f>
        <v>1</v>
      </c>
      <c r="Z45" s="32">
        <f>IF(C45&gt;0, 1, 0.3)</f>
        <v>1</v>
      </c>
      <c r="AA45" s="32">
        <f>PERCENTILE($L$2:$L$73, 0.05)</f>
        <v>-0.19898600187551141</v>
      </c>
      <c r="AB45" s="32">
        <f>PERCENTILE($L$2:$L$73, 0.95)</f>
        <v>0.95443215742062359</v>
      </c>
      <c r="AC45" s="32">
        <f>MIN(MAX(L45,AA45), AB45)</f>
        <v>0.90356717878848403</v>
      </c>
      <c r="AD45" s="32">
        <f>AC45-$AC$74+1</f>
        <v>2.1025531806639952</v>
      </c>
      <c r="AE45" s="21">
        <f>(AD45^4) *Y45*Z45</f>
        <v>19.542852650000494</v>
      </c>
      <c r="AF45" s="15">
        <f>AE45/$AE$74</f>
        <v>3.413779173705242E-2</v>
      </c>
      <c r="AG45" s="84">
        <v>4445</v>
      </c>
      <c r="AH45" s="16">
        <f>$D$80*AF45</f>
        <v>3802.2962607958748</v>
      </c>
      <c r="AI45" s="26">
        <f>AH45-AG45</f>
        <v>-642.70373920412521</v>
      </c>
      <c r="AJ45" s="2">
        <v>494</v>
      </c>
      <c r="AK45" s="2">
        <v>3458</v>
      </c>
      <c r="AL45" s="2">
        <v>0</v>
      </c>
      <c r="AM45" s="10">
        <f>SUM(AJ45:AL45)</f>
        <v>3952</v>
      </c>
      <c r="AN45" s="16">
        <f>AF45*$D$79</f>
        <v>6148.1855678305774</v>
      </c>
      <c r="AO45" s="9">
        <f>AN45-AM45</f>
        <v>2196.1855678305774</v>
      </c>
      <c r="AP45" s="9">
        <f>AO45+AI45</f>
        <v>1553.4818286264522</v>
      </c>
      <c r="AQ45" s="18">
        <f>AG45+AM45</f>
        <v>8397</v>
      </c>
      <c r="AR45" s="30">
        <f>AH45+AN45</f>
        <v>9950.4818286264526</v>
      </c>
      <c r="AS45" s="77">
        <f>AP45*(AP45&gt;0)</f>
        <v>1553.4818286264522</v>
      </c>
      <c r="AT45">
        <f>AS45/$AS$74</f>
        <v>3.2639953553404315E-2</v>
      </c>
      <c r="AU45" s="66">
        <f>AT45*$AP$74</f>
        <v>662.94846462551789</v>
      </c>
      <c r="AV45" s="69">
        <f>IF(AU45&gt;0,U45,V45)</f>
        <v>492.07272503738261</v>
      </c>
      <c r="AW45" s="17">
        <f>AU45/AV45</f>
        <v>1.3472570839506577</v>
      </c>
      <c r="AX45" s="38">
        <f>AQ45/AR45</f>
        <v>0.84387873317277418</v>
      </c>
      <c r="AY45" s="23">
        <v>0</v>
      </c>
      <c r="AZ45" s="16">
        <f>BN45*$D$81</f>
        <v>200.65291135361863</v>
      </c>
      <c r="BA45" s="63">
        <f>AZ45-AY45</f>
        <v>200.65291135361863</v>
      </c>
      <c r="BB45" s="42">
        <f>($AD45^$BB$76)*($BC$76^$M45)*(IF($C45&gt;0,1,$BD$76))</f>
        <v>2.2580351615360152</v>
      </c>
      <c r="BC45" s="42">
        <f>($AD45^$BB$77)*($BC$77^$M45)*(IF($C45&gt;0,1,$BD$77))</f>
        <v>4.8836223805355301</v>
      </c>
      <c r="BD45" s="42">
        <f>($AD45^$BB$78)*($BC$78^$M45)*(IF($C45&gt;0,1,$BD$78))</f>
        <v>37.112363166683735</v>
      </c>
      <c r="BE45" s="42">
        <f>($AD45^$BB$79)*($BC$79^$M45)*(IF($C45&gt;0,1,$BD$79))</f>
        <v>4.9090935044132529</v>
      </c>
      <c r="BF45" s="42">
        <f>($AD45^$BB$80)*($BC$80^$M45)*(IF($C45&gt;0,1,$BD$80))</f>
        <v>1.0683768821362012</v>
      </c>
      <c r="BG45" s="42">
        <f>($AD45^$BB$81)*($BC$81^$M45)*(IF($C45&gt;0,1,$BD$81))</f>
        <v>14.367152576791657</v>
      </c>
      <c r="BH45" s="42">
        <f>($AD45^$BB$82)*($BC$82^$M45)*(IF($C45&gt;0,1,$BD$82))</f>
        <v>3.9957691379266271</v>
      </c>
      <c r="BI45" s="40">
        <f>BB45/BB$74</f>
        <v>2.1391213774459652E-2</v>
      </c>
      <c r="BJ45" s="40">
        <f>BC45/BC$74</f>
        <v>2.555184881732727E-2</v>
      </c>
      <c r="BK45" s="40">
        <f>BD45/BD$74</f>
        <v>3.9365004769933085E-2</v>
      </c>
      <c r="BL45" s="40">
        <f>BE45/BE$74</f>
        <v>2.5179091168068709E-2</v>
      </c>
      <c r="BM45" s="40">
        <f>BF45/BF$74</f>
        <v>1.4625869954727269E-2</v>
      </c>
      <c r="BN45" s="40">
        <f>BG45/BG$74</f>
        <v>2.8218248617040205E-2</v>
      </c>
      <c r="BO45" s="40">
        <f>BH45/BH$74</f>
        <v>2.8473600011167232E-2</v>
      </c>
      <c r="BP45" s="2">
        <v>499</v>
      </c>
      <c r="BQ45" s="17">
        <f>BP$74*BI45</f>
        <v>1225.3742898561468</v>
      </c>
      <c r="BR45" s="1">
        <f>BQ45-BP45</f>
        <v>726.37428985614679</v>
      </c>
      <c r="BS45" s="2">
        <v>963</v>
      </c>
      <c r="BT45" s="17">
        <f>BS$74*BJ45</f>
        <v>1387.7464611178614</v>
      </c>
      <c r="BU45" s="1">
        <f>BT45-BS45</f>
        <v>424.74646111786137</v>
      </c>
      <c r="BV45" s="84">
        <v>0</v>
      </c>
      <c r="BW45" s="17">
        <f>BV$74*BK45</f>
        <v>2511.1330192788014</v>
      </c>
      <c r="BX45" s="1">
        <f>BW45-BV45</f>
        <v>2511.1330192788014</v>
      </c>
      <c r="BY45" s="2">
        <v>2012</v>
      </c>
      <c r="BZ45" s="17">
        <f>BY$74*BL45</f>
        <v>1541.5646776738386</v>
      </c>
      <c r="CA45" s="1">
        <f>BZ45-BY45</f>
        <v>-470.43532232616144</v>
      </c>
      <c r="CB45" s="2">
        <v>511</v>
      </c>
      <c r="CC45" s="17">
        <f>CB$74*BM45</f>
        <v>991.66323467041832</v>
      </c>
      <c r="CD45" s="1">
        <f>CC45-CB45</f>
        <v>480.66323467041832</v>
      </c>
      <c r="CE45" s="2">
        <v>0</v>
      </c>
      <c r="CF45" s="17">
        <f>CE$74*BN45</f>
        <v>2010.4373409696464</v>
      </c>
      <c r="CG45" s="1">
        <f>CF45-CE45</f>
        <v>2010.4373409696464</v>
      </c>
      <c r="CH45" s="2">
        <v>0</v>
      </c>
      <c r="CI45" s="17">
        <f>CH$74*BO45</f>
        <v>1928.4599815563342</v>
      </c>
      <c r="CJ45" s="1">
        <f>CI45-CH45</f>
        <v>1928.4599815563342</v>
      </c>
      <c r="CK45" s="9"/>
      <c r="CO45" s="40"/>
      <c r="CQ45" s="17"/>
      <c r="CR45" s="1"/>
    </row>
    <row r="46" spans="1:96" x14ac:dyDescent="0.2">
      <c r="A46" s="51" t="s">
        <v>17</v>
      </c>
      <c r="B46">
        <v>1</v>
      </c>
      <c r="C46">
        <v>0</v>
      </c>
      <c r="D46">
        <v>0.38587641866330302</v>
      </c>
      <c r="E46">
        <v>0.61412358133669598</v>
      </c>
      <c r="F46">
        <v>0.24039653035935499</v>
      </c>
      <c r="G46">
        <v>0.24039653035935499</v>
      </c>
      <c r="H46">
        <v>0.216691068814055</v>
      </c>
      <c r="I46">
        <v>0.25915080527086298</v>
      </c>
      <c r="J46">
        <v>0.23697186537259299</v>
      </c>
      <c r="K46">
        <v>0.238678055607037</v>
      </c>
      <c r="L46">
        <v>0.21585380946815599</v>
      </c>
      <c r="M46" s="31">
        <v>0</v>
      </c>
      <c r="N46">
        <v>1.0112806784984401</v>
      </c>
      <c r="O46">
        <v>0.98336501178088198</v>
      </c>
      <c r="P46">
        <v>1.0105032588688101</v>
      </c>
      <c r="Q46">
        <v>0.99225001749918496</v>
      </c>
      <c r="R46">
        <v>18.159999847412099</v>
      </c>
      <c r="S46" s="43">
        <f>IF(C46,O46,Q46)</f>
        <v>0.99225001749918496</v>
      </c>
      <c r="T46" s="43">
        <f>IF(D46 = 0,N46,P46)</f>
        <v>1.0105032588688101</v>
      </c>
      <c r="U46" s="68">
        <f>R46*S46^(1-M46)</f>
        <v>18.019260166379851</v>
      </c>
      <c r="V46" s="67">
        <f>R46*T46^(M46+1)</f>
        <v>18.350739026867021</v>
      </c>
      <c r="W46" s="76">
        <f>0.5 * (D46-MAX($D$3:$D$73))/(MIN($D$3:$D$73)-MAX($D$3:$D$73)) + 0.75</f>
        <v>1.0288616756460893</v>
      </c>
      <c r="X46" s="76">
        <f>AVERAGE(D46, F46, G46, H46, I46, J46, K46)</f>
        <v>0.25973732492093726</v>
      </c>
      <c r="Y46" s="32">
        <f>1.2^M46</f>
        <v>1</v>
      </c>
      <c r="Z46" s="32">
        <f>IF(C46&gt;0, 1, 0.3)</f>
        <v>0.3</v>
      </c>
      <c r="AA46" s="32">
        <f>PERCENTILE($L$2:$L$73, 0.05)</f>
        <v>-0.19898600187551141</v>
      </c>
      <c r="AB46" s="32">
        <f>PERCENTILE($L$2:$L$73, 0.95)</f>
        <v>0.95443215742062359</v>
      </c>
      <c r="AC46" s="32">
        <f>MIN(MAX(L46,AA46), AB46)</f>
        <v>0.21585380946815599</v>
      </c>
      <c r="AD46" s="32">
        <f>AC46-$AC$74+1</f>
        <v>1.4148398113436675</v>
      </c>
      <c r="AE46" s="21">
        <f>(AD46^4) *Y46*Z46</f>
        <v>1.2021269717830927</v>
      </c>
      <c r="AF46" s="15">
        <f>AE46/$AE$74</f>
        <v>2.0998961072463324E-3</v>
      </c>
      <c r="AG46" s="84">
        <v>490</v>
      </c>
      <c r="AH46" s="16">
        <f>$D$80*AF46</f>
        <v>233.88821333678766</v>
      </c>
      <c r="AI46" s="26">
        <f>AH46-AG46</f>
        <v>-256.11178666321234</v>
      </c>
      <c r="AJ46" s="2">
        <v>454</v>
      </c>
      <c r="AK46" s="2">
        <v>672</v>
      </c>
      <c r="AL46" s="2">
        <v>0</v>
      </c>
      <c r="AM46" s="10">
        <f>SUM(AJ46:AL46)</f>
        <v>1126</v>
      </c>
      <c r="AN46" s="16">
        <f>AF46*$D$79</f>
        <v>378.18939900856799</v>
      </c>
      <c r="AO46" s="9">
        <f>AN46-AM46</f>
        <v>-747.81060099143201</v>
      </c>
      <c r="AP46" s="9">
        <f>AO46+AI46</f>
        <v>-1003.9223876546444</v>
      </c>
      <c r="AQ46" s="18">
        <f>AG46+AM46</f>
        <v>1616</v>
      </c>
      <c r="AR46" s="30">
        <f>AH46+AN46</f>
        <v>612.07761234535565</v>
      </c>
      <c r="AS46" s="77">
        <f>AP46*(AP46&gt;0)</f>
        <v>0</v>
      </c>
      <c r="AT46">
        <f>AS46/$AS$74</f>
        <v>0</v>
      </c>
      <c r="AU46" s="66">
        <f>AT46*$AP$74</f>
        <v>0</v>
      </c>
      <c r="AV46" s="69">
        <f>IF(AU46&gt;0,U46,V46)</f>
        <v>18.350739026867021</v>
      </c>
      <c r="AW46" s="17">
        <f>AU46/AV46</f>
        <v>0</v>
      </c>
      <c r="AX46" s="38">
        <f>AQ46/AR46</f>
        <v>2.6401880536159785</v>
      </c>
      <c r="AY46" s="23">
        <v>0</v>
      </c>
      <c r="AZ46" s="16">
        <f>BN46*$D$81</f>
        <v>10.906704728554946</v>
      </c>
      <c r="BA46" s="63">
        <f>AZ46-AY46</f>
        <v>10.906704728554946</v>
      </c>
      <c r="BB46" s="42">
        <f>($AD46^$BB$76)*($BC$76^$M46)*(IF($C46&gt;0,1,$BD$76))</f>
        <v>0.67872391246058539</v>
      </c>
      <c r="BC46" s="42">
        <f>($AD46^$BB$77)*($BC$77^$M46)*(IF($C46&gt;0,1,$BD$77))</f>
        <v>0.82623871262829518</v>
      </c>
      <c r="BD46" s="42">
        <f>($AD46^$BB$78)*($BC$78^$M46)*(IF($C46&gt;0,1,$BD$78))</f>
        <v>1.0812334122714097E-2</v>
      </c>
      <c r="BE46" s="42">
        <f>($AD46^$BB$79)*($BC$79^$M46)*(IF($C46&gt;0,1,$BD$79))</f>
        <v>1.5240607381555089</v>
      </c>
      <c r="BF46" s="42">
        <f>($AD46^$BB$80)*($BC$80^$M46)*(IF($C46&gt;0,1,$BD$80))</f>
        <v>0.67451357649708521</v>
      </c>
      <c r="BG46" s="42">
        <f>($AD46^$BB$81)*($BC$81^$M46)*(IF($C46&gt;0,1,$BD$81))</f>
        <v>0.78094202515212097</v>
      </c>
      <c r="BH46" s="42">
        <f>($AD46^$BB$82)*($BC$82^$M46)*(IF($C46&gt;0,1,$BD$82))</f>
        <v>7.4470275657578161E-2</v>
      </c>
      <c r="BI46" s="40">
        <f>BB46/BB$74</f>
        <v>6.4298061219763029E-3</v>
      </c>
      <c r="BJ46" s="40">
        <f>BC46/BC$74</f>
        <v>4.3230055534691468E-3</v>
      </c>
      <c r="BK46" s="40">
        <f>BD46/BD$74</f>
        <v>1.1468619834396379E-5</v>
      </c>
      <c r="BL46" s="40">
        <f>BE46/BE$74</f>
        <v>7.817016367114047E-3</v>
      </c>
      <c r="BM46" s="40">
        <f>BF46/BF$74</f>
        <v>9.2339585566647217E-3</v>
      </c>
      <c r="BN46" s="40">
        <f>BG46/BG$74</f>
        <v>1.5338332424223811E-3</v>
      </c>
      <c r="BO46" s="40">
        <f>BH46/BH$74</f>
        <v>5.3067050888118178E-4</v>
      </c>
      <c r="BP46" s="2">
        <v>350</v>
      </c>
      <c r="BQ46" s="17">
        <f>BP$74*BI46</f>
        <v>368.32501389129055</v>
      </c>
      <c r="BR46" s="1">
        <f>BQ46-BP46</f>
        <v>18.325013891290553</v>
      </c>
      <c r="BS46" s="2">
        <v>584</v>
      </c>
      <c r="BT46" s="17">
        <f>BS$74*BJ46</f>
        <v>234.78675461446284</v>
      </c>
      <c r="BU46" s="1">
        <f>BT46-BS46</f>
        <v>-349.21324538553716</v>
      </c>
      <c r="BV46" s="84">
        <v>434</v>
      </c>
      <c r="BW46" s="17">
        <f>BV$74*BK46</f>
        <v>0.73159472785597934</v>
      </c>
      <c r="BX46" s="1">
        <f>BW46-BV46</f>
        <v>-433.26840527214404</v>
      </c>
      <c r="BY46" s="2">
        <v>557</v>
      </c>
      <c r="BZ46" s="17">
        <f>BY$74*BL46</f>
        <v>478.58901006019039</v>
      </c>
      <c r="CA46" s="1">
        <f>BZ46-BY46</f>
        <v>-78.41098993980961</v>
      </c>
      <c r="CB46" s="2">
        <v>816</v>
      </c>
      <c r="CC46" s="17">
        <f>CB$74*BM46</f>
        <v>626.08085805898145</v>
      </c>
      <c r="CD46" s="1">
        <f>CC46-CB46</f>
        <v>-189.91914194101855</v>
      </c>
      <c r="CE46" s="2">
        <v>0</v>
      </c>
      <c r="CF46" s="17">
        <f>CE$74*BN46</f>
        <v>109.27948318962495</v>
      </c>
      <c r="CG46" s="1">
        <f>CF46-CE46</f>
        <v>109.27948318962495</v>
      </c>
      <c r="CH46" s="2">
        <v>43</v>
      </c>
      <c r="CI46" s="17">
        <f>CH$74*BO46</f>
        <v>35.941252225504677</v>
      </c>
      <c r="CJ46" s="1">
        <f>CI46-CH46</f>
        <v>-7.0587477744953233</v>
      </c>
      <c r="CK46" s="9"/>
      <c r="CO46" s="40"/>
      <c r="CQ46" s="17"/>
      <c r="CR46" s="1"/>
    </row>
    <row r="47" spans="1:96" x14ac:dyDescent="0.2">
      <c r="A47" s="51" t="s">
        <v>30</v>
      </c>
      <c r="B47">
        <v>1</v>
      </c>
      <c r="C47">
        <v>0</v>
      </c>
      <c r="D47">
        <v>9.9706744868035102E-2</v>
      </c>
      <c r="E47">
        <v>0.90029325513196401</v>
      </c>
      <c r="F47">
        <v>7.6149425287356298E-2</v>
      </c>
      <c r="G47">
        <v>7.6149425287356298E-2</v>
      </c>
      <c r="H47">
        <v>6.9930069930069894E-2</v>
      </c>
      <c r="I47">
        <v>4.54545454545454E-2</v>
      </c>
      <c r="J47">
        <v>5.6379424813276499E-2</v>
      </c>
      <c r="K47">
        <v>6.5522979156649494E-2</v>
      </c>
      <c r="L47">
        <v>-3.9625509383686697E-2</v>
      </c>
      <c r="M47" s="31">
        <v>0</v>
      </c>
      <c r="N47">
        <v>1.0121503109075001</v>
      </c>
      <c r="O47">
        <v>0.98736158969958698</v>
      </c>
      <c r="P47">
        <v>1.01014603487355</v>
      </c>
      <c r="Q47">
        <v>0.98825259417022304</v>
      </c>
      <c r="R47">
        <v>9.1800003051757795</v>
      </c>
      <c r="S47" s="43">
        <f>IF(C47,O47,Q47)</f>
        <v>0.98825259417022304</v>
      </c>
      <c r="T47" s="43">
        <f>IF(D47 = 0,N47,P47)</f>
        <v>1.01014603487355</v>
      </c>
      <c r="U47" s="68">
        <f>R47*S47^(1-M47)</f>
        <v>9.0721591160734025</v>
      </c>
      <c r="V47" s="67">
        <f>R47*T47^(M47+1)</f>
        <v>9.2731409084112926</v>
      </c>
      <c r="W47" s="76">
        <f>0.5 * (D47-MAX($D$3:$D$73))/(MIN($D$3:$D$73)-MAX($D$3:$D$73)) + 0.75</f>
        <v>1.2089960062056955</v>
      </c>
      <c r="X47" s="76">
        <f>AVERAGE(D47, F47, G47, H47, I47, J47, K47)</f>
        <v>6.9898944971041294E-2</v>
      </c>
      <c r="Y47" s="32">
        <f>1.2^M47</f>
        <v>1</v>
      </c>
      <c r="Z47" s="32">
        <f>IF(C47&gt;0, 1, 0.3)</f>
        <v>0.3</v>
      </c>
      <c r="AA47" s="32">
        <f>PERCENTILE($L$2:$L$73, 0.05)</f>
        <v>-0.19898600187551141</v>
      </c>
      <c r="AB47" s="32">
        <f>PERCENTILE($L$2:$L$73, 0.95)</f>
        <v>0.95443215742062359</v>
      </c>
      <c r="AC47" s="32">
        <f>MIN(MAX(L47,AA47), AB47)</f>
        <v>-3.9625509383686697E-2</v>
      </c>
      <c r="AD47" s="32">
        <f>AC47-$AC$74+1</f>
        <v>1.1593604924918246</v>
      </c>
      <c r="AE47" s="21">
        <f>(AD47^4) *Y47*Z47</f>
        <v>0.54199495253991192</v>
      </c>
      <c r="AF47" s="15">
        <f>AE47/$AE$74</f>
        <v>9.4676612179955507E-4</v>
      </c>
      <c r="AG47" s="84">
        <v>303</v>
      </c>
      <c r="AH47" s="16">
        <f>$D$80*AF47</f>
        <v>105.45161539723796</v>
      </c>
      <c r="AI47" s="26">
        <f>AH47-AG47</f>
        <v>-197.54838460276204</v>
      </c>
      <c r="AJ47" s="2">
        <v>9</v>
      </c>
      <c r="AK47" s="2">
        <v>404</v>
      </c>
      <c r="AL47" s="2">
        <v>0</v>
      </c>
      <c r="AM47" s="10">
        <f>SUM(AJ47:AL47)</f>
        <v>413</v>
      </c>
      <c r="AN47" s="16">
        <f>AF47*$D$79</f>
        <v>170.51172644659025</v>
      </c>
      <c r="AO47" s="9">
        <f>AN47-AM47</f>
        <v>-242.48827355340975</v>
      </c>
      <c r="AP47" s="9">
        <f>AO47+AI47</f>
        <v>-440.03665815617182</v>
      </c>
      <c r="AQ47" s="18">
        <f>AG47+AM47</f>
        <v>716</v>
      </c>
      <c r="AR47" s="30">
        <f>AH47+AN47</f>
        <v>275.96334184382818</v>
      </c>
      <c r="AS47" s="77">
        <f>AP47*(AP47&gt;0)</f>
        <v>0</v>
      </c>
      <c r="AT47">
        <f>AS47/$AS$74</f>
        <v>0</v>
      </c>
      <c r="AU47" s="66">
        <f>AT47*$AP$74</f>
        <v>0</v>
      </c>
      <c r="AV47" s="80">
        <f>IF(AU47&gt;0,U47,V47)</f>
        <v>9.2731409084112926</v>
      </c>
      <c r="AW47" s="17">
        <f>AU47/AV47</f>
        <v>0</v>
      </c>
      <c r="AX47" s="38">
        <f>AQ47/AR47</f>
        <v>2.5945475048102411</v>
      </c>
      <c r="AY47" s="23">
        <v>0</v>
      </c>
      <c r="AZ47" s="16">
        <f>BN47*$D$81</f>
        <v>5.3400436785755954</v>
      </c>
      <c r="BA47" s="63">
        <f>AZ47-AY47</f>
        <v>5.3400436785755954</v>
      </c>
      <c r="BB47" s="42">
        <f>($AD47^$BB$76)*($BC$76^$M47)*(IF($C47&gt;0,1,$BD$76))</f>
        <v>0.54563403578367953</v>
      </c>
      <c r="BC47" s="42">
        <f>($AD47^$BB$77)*($BC$77^$M47)*(IF($C47&gt;0,1,$BD$77))</f>
        <v>0.54017999198525413</v>
      </c>
      <c r="BD47" s="42">
        <f>($AD47^$BB$78)*($BC$78^$M47)*(IF($C47&gt;0,1,$BD$78))</f>
        <v>4.1051076075285147E-3</v>
      </c>
      <c r="BE47" s="42">
        <f>($AD47^$BB$79)*($BC$79^$M47)*(IF($C47&gt;0,1,$BD$79))</f>
        <v>0.99501541344952016</v>
      </c>
      <c r="BF47" s="42">
        <f>($AD47^$BB$80)*($BC$80^$M47)*(IF($C47&gt;0,1,$BD$80))</f>
        <v>0.66266372057128564</v>
      </c>
      <c r="BG47" s="42">
        <f>($AD47^$BB$81)*($BC$81^$M47)*(IF($C47&gt;0,1,$BD$81))</f>
        <v>0.38235788247108204</v>
      </c>
      <c r="BH47" s="42">
        <f>($AD47^$BB$82)*($BC$82^$M47)*(IF($C47&gt;0,1,$BD$82))</f>
        <v>5.1376898704862992E-2</v>
      </c>
      <c r="BI47" s="40">
        <f>BB47/BB$74</f>
        <v>5.1689958158712638E-3</v>
      </c>
      <c r="BJ47" s="40">
        <f>BC47/BC$74</f>
        <v>2.826303185185809E-3</v>
      </c>
      <c r="BK47" s="40">
        <f>BD47/BD$74</f>
        <v>4.3542789184741775E-6</v>
      </c>
      <c r="BL47" s="40">
        <f>BE47/BE$74</f>
        <v>5.1035051148151872E-3</v>
      </c>
      <c r="BM47" s="40">
        <f>BF47/BF$74</f>
        <v>9.0717363533852399E-3</v>
      </c>
      <c r="BN47" s="40">
        <f>BG47/BG$74</f>
        <v>7.5098177809311193E-4</v>
      </c>
      <c r="BO47" s="40">
        <f>BH47/BH$74</f>
        <v>3.6610855458371258E-4</v>
      </c>
      <c r="BP47" s="2">
        <v>378</v>
      </c>
      <c r="BQ47" s="17">
        <f>BP$74*BI47</f>
        <v>296.10075631636948</v>
      </c>
      <c r="BR47" s="1">
        <f>BQ47-BP47</f>
        <v>-81.899243683630516</v>
      </c>
      <c r="BS47" s="2">
        <v>278</v>
      </c>
      <c r="BT47" s="17">
        <f>BS$74*BJ47</f>
        <v>153.49935229062646</v>
      </c>
      <c r="BU47" s="1">
        <f>BT47-BS47</f>
        <v>-124.50064770937354</v>
      </c>
      <c r="BV47" s="84">
        <v>127</v>
      </c>
      <c r="BW47" s="17">
        <f>BV$74*BK47</f>
        <v>0.27776380648838628</v>
      </c>
      <c r="BX47" s="1">
        <f>BW47-BV47</f>
        <v>-126.72223619351162</v>
      </c>
      <c r="BY47" s="2">
        <v>399</v>
      </c>
      <c r="BZ47" s="17">
        <f>BY$74*BL47</f>
        <v>312.45699714944504</v>
      </c>
      <c r="CA47" s="1">
        <f>BZ47-BY47</f>
        <v>-86.543002850554956</v>
      </c>
      <c r="CB47" s="2">
        <v>562</v>
      </c>
      <c r="CC47" s="17">
        <f>CB$74*BM47</f>
        <v>615.08186823222604</v>
      </c>
      <c r="CD47" s="1">
        <f>CC47-CB47</f>
        <v>53.081868232226043</v>
      </c>
      <c r="CE47" s="2">
        <v>209</v>
      </c>
      <c r="CF47" s="17">
        <f>CE$74*BN47</f>
        <v>53.504447762021854</v>
      </c>
      <c r="CG47" s="1">
        <f>CF47-CE47</f>
        <v>-155.49555223797813</v>
      </c>
      <c r="CH47" s="2">
        <v>606</v>
      </c>
      <c r="CI47" s="17">
        <f>CH$74*BO47</f>
        <v>24.795800184845685</v>
      </c>
      <c r="CJ47" s="1">
        <f>CI47-CH47</f>
        <v>-581.20419981515431</v>
      </c>
      <c r="CK47" s="9"/>
      <c r="CO47" s="40"/>
      <c r="CQ47" s="17"/>
      <c r="CR47" s="1"/>
    </row>
    <row r="48" spans="1:96" x14ac:dyDescent="0.2">
      <c r="A48" s="51" t="s">
        <v>47</v>
      </c>
      <c r="B48">
        <v>1</v>
      </c>
      <c r="C48">
        <v>1</v>
      </c>
      <c r="D48">
        <v>0.34646302250803801</v>
      </c>
      <c r="E48">
        <v>0.65353697749196105</v>
      </c>
      <c r="F48">
        <v>0.34817170111287699</v>
      </c>
      <c r="G48">
        <v>0.34817170111287699</v>
      </c>
      <c r="H48">
        <v>0.30776014109347399</v>
      </c>
      <c r="I48">
        <v>0.155202821869488</v>
      </c>
      <c r="J48">
        <v>0.218552607755339</v>
      </c>
      <c r="K48">
        <v>0.27585110698496701</v>
      </c>
      <c r="L48">
        <v>0.73041044363802299</v>
      </c>
      <c r="M48" s="31">
        <v>0</v>
      </c>
      <c r="N48">
        <v>1.00314488394316</v>
      </c>
      <c r="O48">
        <v>0.99756558654351202</v>
      </c>
      <c r="P48">
        <v>1.0038615707824501</v>
      </c>
      <c r="Q48">
        <v>0.99688154984259603</v>
      </c>
      <c r="R48">
        <v>97.180000305175696</v>
      </c>
      <c r="S48" s="43">
        <f>IF(C48,O48,Q48)</f>
        <v>0.99756558654351202</v>
      </c>
      <c r="T48" s="43">
        <f>IF(D48 = 0,N48,P48)</f>
        <v>1.0038615707824501</v>
      </c>
      <c r="U48" s="68">
        <f>R48*S48^(1-M48)</f>
        <v>96.94342400473127</v>
      </c>
      <c r="V48" s="67">
        <f>R48*T48^(M48+1)</f>
        <v>97.555267754992656</v>
      </c>
      <c r="W48" s="76">
        <f>0.5 * (D48-MAX($D$3:$D$73))/(MIN($D$3:$D$73)-MAX($D$3:$D$73)) + 0.75</f>
        <v>1.053671102995084</v>
      </c>
      <c r="X48" s="76">
        <f>AVERAGE(D48, F48, G48, H48, I48, J48, K48)</f>
        <v>0.2857390146338657</v>
      </c>
      <c r="Y48" s="32">
        <f>1.2^M48</f>
        <v>1</v>
      </c>
      <c r="Z48" s="32">
        <f>IF(C48&gt;0, 1, 0.3)</f>
        <v>1</v>
      </c>
      <c r="AA48" s="32">
        <f>PERCENTILE($L$2:$L$73, 0.05)</f>
        <v>-0.19898600187551141</v>
      </c>
      <c r="AB48" s="32">
        <f>PERCENTILE($L$2:$L$73, 0.95)</f>
        <v>0.95443215742062359</v>
      </c>
      <c r="AC48" s="32">
        <f>MIN(MAX(L48,AA48), AB48)</f>
        <v>0.73041044363802299</v>
      </c>
      <c r="AD48" s="32">
        <f>AC48-$AC$74+1</f>
        <v>1.9293964455135344</v>
      </c>
      <c r="AE48" s="21">
        <f>(AD48^4) *Y48*Z48</f>
        <v>13.857532199274711</v>
      </c>
      <c r="AF48" s="15">
        <f>AE48/$AE$74</f>
        <v>2.4206576014291659E-2</v>
      </c>
      <c r="AG48" s="84">
        <v>2527</v>
      </c>
      <c r="AH48" s="16">
        <f>$D$80*AF48</f>
        <v>2696.1490120614167</v>
      </c>
      <c r="AI48" s="26">
        <f>AH48-AG48</f>
        <v>169.14901206141667</v>
      </c>
      <c r="AJ48" s="2">
        <v>583</v>
      </c>
      <c r="AK48" s="2">
        <v>2527</v>
      </c>
      <c r="AL48" s="2">
        <v>292</v>
      </c>
      <c r="AM48" s="10">
        <f>SUM(AJ48:AL48)</f>
        <v>3402</v>
      </c>
      <c r="AN48" s="16">
        <f>AF48*$D$79</f>
        <v>4359.5825542555149</v>
      </c>
      <c r="AO48" s="9">
        <f>AN48-AM48</f>
        <v>957.58255425551488</v>
      </c>
      <c r="AP48" s="9">
        <f>AO48+AI48</f>
        <v>1126.7315663169315</v>
      </c>
      <c r="AQ48" s="18">
        <f>AG48+AM48</f>
        <v>5929</v>
      </c>
      <c r="AR48" s="30">
        <f>AH48+AN48</f>
        <v>7055.731566316932</v>
      </c>
      <c r="AS48" s="77">
        <f>AP48*(AP48&gt;0)</f>
        <v>1126.7315663169315</v>
      </c>
      <c r="AT48">
        <f>AS48/$AS$74</f>
        <v>2.3673573333172441E-2</v>
      </c>
      <c r="AU48" s="66">
        <f>AT48*$AP$74</f>
        <v>480.83276429139914</v>
      </c>
      <c r="AV48" s="69">
        <f>IF(AU48&gt;0,U48,V48)</f>
        <v>96.94342400473127</v>
      </c>
      <c r="AW48" s="17">
        <f>AU48/AV48</f>
        <v>4.9599317254147364</v>
      </c>
      <c r="AX48" s="38">
        <f>AQ48/AR48</f>
        <v>0.84030974595238439</v>
      </c>
      <c r="AY48" s="23">
        <v>0</v>
      </c>
      <c r="AZ48" s="16">
        <f>BN48*$D$81</f>
        <v>147.43349730435136</v>
      </c>
      <c r="BA48" s="63">
        <f>AZ48-AY48</f>
        <v>147.43349730435136</v>
      </c>
      <c r="BB48" s="42">
        <f>($AD48^$BB$76)*($BC$76^$M48)*(IF($C48&gt;0,1,$BD$76))</f>
        <v>2.0550478363343627</v>
      </c>
      <c r="BC48" s="42">
        <f>($AD48^$BB$77)*($BC$77^$M48)*(IF($C48&gt;0,1,$BD$77))</f>
        <v>4.0652702866577188</v>
      </c>
      <c r="BD48" s="42">
        <f>($AD48^$BB$78)*($BC$78^$M48)*(IF($C48&gt;0,1,$BD$78))</f>
        <v>24.434565939313639</v>
      </c>
      <c r="BE48" s="42">
        <f>($AD48^$BB$79)*($BC$79^$M48)*(IF($C48&gt;0,1,$BD$79))</f>
        <v>4.084015446901426</v>
      </c>
      <c r="BF48" s="42">
        <f>($AD48^$BB$80)*($BC$80^$M48)*(IF($C48&gt;0,1,$BD$80))</f>
        <v>1.060235913854759</v>
      </c>
      <c r="BG48" s="42">
        <f>($AD48^$BB$81)*($BC$81^$M48)*(IF($C48&gt;0,1,$BD$81))</f>
        <v>10.556535344601253</v>
      </c>
      <c r="BH48" s="42">
        <f>($AD48^$BB$82)*($BC$82^$M48)*(IF($C48&gt;0,1,$BD$82))</f>
        <v>3.4042827778110625</v>
      </c>
      <c r="BI48" s="40">
        <f>BB48/BB$74</f>
        <v>1.9468238729225817E-2</v>
      </c>
      <c r="BJ48" s="40">
        <f>BC48/BC$74</f>
        <v>2.1270107242579217E-2</v>
      </c>
      <c r="BK48" s="40">
        <f>BD48/BD$74</f>
        <v>2.5917692183390965E-2</v>
      </c>
      <c r="BL48" s="40">
        <f>BE48/BE$74</f>
        <v>2.0947206887969552E-2</v>
      </c>
      <c r="BM48" s="40">
        <f>BF48/BF$74</f>
        <v>1.4514421695802145E-2</v>
      </c>
      <c r="BN48" s="40">
        <f>BG48/BG$74</f>
        <v>2.0733888451197321E-2</v>
      </c>
      <c r="BO48" s="40">
        <f>BH48/BH$74</f>
        <v>2.4258705344171818E-2</v>
      </c>
      <c r="BP48" s="2">
        <v>1199</v>
      </c>
      <c r="BQ48" s="17">
        <f>BP$74*BI48</f>
        <v>1115.2185873649717</v>
      </c>
      <c r="BR48" s="1">
        <f>BQ48-BP48</f>
        <v>-83.781412635028346</v>
      </c>
      <c r="BS48" s="2">
        <v>492</v>
      </c>
      <c r="BT48" s="17">
        <f>BS$74*BJ48</f>
        <v>1155.20079445172</v>
      </c>
      <c r="BU48" s="1">
        <f>BT48-BS48</f>
        <v>663.20079445171996</v>
      </c>
      <c r="BV48" s="84">
        <v>1153</v>
      </c>
      <c r="BW48" s="17">
        <f>BV$74*BK48</f>
        <v>1653.3155020706931</v>
      </c>
      <c r="BX48" s="1">
        <f>BW48-BV48</f>
        <v>500.31550207069313</v>
      </c>
      <c r="BY48" s="2">
        <v>1176</v>
      </c>
      <c r="BZ48" s="17">
        <f>BY$74*BL48</f>
        <v>1282.4717945090479</v>
      </c>
      <c r="CA48" s="1">
        <f>BZ48-BY48</f>
        <v>106.47179450904787</v>
      </c>
      <c r="CB48" s="2">
        <v>701</v>
      </c>
      <c r="CC48" s="17">
        <f>CB$74*BM48</f>
        <v>984.10681981877701</v>
      </c>
      <c r="CD48" s="1">
        <f>CC48-CB48</f>
        <v>283.10681981877701</v>
      </c>
      <c r="CE48" s="2">
        <v>1603</v>
      </c>
      <c r="CF48" s="17">
        <f>CE$74*BN48</f>
        <v>1477.2066165940043</v>
      </c>
      <c r="CG48" s="1">
        <f>CF48-CE48</f>
        <v>-125.79338340599566</v>
      </c>
      <c r="CH48" s="2">
        <v>1503</v>
      </c>
      <c r="CI48" s="17">
        <f>CH$74*BO48</f>
        <v>1642.9935955500689</v>
      </c>
      <c r="CJ48" s="1">
        <f>CI48-CH48</f>
        <v>139.9935955500689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0.71608832807570899</v>
      </c>
      <c r="E49">
        <v>0.28391167192429001</v>
      </c>
      <c r="F49">
        <v>0.77643504531721996</v>
      </c>
      <c r="G49">
        <v>0.77643504531721996</v>
      </c>
      <c r="H49">
        <v>0.270531400966183</v>
      </c>
      <c r="I49">
        <v>0.81642512077294604</v>
      </c>
      <c r="J49">
        <v>0.469966628290446</v>
      </c>
      <c r="K49">
        <v>0.60406834078130101</v>
      </c>
      <c r="L49">
        <v>-0.19512600050586201</v>
      </c>
      <c r="M49" s="31">
        <v>0</v>
      </c>
      <c r="N49">
        <v>1.0081281644325599</v>
      </c>
      <c r="O49">
        <v>0.97881574717880704</v>
      </c>
      <c r="P49">
        <v>1.0103756292260799</v>
      </c>
      <c r="Q49">
        <v>0.98936080333651699</v>
      </c>
      <c r="R49">
        <v>32.860000610351499</v>
      </c>
      <c r="S49" s="43">
        <f>IF(C49,O49,Q49)</f>
        <v>0.97881574717880704</v>
      </c>
      <c r="T49" s="43">
        <f>IF(D49 = 0,N49,P49)</f>
        <v>1.0103756292260799</v>
      </c>
      <c r="U49" s="68">
        <f>R49*S49^(1-M49)</f>
        <v>32.163886049717256</v>
      </c>
      <c r="V49" s="67">
        <f>R49*T49^(M49+1)</f>
        <v>33.200943793053263</v>
      </c>
      <c r="W49" s="76">
        <f>0.5 * (D49-MAX($D$3:$D$73))/(MIN($D$3:$D$73)-MAX($D$3:$D$73)) + 0.75</f>
        <v>0.82100421662208334</v>
      </c>
      <c r="X49" s="76">
        <f>AVERAGE(D49, F49, G49, H49, I49, J49, K49)</f>
        <v>0.63284998707443207</v>
      </c>
      <c r="Y49" s="32">
        <f>1.2^M49</f>
        <v>1</v>
      </c>
      <c r="Z49" s="32">
        <f>IF(C49&gt;0, 1, 0.3)</f>
        <v>1</v>
      </c>
      <c r="AA49" s="32">
        <f>PERCENTILE($L$2:$L$73, 0.05)</f>
        <v>-0.19898600187551141</v>
      </c>
      <c r="AB49" s="32">
        <f>PERCENTILE($L$2:$L$73, 0.95)</f>
        <v>0.95443215742062359</v>
      </c>
      <c r="AC49" s="32">
        <f>MIN(MAX(L49,AA49), AB49)</f>
        <v>-0.19512600050586201</v>
      </c>
      <c r="AD49" s="32">
        <f>AC49-$AC$74+1</f>
        <v>1.0038600013696495</v>
      </c>
      <c r="AE49" s="21">
        <f>(AD49^4) *Y49*Z49</f>
        <v>1.0155296334141075</v>
      </c>
      <c r="AF49" s="15">
        <f>AE49/$AE$74</f>
        <v>1.7739446614665601E-3</v>
      </c>
      <c r="AG49" s="84">
        <v>99</v>
      </c>
      <c r="AH49" s="16">
        <f>$D$80*AF49</f>
        <v>197.58346424710768</v>
      </c>
      <c r="AI49" s="26">
        <f>AH49-AG49</f>
        <v>98.583464247107685</v>
      </c>
      <c r="AJ49" s="2">
        <v>131</v>
      </c>
      <c r="AK49" s="2">
        <v>66</v>
      </c>
      <c r="AL49" s="2">
        <v>33</v>
      </c>
      <c r="AM49" s="10">
        <f>SUM(AJ49:AL49)</f>
        <v>230</v>
      </c>
      <c r="AN49" s="16">
        <f>AF49*$D$79</f>
        <v>319.48583697993217</v>
      </c>
      <c r="AO49" s="9">
        <f>AN49-AM49</f>
        <v>89.485836979932174</v>
      </c>
      <c r="AP49" s="9">
        <f>AO49+AI49</f>
        <v>188.06930122703986</v>
      </c>
      <c r="AQ49" s="18">
        <f>AG49+AM49</f>
        <v>329</v>
      </c>
      <c r="AR49" s="30">
        <f>AH49+AN49</f>
        <v>517.06930122703989</v>
      </c>
      <c r="AS49" s="77">
        <f>AP49*(AP49&gt;0)</f>
        <v>188.06930122703986</v>
      </c>
      <c r="AT49">
        <f>AS49/$AS$74</f>
        <v>3.9514934412199412E-3</v>
      </c>
      <c r="AU49" s="66">
        <f>AT49*$AP$74</f>
        <v>80.258585709946217</v>
      </c>
      <c r="AV49" s="69">
        <f>IF(AU49&gt;0,U49,V49)</f>
        <v>32.163886049717256</v>
      </c>
      <c r="AW49" s="17">
        <f>AU49/AV49</f>
        <v>2.4953012700606725</v>
      </c>
      <c r="AX49" s="38">
        <f>AQ49/AR49</f>
        <v>0.63627834647940051</v>
      </c>
      <c r="AY49" s="23">
        <v>0</v>
      </c>
      <c r="AZ49" s="16">
        <f>BN49*$D$81</f>
        <v>14.160372504824428</v>
      </c>
      <c r="BA49" s="63">
        <f>AZ49-AY49</f>
        <v>14.160372504824428</v>
      </c>
      <c r="BB49" s="42">
        <f>($AD49^$BB$76)*($BC$76^$M49)*(IF($C49&gt;0,1,$BD$76))</f>
        <v>1.0042313444298006</v>
      </c>
      <c r="BC49" s="42">
        <f>($AD49^$BB$77)*($BC$77^$M49)*(IF($C49&gt;0,1,$BD$77))</f>
        <v>1.0082552742295443</v>
      </c>
      <c r="BD49" s="42">
        <f>($AD49^$BB$78)*($BC$78^$M49)*(IF($C49&gt;0,1,$BD$78))</f>
        <v>1.0189116534481835</v>
      </c>
      <c r="BE49" s="42">
        <f>($AD49^$BB$79)*($BC$79^$M49)*(IF($C49&gt;0,1,$BD$79))</f>
        <v>1.0082824652191371</v>
      </c>
      <c r="BF49" s="42">
        <f>($AD49^$BB$80)*($BC$80^$M49)*(IF($C49&gt;0,1,$BD$80))</f>
        <v>1.0003429375801602</v>
      </c>
      <c r="BG49" s="42">
        <f>($AD49^$BB$81)*($BC$81^$M49)*(IF($C49&gt;0,1,$BD$81))</f>
        <v>1.0139111909643819</v>
      </c>
      <c r="BH49" s="42">
        <f>($AD49^$BB$82)*($BC$82^$M49)*(IF($C49&gt;0,1,$BD$82))</f>
        <v>1.0072070383374696</v>
      </c>
      <c r="BI49" s="40">
        <f>BB49/BB$74</f>
        <v>9.5134600796464418E-3</v>
      </c>
      <c r="BJ49" s="40">
        <f>BC49/BC$74</f>
        <v>5.2753436545519847E-3</v>
      </c>
      <c r="BK49" s="40">
        <f>BD49/BD$74</f>
        <v>1.0807574262512861E-3</v>
      </c>
      <c r="BL49" s="40">
        <f>BE49/BE$74</f>
        <v>5.1715527708108121E-3</v>
      </c>
      <c r="BM49" s="40">
        <f>BF49/BF$74</f>
        <v>1.3694498598587306E-2</v>
      </c>
      <c r="BN49" s="40">
        <f>BG49/BG$74</f>
        <v>1.9914035094503995E-3</v>
      </c>
      <c r="BO49" s="40">
        <f>BH49/BH$74</f>
        <v>7.177294119883687E-3</v>
      </c>
      <c r="BP49" s="2">
        <v>445</v>
      </c>
      <c r="BQ49" s="17">
        <f>BP$74*BI49</f>
        <v>544.96904720246675</v>
      </c>
      <c r="BR49" s="1">
        <f>BQ49-BP49</f>
        <v>99.969047202466754</v>
      </c>
      <c r="BS49" s="2">
        <v>0</v>
      </c>
      <c r="BT49" s="17">
        <f>BS$74*BJ49</f>
        <v>286.50918922237287</v>
      </c>
      <c r="BU49" s="1">
        <f>BT49-BS49</f>
        <v>286.50918922237287</v>
      </c>
      <c r="BV49" s="84">
        <v>0</v>
      </c>
      <c r="BW49" s="17">
        <f>BV$74*BK49</f>
        <v>68.942596977995791</v>
      </c>
      <c r="BX49" s="1">
        <f>BW49-BV49</f>
        <v>68.942596977995791</v>
      </c>
      <c r="BY49" s="2">
        <v>0</v>
      </c>
      <c r="BZ49" s="17">
        <f>BY$74*BL49</f>
        <v>316.62314684012114</v>
      </c>
      <c r="CA49" s="1">
        <f>BZ49-BY49</f>
        <v>316.62314684012114</v>
      </c>
      <c r="CB49" s="2">
        <v>1020</v>
      </c>
      <c r="CC49" s="17">
        <f>CB$74*BM49</f>
        <v>928.51439398141656</v>
      </c>
      <c r="CD49" s="1">
        <f>CC49-CB49</f>
        <v>-91.485606018583439</v>
      </c>
      <c r="CE49" s="2">
        <v>0</v>
      </c>
      <c r="CF49" s="17">
        <f>CE$74*BN49</f>
        <v>141.87953443430317</v>
      </c>
      <c r="CG49" s="1">
        <f>CF49-CE49</f>
        <v>141.87953443430317</v>
      </c>
      <c r="CH49" s="2">
        <v>0</v>
      </c>
      <c r="CI49" s="17">
        <f>CH$74*BO49</f>
        <v>486.10377615148235</v>
      </c>
      <c r="CJ49" s="1">
        <f>CI49-CH49</f>
        <v>486.10377615148235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0.23898858075040699</v>
      </c>
      <c r="E50">
        <v>0.76101141924959204</v>
      </c>
      <c r="F50">
        <v>0.13951612903225799</v>
      </c>
      <c r="G50">
        <v>0.13951612903225799</v>
      </c>
      <c r="H50">
        <v>9.8566308243727592E-3</v>
      </c>
      <c r="I50">
        <v>0.33422939068100299</v>
      </c>
      <c r="J50">
        <v>5.73966524685691E-2</v>
      </c>
      <c r="K50">
        <v>8.9486081441889895E-2</v>
      </c>
      <c r="L50">
        <v>2.9982451720309299E-2</v>
      </c>
      <c r="M50" s="31">
        <v>1</v>
      </c>
      <c r="N50">
        <v>1.0073372923343</v>
      </c>
      <c r="O50">
        <v>0.99069002294545805</v>
      </c>
      <c r="P50">
        <v>1.0093318670973199</v>
      </c>
      <c r="Q50">
        <v>0.99348896292726396</v>
      </c>
      <c r="R50">
        <v>8.2399997711181605</v>
      </c>
      <c r="S50" s="43">
        <f>IF(C50,O50,Q50)</f>
        <v>0.99069002294545805</v>
      </c>
      <c r="T50" s="43">
        <f>IF(D50 = 0,N50,P50)</f>
        <v>1.0093318670973199</v>
      </c>
      <c r="U50" s="68">
        <f>R50*S50^(1-M50)</f>
        <v>8.2399997711181605</v>
      </c>
      <c r="V50" s="67">
        <f>R50*T50^(M50+1)</f>
        <v>8.3945065066368922</v>
      </c>
      <c r="W50" s="76">
        <f>0.5 * (D50-MAX($D$3:$D$73))/(MIN($D$3:$D$73)-MAX($D$3:$D$73)) + 0.75</f>
        <v>1.1213227040942582</v>
      </c>
      <c r="X50" s="76">
        <f>AVERAGE(D50, F50, G50, H50, I50, J50, K50)</f>
        <v>0.14414137060439394</v>
      </c>
      <c r="Y50" s="32">
        <f>1.2^M50</f>
        <v>1.2</v>
      </c>
      <c r="Z50" s="32">
        <f>IF(C50&gt;0, 1, 0.3)</f>
        <v>1</v>
      </c>
      <c r="AA50" s="32">
        <f>PERCENTILE($L$2:$L$73, 0.05)</f>
        <v>-0.19898600187551141</v>
      </c>
      <c r="AB50" s="32">
        <f>PERCENTILE($L$2:$L$73, 0.95)</f>
        <v>0.95443215742062359</v>
      </c>
      <c r="AC50" s="32">
        <f>MIN(MAX(L50,AA50), AB50)</f>
        <v>2.9982451720309299E-2</v>
      </c>
      <c r="AD50" s="32">
        <f>AC50-$AC$74+1</f>
        <v>1.2289684535958207</v>
      </c>
      <c r="AE50" s="21">
        <f>(AD50^4) *Y50*Z50</f>
        <v>2.7374373373234877</v>
      </c>
      <c r="AF50" s="15">
        <f>AE50/$AE$74</f>
        <v>4.7818027075375909E-3</v>
      </c>
      <c r="AG50" s="84">
        <v>0</v>
      </c>
      <c r="AH50" s="16">
        <f>$D$80*AF50</f>
        <v>532.60125009783826</v>
      </c>
      <c r="AI50" s="26">
        <f>AH50-AG50</f>
        <v>532.60125009783826</v>
      </c>
      <c r="AJ50" s="2">
        <v>0</v>
      </c>
      <c r="AK50" s="2">
        <v>964</v>
      </c>
      <c r="AL50" s="2">
        <v>0</v>
      </c>
      <c r="AM50" s="10">
        <f>SUM(AJ50:AL50)</f>
        <v>964</v>
      </c>
      <c r="AN50" s="16">
        <f>AF50*$D$79</f>
        <v>861.19836400508336</v>
      </c>
      <c r="AO50" s="9">
        <f>AN50-AM50</f>
        <v>-102.80163599491664</v>
      </c>
      <c r="AP50" s="9">
        <f>AO50+AI50</f>
        <v>429.79961410292162</v>
      </c>
      <c r="AQ50" s="18">
        <f>AG50+AM50</f>
        <v>964</v>
      </c>
      <c r="AR50" s="30">
        <f>AH50+AN50</f>
        <v>1393.7996141029216</v>
      </c>
      <c r="AS50" s="77">
        <f>AP50*(AP50&gt;0)</f>
        <v>429.79961410292162</v>
      </c>
      <c r="AT50">
        <f>AS50/$AS$74</f>
        <v>9.0304496538554397E-3</v>
      </c>
      <c r="AU50" s="66">
        <f>AT50*$AP$74</f>
        <v>183.41701139697528</v>
      </c>
      <c r="AV50" s="80">
        <f>IF(AU50&gt;0,U50,V50)</f>
        <v>8.2399997711181605</v>
      </c>
      <c r="AW50" s="17">
        <f>AU50/AV50</f>
        <v>22.259346661618384</v>
      </c>
      <c r="AX50" s="38">
        <f>AQ50/AR50</f>
        <v>0.69163457232010384</v>
      </c>
      <c r="AY50" s="23">
        <v>0</v>
      </c>
      <c r="AZ50" s="16">
        <f>BN50*$D$81</f>
        <v>45.429639799593161</v>
      </c>
      <c r="BA50" s="63">
        <f>AZ50-AY50</f>
        <v>45.429639799593161</v>
      </c>
      <c r="BB50" s="42">
        <f>($AD50^$BB$76)*($BC$76^$M50)*(IF($C50&gt;0,1,$BD$76))</f>
        <v>0.91633446747808012</v>
      </c>
      <c r="BC50" s="42">
        <f>($AD50^$BB$77)*($BC$77^$M50)*(IF($C50&gt;0,1,$BD$77))</f>
        <v>1.2250587932861927</v>
      </c>
      <c r="BD50" s="42">
        <f>($AD50^$BB$78)*($BC$78^$M50)*(IF($C50&gt;0,1,$BD$78))</f>
        <v>1.3109365473990839</v>
      </c>
      <c r="BE50" s="42">
        <f>($AD50^$BB$79)*($BC$79^$M50)*(IF($C50&gt;0,1,$BD$79))</f>
        <v>0.54733015655844597</v>
      </c>
      <c r="BF50" s="42">
        <f>($AD50^$BB$80)*($BC$80^$M50)*(IF($C50&gt;0,1,$BD$80))</f>
        <v>1.3790746956796529</v>
      </c>
      <c r="BG50" s="42">
        <f>($AD50^$BB$81)*($BC$81^$M50)*(IF($C50&gt;0,1,$BD$81))</f>
        <v>3.2528537069625267</v>
      </c>
      <c r="BH50" s="42">
        <f>($AD50^$BB$82)*($BC$82^$M50)*(IF($C50&gt;0,1,$BD$82))</f>
        <v>0.63443579367394409</v>
      </c>
      <c r="BI50" s="40">
        <f>BB50/BB$74</f>
        <v>8.6807800058327916E-3</v>
      </c>
      <c r="BJ50" s="40">
        <f>BC50/BC$74</f>
        <v>6.4096923634283116E-3</v>
      </c>
      <c r="BK50" s="40">
        <f>BD50/BD$74</f>
        <v>1.3905076108915388E-3</v>
      </c>
      <c r="BL50" s="40">
        <f>BE50/BE$74</f>
        <v>2.8072954606851806E-3</v>
      </c>
      <c r="BM50" s="40">
        <f>BF50/BF$74</f>
        <v>1.8879262078879678E-2</v>
      </c>
      <c r="BN50" s="40">
        <f>BG50/BG$74</f>
        <v>6.3888675314971218E-3</v>
      </c>
      <c r="BO50" s="40">
        <f>BH50/BH$74</f>
        <v>4.5209496340454045E-3</v>
      </c>
      <c r="BP50" s="2">
        <v>871</v>
      </c>
      <c r="BQ50" s="17">
        <f>BP$74*BI50</f>
        <v>497.26980185412566</v>
      </c>
      <c r="BR50" s="1">
        <f>BQ50-BP50</f>
        <v>-373.73019814587434</v>
      </c>
      <c r="BS50" s="2">
        <v>236</v>
      </c>
      <c r="BT50" s="17">
        <f>BS$74*BJ50</f>
        <v>348.11680195015504</v>
      </c>
      <c r="BU50" s="1">
        <f>BT50-BS50</f>
        <v>112.11680195015504</v>
      </c>
      <c r="BV50" s="84">
        <v>158</v>
      </c>
      <c r="BW50" s="17">
        <f>BV$74*BK50</f>
        <v>88.701871006382149</v>
      </c>
      <c r="BX50" s="1">
        <f>BW50-BV50</f>
        <v>-69.298128993617851</v>
      </c>
      <c r="BY50" s="2">
        <v>217</v>
      </c>
      <c r="BZ50" s="17">
        <f>BY$74*BL50</f>
        <v>171.8738572849895</v>
      </c>
      <c r="CA50" s="1">
        <f>BZ50-BY50</f>
        <v>-45.126142715010502</v>
      </c>
      <c r="CB50" s="2">
        <v>899</v>
      </c>
      <c r="CC50" s="17">
        <f>CB$74*BM50</f>
        <v>1280.0517274721999</v>
      </c>
      <c r="CD50" s="1">
        <f>CC50-CB50</f>
        <v>381.0517274721999</v>
      </c>
      <c r="CE50" s="2">
        <v>406</v>
      </c>
      <c r="CF50" s="17">
        <f>CE$74*BN50</f>
        <v>455.18125614904392</v>
      </c>
      <c r="CG50" s="1">
        <f>CF50-CE50</f>
        <v>49.181256149043918</v>
      </c>
      <c r="CH50" s="2">
        <v>0</v>
      </c>
      <c r="CI50" s="17">
        <f>CH$74*BO50</f>
        <v>306.19487681462715</v>
      </c>
      <c r="CJ50" s="1">
        <f>CI50-CH50</f>
        <v>306.19487681462715</v>
      </c>
      <c r="CK50" s="9"/>
      <c r="CO50" s="40"/>
      <c r="CQ50" s="17"/>
      <c r="CR50" s="1"/>
    </row>
    <row r="51" spans="1:96" x14ac:dyDescent="0.2">
      <c r="A51" s="51" t="s">
        <v>56</v>
      </c>
      <c r="B51">
        <v>1</v>
      </c>
      <c r="C51">
        <v>1</v>
      </c>
      <c r="D51">
        <v>0.50723472668810199</v>
      </c>
      <c r="E51">
        <v>0.49276527331189701</v>
      </c>
      <c r="F51">
        <v>0.74165341812400598</v>
      </c>
      <c r="G51">
        <v>0.74165341812400598</v>
      </c>
      <c r="H51">
        <v>8.7301587301587297E-2</v>
      </c>
      <c r="I51">
        <v>0.179894179894179</v>
      </c>
      <c r="J51">
        <v>0.12531978076536501</v>
      </c>
      <c r="K51">
        <v>0.30486692795904202</v>
      </c>
      <c r="L51">
        <v>0.84429774287650305</v>
      </c>
      <c r="M51" s="31">
        <v>0</v>
      </c>
      <c r="N51">
        <v>1.0043980344878201</v>
      </c>
      <c r="O51">
        <v>0.99801806492073697</v>
      </c>
      <c r="P51">
        <v>1.00525064814786</v>
      </c>
      <c r="Q51">
        <v>0.99732509792617796</v>
      </c>
      <c r="R51">
        <v>162.39999389648401</v>
      </c>
      <c r="S51" s="43">
        <f>IF(C51,O51,Q51)</f>
        <v>0.99801806492073697</v>
      </c>
      <c r="T51" s="43">
        <f>IF(D51 = 0,N51,P51)</f>
        <v>1.00525064814786</v>
      </c>
      <c r="U51" s="68">
        <f>R51*S51^(1-M51)</f>
        <v>162.07812765170846</v>
      </c>
      <c r="V51" s="67">
        <f>R51*T51^(M51+1)</f>
        <v>163.25269912364905</v>
      </c>
      <c r="W51" s="76">
        <f>0.5 * (D51-MAX($D$3:$D$73))/(MIN($D$3:$D$73)-MAX($D$3:$D$73)) + 0.75</f>
        <v>0.95247064062141606</v>
      </c>
      <c r="X51" s="76">
        <f>AVERAGE(D51, F51, G51, H51, I51, J51, K51)</f>
        <v>0.3839891484080411</v>
      </c>
      <c r="Y51" s="32">
        <f>1.2^M51</f>
        <v>1</v>
      </c>
      <c r="Z51" s="32">
        <f>IF(C51&gt;0, 1, 0.3)</f>
        <v>1</v>
      </c>
      <c r="AA51" s="32">
        <f>PERCENTILE($L$2:$L$73, 0.05)</f>
        <v>-0.19898600187551141</v>
      </c>
      <c r="AB51" s="32">
        <f>PERCENTILE($L$2:$L$73, 0.95)</f>
        <v>0.95443215742062359</v>
      </c>
      <c r="AC51" s="32">
        <f>MIN(MAX(L51,AA51), AB51)</f>
        <v>0.84429774287650305</v>
      </c>
      <c r="AD51" s="32">
        <f>AC51-$AC$74+1</f>
        <v>2.0432837447520145</v>
      </c>
      <c r="AE51" s="21">
        <f>(AD51^4) *Y51*Z51</f>
        <v>17.430695654162854</v>
      </c>
      <c r="AF51" s="15">
        <f>AE51/$AE$74</f>
        <v>3.0448239503752344E-2</v>
      </c>
      <c r="AG51" s="84">
        <v>3248</v>
      </c>
      <c r="AH51" s="16">
        <f>$D$80*AF51</f>
        <v>3391.3507969315142</v>
      </c>
      <c r="AI51" s="26">
        <f>AH51-AG51</f>
        <v>143.3507969315142</v>
      </c>
      <c r="AJ51" s="2">
        <v>325</v>
      </c>
      <c r="AK51" s="2">
        <v>3573</v>
      </c>
      <c r="AL51" s="2">
        <v>162</v>
      </c>
      <c r="AM51" s="10">
        <f>SUM(AJ51:AL51)</f>
        <v>4060</v>
      </c>
      <c r="AN51" s="16">
        <f>AF51*$D$79</f>
        <v>5483.7005312102438</v>
      </c>
      <c r="AO51" s="9">
        <f>AN51-AM51</f>
        <v>1423.7005312102438</v>
      </c>
      <c r="AP51" s="9">
        <f>AO51+AI51</f>
        <v>1567.0513281417579</v>
      </c>
      <c r="AQ51" s="18">
        <f>AG51+AM51</f>
        <v>7308</v>
      </c>
      <c r="AR51" s="30">
        <f>AH51+AN51</f>
        <v>8875.0513281417589</v>
      </c>
      <c r="AS51" s="77">
        <f>AP51*(AP51&gt;0)</f>
        <v>1567.0513281417579</v>
      </c>
      <c r="AT51">
        <f>AS51/$AS$74</f>
        <v>3.2925060096500564E-2</v>
      </c>
      <c r="AU51" s="66">
        <f>AT51*$AP$74</f>
        <v>668.7392493670186</v>
      </c>
      <c r="AV51" s="69">
        <f>IF(AU51&gt;0,U51,V51)</f>
        <v>162.07812765170846</v>
      </c>
      <c r="AW51" s="17">
        <f>AU51/AV51</f>
        <v>4.1260301994855224</v>
      </c>
      <c r="AX51" s="38">
        <f>AQ51/AR51</f>
        <v>0.82343185743919911</v>
      </c>
      <c r="AY51" s="23">
        <v>0</v>
      </c>
      <c r="AZ51" s="16">
        <f>BN51*$D$81</f>
        <v>181.09789739726236</v>
      </c>
      <c r="BA51" s="63">
        <f>AZ51-AY51</f>
        <v>181.09789739726236</v>
      </c>
      <c r="BB51" s="42">
        <f>($AD51^$BB$76)*($BC$76^$M51)*(IF($C51&gt;0,1,$BD$76))</f>
        <v>2.1883673838598212</v>
      </c>
      <c r="BC51" s="42">
        <f>($AD51^$BB$77)*($BC$77^$M51)*(IF($C51&gt;0,1,$BD$77))</f>
        <v>4.5945332958252241</v>
      </c>
      <c r="BD51" s="42">
        <f>($AD51^$BB$78)*($BC$78^$M51)*(IF($C51&gt;0,1,$BD$78))</f>
        <v>32.29448556736785</v>
      </c>
      <c r="BE51" s="42">
        <f>($AD51^$BB$79)*($BC$79^$M51)*(IF($C51&gt;0,1,$BD$79))</f>
        <v>4.6175722971167206</v>
      </c>
      <c r="BF51" s="42">
        <f>($AD51^$BB$80)*($BC$80^$M51)*(IF($C51&gt;0,1,$BD$80))</f>
        <v>1.0656614424873001</v>
      </c>
      <c r="BG51" s="42">
        <f>($AD51^$BB$81)*($BC$81^$M51)*(IF($C51&gt;0,1,$BD$81))</f>
        <v>12.966974192850186</v>
      </c>
      <c r="BH51" s="42">
        <f>($AD51^$BB$82)*($BC$82^$M51)*(IF($C51&gt;0,1,$BD$82))</f>
        <v>3.7883723617232303</v>
      </c>
      <c r="BI51" s="40">
        <f>BB51/BB$74</f>
        <v>2.0731224793398239E-2</v>
      </c>
      <c r="BJ51" s="40">
        <f>BC51/BC$74</f>
        <v>2.4039291127220357E-2</v>
      </c>
      <c r="BK51" s="40">
        <f>BD51/BD$74</f>
        <v>3.4254692235368318E-2</v>
      </c>
      <c r="BL51" s="40">
        <f>BE51/BE$74</f>
        <v>2.3683858076797171E-2</v>
      </c>
      <c r="BM51" s="40">
        <f>BF51/BF$74</f>
        <v>1.4588696118566263E-2</v>
      </c>
      <c r="BN51" s="40">
        <f>BG51/BG$74</f>
        <v>2.5468185127766038E-2</v>
      </c>
      <c r="BO51" s="40">
        <f>BH51/BH$74</f>
        <v>2.6995703604898547E-2</v>
      </c>
      <c r="BP51" s="2">
        <v>583</v>
      </c>
      <c r="BQ51" s="17">
        <f>BP$74*BI51</f>
        <v>1187.5674810650248</v>
      </c>
      <c r="BR51" s="1">
        <f>BQ51-BP51</f>
        <v>604.56748106502482</v>
      </c>
      <c r="BS51" s="2">
        <v>2018</v>
      </c>
      <c r="BT51" s="17">
        <f>BS$74*BJ51</f>
        <v>1305.5979404104648</v>
      </c>
      <c r="BU51" s="1">
        <f>BT51-BS51</f>
        <v>-712.40205958953516</v>
      </c>
      <c r="BV51" s="84">
        <v>3272</v>
      </c>
      <c r="BW51" s="17">
        <f>BV$74*BK51</f>
        <v>2185.1410723863805</v>
      </c>
      <c r="BX51" s="1">
        <f>BW51-BV51</f>
        <v>-1086.8589276136195</v>
      </c>
      <c r="BY51" s="2">
        <v>962</v>
      </c>
      <c r="BZ51" s="17">
        <f>BY$74*BL51</f>
        <v>1450.02052689383</v>
      </c>
      <c r="CA51" s="1">
        <f>BZ51-BY51</f>
        <v>488.02052689383004</v>
      </c>
      <c r="CB51" s="2">
        <v>995</v>
      </c>
      <c r="CC51" s="17">
        <f>CB$74*BM51</f>
        <v>989.14277423102976</v>
      </c>
      <c r="CD51" s="1">
        <f>CC51-CB51</f>
        <v>-5.8572257689702383</v>
      </c>
      <c r="CE51" s="2">
        <v>1659</v>
      </c>
      <c r="CF51" s="17">
        <f>CE$74*BN51</f>
        <v>1814.5063176128192</v>
      </c>
      <c r="CG51" s="1">
        <f>CF51-CE51</f>
        <v>155.5063176128192</v>
      </c>
      <c r="CH51" s="2">
        <v>1161</v>
      </c>
      <c r="CI51" s="17">
        <f>CH$74*BO51</f>
        <v>1828.3650137525688</v>
      </c>
      <c r="CJ51" s="1">
        <f>CI51-CH51</f>
        <v>667.36501375256876</v>
      </c>
      <c r="CK51" s="9"/>
      <c r="CO51" s="40"/>
      <c r="CQ51" s="17"/>
      <c r="CR51" s="1"/>
    </row>
    <row r="52" spans="1:96" x14ac:dyDescent="0.2">
      <c r="A52" s="51" t="s">
        <v>220</v>
      </c>
      <c r="B52">
        <v>1</v>
      </c>
      <c r="C52">
        <v>1</v>
      </c>
      <c r="D52">
        <v>0.431506849315068</v>
      </c>
      <c r="E52">
        <v>0.568493150684931</v>
      </c>
      <c r="F52">
        <v>0.49375000000000002</v>
      </c>
      <c r="G52">
        <v>0.49375000000000002</v>
      </c>
      <c r="H52">
        <v>0.95061728395061695</v>
      </c>
      <c r="I52">
        <v>0.48148148148148101</v>
      </c>
      <c r="J52">
        <v>0.67653870413927197</v>
      </c>
      <c r="K52">
        <v>0.57796278874055995</v>
      </c>
      <c r="L52">
        <v>-1.84036588837899</v>
      </c>
      <c r="M52" s="31">
        <v>0</v>
      </c>
      <c r="N52">
        <v>1.0189413154384199</v>
      </c>
      <c r="O52">
        <v>0.97661836595649598</v>
      </c>
      <c r="P52">
        <v>1.0177596990447699</v>
      </c>
      <c r="Q52">
        <v>0.97509039269166298</v>
      </c>
      <c r="R52">
        <v>25.7399997711181</v>
      </c>
      <c r="S52" s="43">
        <f>IF(C52,O52,Q52)</f>
        <v>0.97661836595649598</v>
      </c>
      <c r="T52" s="43">
        <f>IF(D52 = 0,N52,P52)</f>
        <v>1.0177596990447699</v>
      </c>
      <c r="U52" s="68">
        <f>R52*S52^(1-M52)</f>
        <v>25.138156516189941</v>
      </c>
      <c r="V52" s="67">
        <f>R52*T52^(M52+1)</f>
        <v>26.197134420465606</v>
      </c>
      <c r="W52" s="76">
        <f>0.5 * (D52-MAX($D$3:$D$73))/(MIN($D$3:$D$73)-MAX($D$3:$D$73)) + 0.75</f>
        <v>1.0001388310148209</v>
      </c>
      <c r="X52" s="76">
        <f>AVERAGE(D52, F52, G52, H52, I52, J52, K52)</f>
        <v>0.58651530108957117</v>
      </c>
      <c r="Y52" s="32">
        <f>1.2^M52</f>
        <v>1</v>
      </c>
      <c r="Z52" s="32">
        <f>IF(C52&gt;0, 1, 0.3)</f>
        <v>1</v>
      </c>
      <c r="AA52" s="32">
        <f>PERCENTILE($L$2:$L$73, 0.05)</f>
        <v>-0.19898600187551141</v>
      </c>
      <c r="AB52" s="32">
        <f>PERCENTILE($L$2:$L$73, 0.95)</f>
        <v>0.95443215742062359</v>
      </c>
      <c r="AC52" s="32">
        <f>MIN(MAX(L52,AA52), AB52)</f>
        <v>-0.19898600187551141</v>
      </c>
      <c r="AD52" s="32">
        <f>AC52-$AC$74+1</f>
        <v>1</v>
      </c>
      <c r="AE52" s="21">
        <f>(AD52^4) *Y52*Z52</f>
        <v>1</v>
      </c>
      <c r="AF52" s="15">
        <f>AE52/$AE$74</f>
        <v>1.7468172302394943E-3</v>
      </c>
      <c r="AG52" s="84">
        <v>51</v>
      </c>
      <c r="AH52" s="16">
        <f>$D$80*AF52</f>
        <v>194.56198789872056</v>
      </c>
      <c r="AI52" s="26">
        <f>AH52-AG52</f>
        <v>143.56198789872056</v>
      </c>
      <c r="AJ52" s="2">
        <v>309</v>
      </c>
      <c r="AK52" s="2">
        <v>51</v>
      </c>
      <c r="AL52" s="2">
        <v>0</v>
      </c>
      <c r="AM52" s="10">
        <f>SUM(AJ52:AL52)</f>
        <v>360</v>
      </c>
      <c r="AN52" s="16">
        <f>AF52*$D$79</f>
        <v>314.6002110306257</v>
      </c>
      <c r="AO52" s="9">
        <f>AN52-AM52</f>
        <v>-45.399788969374299</v>
      </c>
      <c r="AP52" s="9">
        <f>AO52+AI52</f>
        <v>98.16219892934626</v>
      </c>
      <c r="AQ52" s="18">
        <f>AG52+AM52</f>
        <v>411</v>
      </c>
      <c r="AR52" s="30">
        <f>AH52+AN52</f>
        <v>509.16219892934623</v>
      </c>
      <c r="AS52" s="77">
        <f>AP52*(AP52&gt;0)</f>
        <v>98.16219892934626</v>
      </c>
      <c r="AT52">
        <f>AS52/$AS$74</f>
        <v>2.0624699656685381E-3</v>
      </c>
      <c r="AU52" s="66">
        <f>AT52*$AP$74</f>
        <v>41.890724349195423</v>
      </c>
      <c r="AV52" s="80">
        <f>IF(AU52&gt;0,U52,V52)</f>
        <v>25.138156516189941</v>
      </c>
      <c r="AW52" s="17">
        <f>AU52/AV52</f>
        <v>1.6664199032342004</v>
      </c>
      <c r="AX52" s="38">
        <f>AQ52/AR52</f>
        <v>0.80720839226525598</v>
      </c>
      <c r="AY52" s="23">
        <v>0</v>
      </c>
      <c r="AZ52" s="16">
        <f>BN52*$D$81</f>
        <v>13.966087593288902</v>
      </c>
      <c r="BA52" s="63">
        <f>AZ52-AY52</f>
        <v>13.966087593288902</v>
      </c>
      <c r="BB52" s="42">
        <f>($AD52^$BB$76)*($BC$76^$M52)*(IF($C52&gt;0,1,$BD$76))</f>
        <v>1</v>
      </c>
      <c r="BC52" s="42">
        <f>($AD52^$BB$77)*($BC$77^$M52)*(IF($C52&gt;0,1,$BD$77))</f>
        <v>1</v>
      </c>
      <c r="BD52" s="42">
        <f>($AD52^$BB$78)*($BC$78^$M52)*(IF($C52&gt;0,1,$BD$78))</f>
        <v>1</v>
      </c>
      <c r="BE52" s="42">
        <f>($AD52^$BB$79)*($BC$79^$M52)*(IF($C52&gt;0,1,$BD$79))</f>
        <v>1</v>
      </c>
      <c r="BF52" s="42">
        <f>($AD52^$BB$80)*($BC$80^$M52)*(IF($C52&gt;0,1,$BD$80))</f>
        <v>1</v>
      </c>
      <c r="BG52" s="42">
        <f>($AD52^$BB$81)*($BC$81^$M52)*(IF($C52&gt;0,1,$BD$81))</f>
        <v>1</v>
      </c>
      <c r="BH52" s="42">
        <f>($AD52^$BB$82)*($BC$82^$M52)*(IF($C52&gt;0,1,$BD$82))</f>
        <v>1</v>
      </c>
      <c r="BI52" s="40">
        <f>BB52/BB$74</f>
        <v>9.473374967247367E-3</v>
      </c>
      <c r="BJ52" s="40">
        <f>BC52/BC$74</f>
        <v>5.2321508147657597E-3</v>
      </c>
      <c r="BK52" s="40">
        <f>BD52/BD$74</f>
        <v>1.0606978756144414E-3</v>
      </c>
      <c r="BL52" s="40">
        <f>BE52/BE$74</f>
        <v>5.1290714152078826E-3</v>
      </c>
      <c r="BM52" s="40">
        <f>BF52/BF$74</f>
        <v>1.3689803850381987E-2</v>
      </c>
      <c r="BN52" s="40">
        <f>BG52/BG$74</f>
        <v>1.9640808062846961E-3</v>
      </c>
      <c r="BO52" s="40">
        <f>BH52/BH$74</f>
        <v>7.125937217169147E-3</v>
      </c>
      <c r="BP52" s="2">
        <v>669</v>
      </c>
      <c r="BQ52" s="17">
        <f>BP$74*BI52</f>
        <v>542.67281162379822</v>
      </c>
      <c r="BR52" s="1">
        <f>BQ52-BP52</f>
        <v>-126.32718837620178</v>
      </c>
      <c r="BS52" s="2">
        <v>0</v>
      </c>
      <c r="BT52" s="17">
        <f>BS$74*BJ52</f>
        <v>284.1633429007432</v>
      </c>
      <c r="BU52" s="1">
        <f>BT52-BS52</f>
        <v>284.1633429007432</v>
      </c>
      <c r="BV52" s="84">
        <v>0</v>
      </c>
      <c r="BW52" s="17">
        <f>BV$74*BK52</f>
        <v>67.662978183320831</v>
      </c>
      <c r="BX52" s="1">
        <f>BW52-BV52</f>
        <v>67.662978183320831</v>
      </c>
      <c r="BY52" s="2">
        <v>0</v>
      </c>
      <c r="BZ52" s="17">
        <f>BY$74*BL52</f>
        <v>314.02226832468739</v>
      </c>
      <c r="CA52" s="1">
        <f>BZ52-BY52</f>
        <v>314.02226832468739</v>
      </c>
      <c r="CB52" s="2">
        <v>885</v>
      </c>
      <c r="CC52" s="17">
        <f>CB$74*BM52</f>
        <v>928.19608066359956</v>
      </c>
      <c r="CD52" s="1">
        <f>CC52-CB52</f>
        <v>43.19608066359956</v>
      </c>
      <c r="CE52" s="2">
        <v>0</v>
      </c>
      <c r="CF52" s="17">
        <f>CE$74*BN52</f>
        <v>139.93290112455946</v>
      </c>
      <c r="CG52" s="1">
        <f>CF52-CE52</f>
        <v>139.93290112455946</v>
      </c>
      <c r="CH52" s="2">
        <v>0</v>
      </c>
      <c r="CI52" s="17">
        <f>CH$74*BO52</f>
        <v>482.625475844432</v>
      </c>
      <c r="CJ52" s="1">
        <f>CI52-CH52</f>
        <v>482.625475844432</v>
      </c>
      <c r="CK52" s="9"/>
      <c r="CO52" s="40"/>
      <c r="CQ52" s="17"/>
      <c r="CR52" s="1"/>
    </row>
    <row r="53" spans="1:96" x14ac:dyDescent="0.2">
      <c r="A53" s="51" t="s">
        <v>13</v>
      </c>
      <c r="B53">
        <v>1</v>
      </c>
      <c r="C53">
        <v>1</v>
      </c>
      <c r="D53">
        <v>0.31276415891800502</v>
      </c>
      <c r="E53">
        <v>0.68723584108199498</v>
      </c>
      <c r="F53">
        <v>0.19715956558061801</v>
      </c>
      <c r="G53">
        <v>0.19715956558061801</v>
      </c>
      <c r="H53">
        <v>5.5917986952469703E-2</v>
      </c>
      <c r="I53">
        <v>0.13606710158434199</v>
      </c>
      <c r="J53">
        <v>8.7227280199795601E-2</v>
      </c>
      <c r="K53">
        <v>0.13113997358155299</v>
      </c>
      <c r="L53">
        <v>0.68555128302065604</v>
      </c>
      <c r="M53" s="31">
        <v>0</v>
      </c>
      <c r="N53">
        <v>1.0167054463969101</v>
      </c>
      <c r="O53">
        <v>0.98895313144596797</v>
      </c>
      <c r="P53">
        <v>1.01424155256679</v>
      </c>
      <c r="Q53">
        <v>0.994319667396936</v>
      </c>
      <c r="R53">
        <v>82.139999389648395</v>
      </c>
      <c r="S53" s="43">
        <f>IF(C53,O53,Q53)</f>
        <v>0.98895313144596797</v>
      </c>
      <c r="T53" s="43">
        <f>IF(D53 = 0,N53,P53)</f>
        <v>1.01424155256679</v>
      </c>
      <c r="U53" s="68">
        <f>R53*S53^(1-M53)</f>
        <v>81.232609613362683</v>
      </c>
      <c r="V53" s="67">
        <f>R53*T53^(M53+1)</f>
        <v>83.309800508792179</v>
      </c>
      <c r="W53" s="76">
        <f>0.5 * (D53-MAX($D$3:$D$73))/(MIN($D$3:$D$73)-MAX($D$3:$D$73)) + 0.75</f>
        <v>1.0748834213826464</v>
      </c>
      <c r="X53" s="76">
        <f>AVERAGE(D53, F53, G53, H53, I53, J53, K53)</f>
        <v>0.15963366177105734</v>
      </c>
      <c r="Y53" s="32">
        <f>1.2^M53</f>
        <v>1</v>
      </c>
      <c r="Z53" s="32">
        <f>IF(C53&gt;0, 1, 0.3)</f>
        <v>1</v>
      </c>
      <c r="AA53" s="32">
        <f>PERCENTILE($L$2:$L$73, 0.05)</f>
        <v>-0.19898600187551141</v>
      </c>
      <c r="AB53" s="32">
        <f>PERCENTILE($L$2:$L$73, 0.95)</f>
        <v>0.95443215742062359</v>
      </c>
      <c r="AC53" s="32">
        <f>MIN(MAX(L53,AA53), AB53)</f>
        <v>0.68555128302065604</v>
      </c>
      <c r="AD53" s="32">
        <f>AC53-$AC$74+1</f>
        <v>1.8845372848961675</v>
      </c>
      <c r="AE53" s="21">
        <f>(AD53^4) *Y53*Z53</f>
        <v>12.613015717667082</v>
      </c>
      <c r="AF53" s="15">
        <f>AE53/$AE$74</f>
        <v>2.2032633180902417E-2</v>
      </c>
      <c r="AG53" s="84">
        <v>1725</v>
      </c>
      <c r="AH53" s="16">
        <f>$D$80*AF53</f>
        <v>2454.013411427115</v>
      </c>
      <c r="AI53" s="26">
        <f>AH53-AG53</f>
        <v>729.01341142711499</v>
      </c>
      <c r="AJ53" s="2">
        <v>1150</v>
      </c>
      <c r="AK53" s="2">
        <v>2136</v>
      </c>
      <c r="AL53" s="2">
        <v>0</v>
      </c>
      <c r="AM53" s="10">
        <f>SUM(AJ53:AL53)</f>
        <v>3286</v>
      </c>
      <c r="AN53" s="16">
        <f>AF53*$D$79</f>
        <v>3968.0574065106625</v>
      </c>
      <c r="AO53" s="9">
        <f>AN53-AM53</f>
        <v>682.05740651066253</v>
      </c>
      <c r="AP53" s="9">
        <f>AO53+AI53</f>
        <v>1411.0708179377775</v>
      </c>
      <c r="AQ53" s="18">
        <f>AG53+AM53</f>
        <v>5011</v>
      </c>
      <c r="AR53" s="30">
        <f>AH53+AN53</f>
        <v>6422.070817937778</v>
      </c>
      <c r="AS53" s="77">
        <f>AP53*(AP53&gt;0)</f>
        <v>1411.0708179377775</v>
      </c>
      <c r="AT53">
        <f>AS53/$AS$74</f>
        <v>2.9647779014432333E-2</v>
      </c>
      <c r="AU53" s="66">
        <f>AT53*$AP$74</f>
        <v>602.17455717318489</v>
      </c>
      <c r="AV53" s="69">
        <f>IF(AU53&gt;0,U53,V53)</f>
        <v>81.232609613362683</v>
      </c>
      <c r="AW53" s="17">
        <f>AU53/AV53</f>
        <v>7.412965803257018</v>
      </c>
      <c r="AX53" s="38">
        <f>AQ53/AR53</f>
        <v>0.78027791067073693</v>
      </c>
      <c r="AY53" s="23">
        <v>0</v>
      </c>
      <c r="AZ53" s="16">
        <f>BN53*$D$81</f>
        <v>135.50612885062171</v>
      </c>
      <c r="BA53" s="63">
        <f>AZ53-AY53</f>
        <v>135.50612885062171</v>
      </c>
      <c r="BB53" s="42">
        <f>($AD53^$BB$76)*($BC$76^$M53)*(IF($C53&gt;0,1,$BD$76))</f>
        <v>2.0027391552023737</v>
      </c>
      <c r="BC53" s="42">
        <f>($AD53^$BB$77)*($BC$77^$M53)*(IF($C53&gt;0,1,$BD$77))</f>
        <v>3.8662230244812625</v>
      </c>
      <c r="BD53" s="42">
        <f>($AD53^$BB$78)*($BC$78^$M53)*(IF($C53&gt;0,1,$BD$78))</f>
        <v>21.793180835986281</v>
      </c>
      <c r="BE53" s="42">
        <f>($AD53^$BB$79)*($BC$79^$M53)*(IF($C53&gt;0,1,$BD$79))</f>
        <v>3.8834108170914639</v>
      </c>
      <c r="BF53" s="42">
        <f>($AD53^$BB$80)*($BC$80^$M53)*(IF($C53&gt;0,1,$BD$80))</f>
        <v>1.0580184018651688</v>
      </c>
      <c r="BG53" s="42">
        <f>($AD53^$BB$81)*($BC$81^$M53)*(IF($C53&gt;0,1,$BD$81))</f>
        <v>9.7025117410645638</v>
      </c>
      <c r="BH53" s="42">
        <f>($AD53^$BB$82)*($BC$82^$M53)*(IF($C53&gt;0,1,$BD$82))</f>
        <v>3.258229148481909</v>
      </c>
      <c r="BI53" s="40">
        <f>BB53/BB$74</f>
        <v>1.8972698978820306E-2</v>
      </c>
      <c r="BJ53" s="40">
        <f>BC53/BC$74</f>
        <v>2.0228661947605777E-2</v>
      </c>
      <c r="BK53" s="40">
        <f>BD53/BD$74</f>
        <v>2.3115980615612004E-2</v>
      </c>
      <c r="BL53" s="40">
        <f>BE53/BE$74</f>
        <v>1.9918291415452916E-2</v>
      </c>
      <c r="BM53" s="40">
        <f>BF53/BF$74</f>
        <v>1.4484064391628785E-2</v>
      </c>
      <c r="BN53" s="40">
        <f>BG53/BG$74</f>
        <v>1.9056517083376818E-2</v>
      </c>
      <c r="BO53" s="40">
        <f>BH53/BH$74</f>
        <v>2.3217936351232576E-2</v>
      </c>
      <c r="BP53" s="2">
        <v>1514</v>
      </c>
      <c r="BQ53" s="17">
        <f>BP$74*BI53</f>
        <v>1086.8320883027425</v>
      </c>
      <c r="BR53" s="1">
        <f>BQ53-BP53</f>
        <v>-427.16791169725752</v>
      </c>
      <c r="BS53" s="2">
        <v>743</v>
      </c>
      <c r="BT53" s="17">
        <f>BS$74*BJ53</f>
        <v>1098.6388590364174</v>
      </c>
      <c r="BU53" s="1">
        <f>BT53-BS53</f>
        <v>355.63885903641744</v>
      </c>
      <c r="BV53" s="84">
        <v>1277</v>
      </c>
      <c r="BW53" s="17">
        <f>BV$74*BK53</f>
        <v>1474.5915194505053</v>
      </c>
      <c r="BX53" s="1">
        <f>BW53-BV53</f>
        <v>197.5915194505053</v>
      </c>
      <c r="BY53" s="2">
        <v>864</v>
      </c>
      <c r="BZ53" s="17">
        <f>BY$74*BL53</f>
        <v>1219.4774736196894</v>
      </c>
      <c r="CA53" s="1">
        <f>BZ53-BY53</f>
        <v>355.47747361968936</v>
      </c>
      <c r="CB53" s="2">
        <v>1185</v>
      </c>
      <c r="CC53" s="17">
        <f>CB$74*BM53</f>
        <v>982.04853388121489</v>
      </c>
      <c r="CD53" s="1">
        <f>CC53-CB53</f>
        <v>-202.95146611878511</v>
      </c>
      <c r="CE53" s="2">
        <v>1185</v>
      </c>
      <c r="CF53" s="17">
        <f>CE$74*BN53</f>
        <v>1357.7006161222648</v>
      </c>
      <c r="CG53" s="1">
        <f>CF53-CE53</f>
        <v>172.70061612226482</v>
      </c>
      <c r="CH53" s="2">
        <v>1185</v>
      </c>
      <c r="CI53" s="17">
        <f>CH$74*BO53</f>
        <v>1572.5043931962798</v>
      </c>
      <c r="CJ53" s="1">
        <f>CI53-CH53</f>
        <v>387.50439319627981</v>
      </c>
      <c r="CK53" s="9"/>
      <c r="CO53" s="40"/>
      <c r="CQ53" s="17"/>
      <c r="CR53" s="1"/>
    </row>
    <row r="54" spans="1:96" x14ac:dyDescent="0.2">
      <c r="A54" s="51" t="s">
        <v>210</v>
      </c>
      <c r="B54">
        <v>1</v>
      </c>
      <c r="C54">
        <v>1</v>
      </c>
      <c r="D54">
        <v>0.140974967061923</v>
      </c>
      <c r="E54">
        <v>0.85902503293807597</v>
      </c>
      <c r="F54">
        <v>0.14877102199223799</v>
      </c>
      <c r="G54">
        <v>0.14877102199223799</v>
      </c>
      <c r="H54">
        <v>8.0123266563944501E-2</v>
      </c>
      <c r="I54">
        <v>7.24191063174114E-2</v>
      </c>
      <c r="J54">
        <v>7.6173849579712002E-2</v>
      </c>
      <c r="K54">
        <v>0.10645403445176101</v>
      </c>
      <c r="L54">
        <v>0.27172903391860198</v>
      </c>
      <c r="M54" s="31">
        <v>0</v>
      </c>
      <c r="N54">
        <v>1.0103568891303401</v>
      </c>
      <c r="O54">
        <v>0.99471522640307597</v>
      </c>
      <c r="P54">
        <v>1.0092314447130699</v>
      </c>
      <c r="Q54">
        <v>0.98948233169618405</v>
      </c>
      <c r="R54">
        <v>25.909999847412099</v>
      </c>
      <c r="S54" s="43">
        <f>IF(C54,O54,Q54)</f>
        <v>0.99471522640307597</v>
      </c>
      <c r="T54" s="43">
        <f>IF(D54 = 0,N54,P54)</f>
        <v>1.0092314447130699</v>
      </c>
      <c r="U54" s="68">
        <f>R54*S54^(1-M54)</f>
        <v>25.773071364322188</v>
      </c>
      <c r="V54" s="67">
        <f>R54*T54^(M54+1)</f>
        <v>26.149186578519135</v>
      </c>
      <c r="W54" s="76">
        <f>0.5 * (D54-MAX($D$3:$D$73))/(MIN($D$3:$D$73)-MAX($D$3:$D$73)) + 0.75</f>
        <v>1.1830190273047116</v>
      </c>
      <c r="X54" s="76">
        <f>AVERAGE(D54, F54, G54, H54, I54, J54, K54)</f>
        <v>0.11052675256560399</v>
      </c>
      <c r="Y54" s="32">
        <f>1.2^M54</f>
        <v>1</v>
      </c>
      <c r="Z54" s="32">
        <f>IF(C54&gt;0, 1, 0.3)</f>
        <v>1</v>
      </c>
      <c r="AA54" s="32">
        <f>PERCENTILE($L$2:$L$73, 0.05)</f>
        <v>-0.19898600187551141</v>
      </c>
      <c r="AB54" s="32">
        <f>PERCENTILE($L$2:$L$73, 0.95)</f>
        <v>0.95443215742062359</v>
      </c>
      <c r="AC54" s="32">
        <f>MIN(MAX(L54,AA54), AB54)</f>
        <v>0.27172903391860198</v>
      </c>
      <c r="AD54" s="32">
        <f>AC54-$AC$74+1</f>
        <v>1.4707150357941134</v>
      </c>
      <c r="AE54" s="21">
        <f>(AD54^4) *Y54*Z54</f>
        <v>4.6785807516334481</v>
      </c>
      <c r="AF54" s="15">
        <f>AE54/$AE$74</f>
        <v>8.1726254700201506E-3</v>
      </c>
      <c r="AG54" s="84">
        <v>1036</v>
      </c>
      <c r="AH54" s="16">
        <f>$D$80*AF54</f>
        <v>910.2739715824938</v>
      </c>
      <c r="AI54" s="26">
        <f>AH54-AG54</f>
        <v>-125.7260284175062</v>
      </c>
      <c r="AJ54" s="2">
        <v>130</v>
      </c>
      <c r="AK54" s="2">
        <v>829</v>
      </c>
      <c r="AL54" s="2">
        <v>0</v>
      </c>
      <c r="AM54" s="10">
        <f>SUM(AJ54:AL54)</f>
        <v>959</v>
      </c>
      <c r="AN54" s="16">
        <f>AF54*$D$79</f>
        <v>1471.8824917877062</v>
      </c>
      <c r="AO54" s="9">
        <f>AN54-AM54</f>
        <v>512.88249178770616</v>
      </c>
      <c r="AP54" s="9">
        <f>AO54+AI54</f>
        <v>387.15646337019996</v>
      </c>
      <c r="AQ54" s="18">
        <f>AG54+AM54</f>
        <v>1995</v>
      </c>
      <c r="AR54" s="30">
        <f>AH54+AN54</f>
        <v>2382.1564633702001</v>
      </c>
      <c r="AS54" s="77">
        <f>AP54*(AP54&gt;0)</f>
        <v>387.15646337019996</v>
      </c>
      <c r="AT54">
        <f>AS54/$AS$74</f>
        <v>8.1344813627312936E-3</v>
      </c>
      <c r="AU54" s="66">
        <f>AT54*$AP$74</f>
        <v>165.21904423436729</v>
      </c>
      <c r="AV54" s="69">
        <f>IF(AU54&gt;0,U54,V54)</f>
        <v>25.773071364322188</v>
      </c>
      <c r="AW54" s="17">
        <f>AU54/AV54</f>
        <v>6.4105298859755209</v>
      </c>
      <c r="AX54" s="38">
        <f>AQ54/AR54</f>
        <v>0.83747647590601026</v>
      </c>
      <c r="AY54" s="23">
        <v>0</v>
      </c>
      <c r="AZ54" s="16">
        <f>BN54*$D$81</f>
        <v>55.697035318940266</v>
      </c>
      <c r="BA54" s="63">
        <f>AZ54-AY54</f>
        <v>55.697035318940266</v>
      </c>
      <c r="BB54" s="42">
        <f>($AD54^$BB$76)*($BC$76^$M54)*(IF($C54&gt;0,1,$BD$76))</f>
        <v>1.5261993756305319</v>
      </c>
      <c r="BC54" s="42">
        <f>($AD54^$BB$77)*($BC$77^$M54)*(IF($C54&gt;0,1,$BD$77))</f>
        <v>2.2777491236363043</v>
      </c>
      <c r="BD54" s="42">
        <f>($AD54^$BB$78)*($BC$78^$M54)*(IF($C54&gt;0,1,$BD$78))</f>
        <v>6.5266639688274779</v>
      </c>
      <c r="BE54" s="42">
        <f>($AD54^$BB$79)*($BC$79^$M54)*(IF($C54&gt;0,1,$BD$79))</f>
        <v>2.2839079063591687</v>
      </c>
      <c r="BF54" s="42">
        <f>($AD54^$BB$80)*($BC$80^$M54)*(IF($C54&gt;0,1,$BD$80))</f>
        <v>1.0349277675008997</v>
      </c>
      <c r="BG54" s="42">
        <f>($AD54^$BB$81)*($BC$81^$M54)*(IF($C54&gt;0,1,$BD$81))</f>
        <v>3.9880199051382337</v>
      </c>
      <c r="BH54" s="42">
        <f>($AD54^$BB$82)*($BC$82^$M54)*(IF($C54&gt;0,1,$BD$82))</f>
        <v>2.0524528282017367</v>
      </c>
      <c r="BI54" s="40">
        <f>BB54/BB$74</f>
        <v>1.4458258960126842E-2</v>
      </c>
      <c r="BJ54" s="40">
        <f>BC54/BC$74</f>
        <v>1.1917526933065685E-2</v>
      </c>
      <c r="BK54" s="40">
        <f>BD54/BD$74</f>
        <v>6.9228186065846244E-3</v>
      </c>
      <c r="BL54" s="40">
        <f>BE54/BE$74</f>
        <v>1.1714326757474094E-2</v>
      </c>
      <c r="BM54" s="40">
        <f>BF54/BF$74</f>
        <v>1.416795813640105E-2</v>
      </c>
      <c r="BN54" s="40">
        <f>BG54/BG$74</f>
        <v>7.8327933507633188E-3</v>
      </c>
      <c r="BO54" s="40">
        <f>BH54/BH$74</f>
        <v>1.462564999496683E-2</v>
      </c>
      <c r="BP54" s="2">
        <v>0</v>
      </c>
      <c r="BQ54" s="17">
        <f>BP$74*BI54</f>
        <v>828.22690627190605</v>
      </c>
      <c r="BR54" s="1">
        <f>BQ54-BP54</f>
        <v>828.22690627190605</v>
      </c>
      <c r="BS54" s="2">
        <v>0</v>
      </c>
      <c r="BT54" s="17">
        <f>BS$74*BJ54</f>
        <v>647.25280526173037</v>
      </c>
      <c r="BU54" s="1">
        <f>BT54-BS54</f>
        <v>647.25280526173037</v>
      </c>
      <c r="BV54" s="84">
        <v>0</v>
      </c>
      <c r="BW54" s="17">
        <f>BV$74*BK54</f>
        <v>441.61352173263975</v>
      </c>
      <c r="BX54" s="1">
        <f>BW54-BV54</f>
        <v>441.61352173263975</v>
      </c>
      <c r="BY54" s="2">
        <v>1343</v>
      </c>
      <c r="BZ54" s="17">
        <f>BY$74*BL54</f>
        <v>717.19794139959401</v>
      </c>
      <c r="CA54" s="1">
        <f>BZ54-BY54</f>
        <v>-625.80205860040599</v>
      </c>
      <c r="CB54" s="2">
        <v>722</v>
      </c>
      <c r="CC54" s="17">
        <f>CB$74*BM54</f>
        <v>960.61589756426395</v>
      </c>
      <c r="CD54" s="1">
        <f>CC54-CB54</f>
        <v>238.61589756426395</v>
      </c>
      <c r="CE54" s="2">
        <v>0</v>
      </c>
      <c r="CF54" s="17">
        <f>CE$74*BN54</f>
        <v>558.05519506848339</v>
      </c>
      <c r="CG54" s="1">
        <f>CF54-CE54</f>
        <v>558.05519506848339</v>
      </c>
      <c r="CH54" s="2">
        <v>0</v>
      </c>
      <c r="CI54" s="17">
        <f>CH$74*BO54</f>
        <v>990.56602285911345</v>
      </c>
      <c r="CJ54" s="1">
        <f>CI54-CH54</f>
        <v>990.56602285911345</v>
      </c>
      <c r="CK54" s="9"/>
      <c r="CO54" s="40"/>
      <c r="CQ54" s="17"/>
      <c r="CR54" s="1"/>
    </row>
    <row r="55" spans="1:96" x14ac:dyDescent="0.2">
      <c r="A55" s="35" t="s">
        <v>41</v>
      </c>
      <c r="B55">
        <v>1</v>
      </c>
      <c r="C55">
        <v>1</v>
      </c>
      <c r="D55">
        <v>0.158526135389888</v>
      </c>
      <c r="E55">
        <v>0.84147386461011098</v>
      </c>
      <c r="F55">
        <v>6.3505503810330197E-2</v>
      </c>
      <c r="G55">
        <v>6.3505503810330197E-2</v>
      </c>
      <c r="H55">
        <v>3.8789025543992398E-2</v>
      </c>
      <c r="I55">
        <v>0.149479659413434</v>
      </c>
      <c r="J55">
        <v>7.61457177213202E-2</v>
      </c>
      <c r="K55">
        <v>6.9538997453886503E-2</v>
      </c>
      <c r="L55">
        <v>0.80373290890126503</v>
      </c>
      <c r="M55" s="31">
        <v>0</v>
      </c>
      <c r="N55">
        <v>1.0114670581057299</v>
      </c>
      <c r="O55">
        <v>0.98777004606520302</v>
      </c>
      <c r="P55">
        <v>1.0177439618628601</v>
      </c>
      <c r="Q55">
        <v>0.98801907236309205</v>
      </c>
      <c r="R55">
        <v>66.860000610351506</v>
      </c>
      <c r="S55" s="43">
        <f>IF(C55,O55,Q55)</f>
        <v>0.98777004606520302</v>
      </c>
      <c r="T55" s="43">
        <f>IF(D55 = 0,N55,P55)</f>
        <v>1.0177439618628601</v>
      </c>
      <c r="U55" s="68">
        <f>R55*S55^(1-M55)</f>
        <v>66.042305882806403</v>
      </c>
      <c r="V55" s="67">
        <f>R55*T55^(M55+1)</f>
        <v>68.046361911332383</v>
      </c>
      <c r="W55" s="76">
        <f>0.5 * (D55-MAX($D$3:$D$73))/(MIN($D$3:$D$73)-MAX($D$3:$D$73)) + 0.75</f>
        <v>1.1719711482077855</v>
      </c>
      <c r="X55" s="76">
        <f>AVERAGE(D55, F55, G55, H55, I55, J55, K55)</f>
        <v>8.8498649020454484E-2</v>
      </c>
      <c r="Y55" s="32">
        <f>1.2^M55</f>
        <v>1</v>
      </c>
      <c r="Z55" s="32">
        <f>IF(C55&gt;0, 1, 0.3)</f>
        <v>1</v>
      </c>
      <c r="AA55" s="32">
        <f>PERCENTILE($L$2:$L$73, 0.05)</f>
        <v>-0.19898600187551141</v>
      </c>
      <c r="AB55" s="32">
        <f>PERCENTILE($L$2:$L$73, 0.95)</f>
        <v>0.95443215742062359</v>
      </c>
      <c r="AC55" s="32">
        <f>MIN(MAX(L55,AA55), AB55)</f>
        <v>0.80373290890126503</v>
      </c>
      <c r="AD55" s="32">
        <f>AC55-$AC$74+1</f>
        <v>2.0027189107767764</v>
      </c>
      <c r="AE55" s="21">
        <f>(AD55^4) *Y55*Z55</f>
        <v>16.087182725126841</v>
      </c>
      <c r="AF55" s="15">
        <f>AE55/$AE$74</f>
        <v>2.8101367970262706E-2</v>
      </c>
      <c r="AG55" s="84">
        <v>2741</v>
      </c>
      <c r="AH55" s="16">
        <f>$D$80*AF55</f>
        <v>3129.9542506906346</v>
      </c>
      <c r="AI55" s="26">
        <f>AH55-AG55</f>
        <v>388.95425069063458</v>
      </c>
      <c r="AJ55" s="2">
        <v>1605</v>
      </c>
      <c r="AK55" s="2">
        <v>2340</v>
      </c>
      <c r="AL55" s="2">
        <v>0</v>
      </c>
      <c r="AM55" s="10">
        <f>SUM(AJ55:AL55)</f>
        <v>3945</v>
      </c>
      <c r="AN55" s="16">
        <f>AF55*$D$79</f>
        <v>5061.0310802131398</v>
      </c>
      <c r="AO55" s="9">
        <f>AN55-AM55</f>
        <v>1116.0310802131398</v>
      </c>
      <c r="AP55" s="9">
        <f>AO55+AI55</f>
        <v>1504.9853309037744</v>
      </c>
      <c r="AQ55" s="18">
        <f>AG55+AM55</f>
        <v>6686</v>
      </c>
      <c r="AR55" s="30">
        <f>AH55+AN55</f>
        <v>8190.9853309037744</v>
      </c>
      <c r="AS55" s="77">
        <f>AP55*(AP55&gt;0)</f>
        <v>1504.9853309037744</v>
      </c>
      <c r="AT55">
        <f>AS55/$AS$74</f>
        <v>3.1621001542507243E-2</v>
      </c>
      <c r="AU55" s="66">
        <f>AT55*$AP$74</f>
        <v>642.25258127978793</v>
      </c>
      <c r="AV55" s="80">
        <f>IF(AU55&gt;0,U55,V55)</f>
        <v>66.042305882806403</v>
      </c>
      <c r="AW55" s="17">
        <f>AU55/AV55</f>
        <v>9.7248660944619338</v>
      </c>
      <c r="AX55" s="38">
        <f>AQ55/AR55</f>
        <v>0.81626321253126721</v>
      </c>
      <c r="AY55" s="23">
        <v>0</v>
      </c>
      <c r="AZ55" s="16">
        <f>BN55*$D$81</f>
        <v>168.53266054429335</v>
      </c>
      <c r="BA55" s="63">
        <f>AZ55-AY55</f>
        <v>168.53266054429335</v>
      </c>
      <c r="BB55" s="42">
        <f>($AD55^$BB$76)*($BC$76^$M55)*(IF($C55&gt;0,1,$BD$76))</f>
        <v>2.1407971531561123</v>
      </c>
      <c r="BC55" s="42">
        <f>($AD55^$BB$77)*($BC$77^$M55)*(IF($C55&gt;0,1,$BD$77))</f>
        <v>4.4020713475423001</v>
      </c>
      <c r="BD55" s="42">
        <f>($AD55^$BB$78)*($BC$78^$M55)*(IF($C55&gt;0,1,$BD$78))</f>
        <v>29.293957936421322</v>
      </c>
      <c r="BE55" s="42">
        <f>($AD55^$BB$79)*($BC$79^$M55)*(IF($C55&gt;0,1,$BD$79))</f>
        <v>4.4235242983697276</v>
      </c>
      <c r="BF55" s="42">
        <f>($AD55^$BB$80)*($BC$80^$M55)*(IF($C55&gt;0,1,$BD$80))</f>
        <v>1.0637612838168216</v>
      </c>
      <c r="BG55" s="42">
        <f>($AD55^$BB$81)*($BC$81^$M55)*(IF($C55&gt;0,1,$BD$81))</f>
        <v>12.067277927232679</v>
      </c>
      <c r="BH55" s="42">
        <f>($AD55^$BB$82)*($BC$82^$M55)*(IF($C55&gt;0,1,$BD$82))</f>
        <v>3.6493849572042087</v>
      </c>
      <c r="BI55" s="40">
        <f>BB55/BB$74</f>
        <v>2.0280574160663541E-2</v>
      </c>
      <c r="BJ55" s="40">
        <f>BC55/BC$74</f>
        <v>2.303230118770045E-2</v>
      </c>
      <c r="BK55" s="40">
        <f>BD55/BD$74</f>
        <v>3.1072038951500902E-2</v>
      </c>
      <c r="BL55" s="40">
        <f>BE55/BE$74</f>
        <v>2.2688572033245674E-2</v>
      </c>
      <c r="BM55" s="40">
        <f>BF55/BF$74</f>
        <v>1.456268331908281E-2</v>
      </c>
      <c r="BN55" s="40">
        <f>BG55/BG$74</f>
        <v>2.3701108960980675E-2</v>
      </c>
      <c r="BO55" s="40">
        <f>BH55/BH$74</f>
        <v>2.6005288086318707E-2</v>
      </c>
      <c r="BP55" s="2">
        <v>1967</v>
      </c>
      <c r="BQ55" s="17">
        <f>BP$74*BI55</f>
        <v>1161.7524102194502</v>
      </c>
      <c r="BR55" s="1">
        <f>BQ55-BP55</f>
        <v>-805.24758978054979</v>
      </c>
      <c r="BS55" s="2">
        <v>1207</v>
      </c>
      <c r="BT55" s="17">
        <f>BS$74*BJ55</f>
        <v>1250.9073098051992</v>
      </c>
      <c r="BU55" s="1">
        <f>BT55-BS55</f>
        <v>43.907309805199247</v>
      </c>
      <c r="BV55" s="84">
        <v>3131</v>
      </c>
      <c r="BW55" s="17">
        <f>BV$74*BK55</f>
        <v>1982.1164367551939</v>
      </c>
      <c r="BX55" s="1">
        <f>BW55-BV55</f>
        <v>-1148.8835632448061</v>
      </c>
      <c r="BY55" s="2">
        <v>2505</v>
      </c>
      <c r="BZ55" s="17">
        <f>BY$74*BL55</f>
        <v>1389.0851341634332</v>
      </c>
      <c r="CA55" s="1">
        <f>BZ55-BY55</f>
        <v>-1115.9148658365668</v>
      </c>
      <c r="CB55" s="2">
        <v>1047</v>
      </c>
      <c r="CC55" s="17">
        <f>CB$74*BM55</f>
        <v>987.37905440045267</v>
      </c>
      <c r="CD55" s="1">
        <f>CC55-CB55</f>
        <v>-59.620945599547326</v>
      </c>
      <c r="CE55" s="2">
        <v>2416</v>
      </c>
      <c r="CF55" s="17">
        <f>CE$74*BN55</f>
        <v>1688.6092090340292</v>
      </c>
      <c r="CG55" s="1">
        <f>CF55-CE55</f>
        <v>-727.39079096597084</v>
      </c>
      <c r="CH55" s="2">
        <v>2013</v>
      </c>
      <c r="CI55" s="17">
        <f>CH$74*BO55</f>
        <v>1761.2861515101933</v>
      </c>
      <c r="CJ55" s="1">
        <f>CI55-CH55</f>
        <v>-251.71384848980665</v>
      </c>
      <c r="CK55" s="9"/>
      <c r="CO55" s="40"/>
      <c r="CQ55" s="17"/>
      <c r="CR55" s="1"/>
    </row>
    <row r="56" spans="1:96" x14ac:dyDescent="0.2">
      <c r="A56" s="35" t="s">
        <v>60</v>
      </c>
      <c r="B56">
        <v>1</v>
      </c>
      <c r="C56">
        <v>1</v>
      </c>
      <c r="D56">
        <v>0.180064308681672</v>
      </c>
      <c r="E56">
        <v>0.819935691318328</v>
      </c>
      <c r="F56">
        <v>5.24642289348171E-2</v>
      </c>
      <c r="G56">
        <v>5.24642289348171E-2</v>
      </c>
      <c r="H56">
        <v>1.67548500881834E-2</v>
      </c>
      <c r="I56">
        <v>4.2328042328042298E-2</v>
      </c>
      <c r="J56">
        <v>2.6630809295487601E-2</v>
      </c>
      <c r="K56">
        <v>3.7378668724259302E-2</v>
      </c>
      <c r="L56">
        <v>0.72437329546846396</v>
      </c>
      <c r="M56" s="31">
        <v>0</v>
      </c>
      <c r="N56">
        <v>1.00775466596485</v>
      </c>
      <c r="O56">
        <v>0.99292528785628298</v>
      </c>
      <c r="P56">
        <v>1.01133887087411</v>
      </c>
      <c r="Q56">
        <v>0.99292778836601103</v>
      </c>
      <c r="R56">
        <v>31.2399997711181</v>
      </c>
      <c r="S56" s="43">
        <f>IF(C56,O56,Q56)</f>
        <v>0.99292528785628298</v>
      </c>
      <c r="T56" s="43">
        <f>IF(D56 = 0,N56,P56)</f>
        <v>1.01133887087411</v>
      </c>
      <c r="U56" s="68">
        <f>R56*S56^(1-M56)</f>
        <v>31.018985765367653</v>
      </c>
      <c r="V56" s="67">
        <f>R56*T56^(M56+1)</f>
        <v>31.594226094630034</v>
      </c>
      <c r="W56" s="76">
        <f>0.5 * (D56-MAX($D$3:$D$73))/(MIN($D$3:$D$73)-MAX($D$3:$D$73)) + 0.75</f>
        <v>1.1584135815518302</v>
      </c>
      <c r="X56" s="76">
        <f>AVERAGE(D56, F56, G56, H56, I56, J56, K56)</f>
        <v>5.8297876712468402E-2</v>
      </c>
      <c r="Y56" s="32">
        <f>1.2^M56</f>
        <v>1</v>
      </c>
      <c r="Z56" s="32">
        <f>IF(C56&gt;0, 1, 0.3)</f>
        <v>1</v>
      </c>
      <c r="AA56" s="32">
        <f>PERCENTILE($L$2:$L$73, 0.05)</f>
        <v>-0.19898600187551141</v>
      </c>
      <c r="AB56" s="32">
        <f>PERCENTILE($L$2:$L$73, 0.95)</f>
        <v>0.95443215742062359</v>
      </c>
      <c r="AC56" s="32">
        <f>MIN(MAX(L56,AA56), AB56)</f>
        <v>0.72437329546846396</v>
      </c>
      <c r="AD56" s="32">
        <f>AC56-$AC$74+1</f>
        <v>1.9233592973439753</v>
      </c>
      <c r="AE56" s="21">
        <f>(AD56^4) *Y56*Z56</f>
        <v>13.684901776167731</v>
      </c>
      <c r="AF56" s="15">
        <f>AE56/$AE$74</f>
        <v>2.3905022216744849E-2</v>
      </c>
      <c r="AG56" s="84">
        <v>2187</v>
      </c>
      <c r="AH56" s="16">
        <f>$D$80*AF56</f>
        <v>2662.5616937699251</v>
      </c>
      <c r="AI56" s="26">
        <f>AH56-AG56</f>
        <v>475.56169376992511</v>
      </c>
      <c r="AJ56" s="2">
        <v>2187</v>
      </c>
      <c r="AK56" s="2">
        <v>2812</v>
      </c>
      <c r="AL56" s="2">
        <v>0</v>
      </c>
      <c r="AM56" s="10">
        <f>SUM(AJ56:AL56)</f>
        <v>4999</v>
      </c>
      <c r="AN56" s="16">
        <f>AF56*$D$79</f>
        <v>4305.2729867157523</v>
      </c>
      <c r="AO56" s="9">
        <f>AN56-AM56</f>
        <v>-693.72701328424773</v>
      </c>
      <c r="AP56" s="9">
        <f>AO56+AI56</f>
        <v>-218.16531951432262</v>
      </c>
      <c r="AQ56" s="18">
        <f>AG56+AM56</f>
        <v>7186</v>
      </c>
      <c r="AR56" s="30">
        <f>AH56+AN56</f>
        <v>6967.8346804856774</v>
      </c>
      <c r="AS56" s="77">
        <f>AP56*(AP56&gt;0)</f>
        <v>0</v>
      </c>
      <c r="AT56">
        <f>AS56/$AS$74</f>
        <v>0</v>
      </c>
      <c r="AU56" s="66">
        <f>AT56*$AP$74</f>
        <v>0</v>
      </c>
      <c r="AV56" s="69">
        <f>IF(AU56&gt;0,U56,V56)</f>
        <v>31.594226094630034</v>
      </c>
      <c r="AW56" s="17">
        <f>AU56/AV56</f>
        <v>0</v>
      </c>
      <c r="AX56" s="38">
        <f>AQ56/AR56</f>
        <v>1.0313103466885234</v>
      </c>
      <c r="AY56" s="23">
        <v>0</v>
      </c>
      <c r="AZ56" s="16">
        <f>BN56*$D$81</f>
        <v>145.78586962256904</v>
      </c>
      <c r="BA56" s="63">
        <f>AZ56-AY56</f>
        <v>145.78586962256904</v>
      </c>
      <c r="BB56" s="42">
        <f>($AD56^$BB$76)*($BC$76^$M56)*(IF($C56&gt;0,1,$BD$76))</f>
        <v>2.0480012698193253</v>
      </c>
      <c r="BC56" s="42">
        <f>($AD56^$BB$77)*($BC$77^$M56)*(IF($C56&gt;0,1,$BD$77))</f>
        <v>4.0381731678074608</v>
      </c>
      <c r="BD56" s="42">
        <f>($AD56^$BB$78)*($BC$78^$M56)*(IF($C56&gt;0,1,$BD$78))</f>
        <v>24.064997896143733</v>
      </c>
      <c r="BE56" s="42">
        <f>($AD56^$BB$79)*($BC$79^$M56)*(IF($C56&gt;0,1,$BD$79))</f>
        <v>4.0567043866502965</v>
      </c>
      <c r="BF56" s="42">
        <f>($AD56^$BB$80)*($BC$80^$M56)*(IF($C56&gt;0,1,$BD$80))</f>
        <v>1.0599402333697621</v>
      </c>
      <c r="BG56" s="42">
        <f>($AD56^$BB$81)*($BC$81^$M56)*(IF($C56&gt;0,1,$BD$81))</f>
        <v>10.438561884190333</v>
      </c>
      <c r="BH56" s="42">
        <f>($AD56^$BB$82)*($BC$82^$M56)*(IF($C56&gt;0,1,$BD$82))</f>
        <v>3.3844540723648078</v>
      </c>
      <c r="BI56" s="40">
        <f>BB56/BB$74</f>
        <v>1.9401483962397218E-2</v>
      </c>
      <c r="BJ56" s="40">
        <f>BC56/BC$74</f>
        <v>2.1128331030109034E-2</v>
      </c>
      <c r="BK56" s="40">
        <f>BD56/BD$74</f>
        <v>2.5525692145105659E-2</v>
      </c>
      <c r="BL56" s="40">
        <f>BE56/BE$74</f>
        <v>2.0807126509516462E-2</v>
      </c>
      <c r="BM56" s="40">
        <f>BF56/BF$74</f>
        <v>1.451037388796015E-2</v>
      </c>
      <c r="BN56" s="40">
        <f>BG56/BG$74</f>
        <v>2.0502179041953245E-2</v>
      </c>
      <c r="BO56" s="40">
        <f>BH56/BH$74</f>
        <v>2.4117407234064067E-2</v>
      </c>
      <c r="BP56" s="2">
        <v>656</v>
      </c>
      <c r="BQ56" s="17">
        <f>BP$74*BI56</f>
        <v>1111.3946073019622</v>
      </c>
      <c r="BR56" s="1">
        <f>BQ56-BP56</f>
        <v>455.3946073019622</v>
      </c>
      <c r="BS56" s="2">
        <v>607</v>
      </c>
      <c r="BT56" s="17">
        <f>BS$74*BJ56</f>
        <v>1147.5007865762518</v>
      </c>
      <c r="BU56" s="1">
        <f>BT56-BS56</f>
        <v>540.50078657625181</v>
      </c>
      <c r="BV56" s="84">
        <v>1356</v>
      </c>
      <c r="BW56" s="17">
        <f>BV$74*BK56</f>
        <v>1628.3094276284351</v>
      </c>
      <c r="BX56" s="1">
        <f>BW56-BV56</f>
        <v>272.30942762843506</v>
      </c>
      <c r="BY56" s="2">
        <v>1455</v>
      </c>
      <c r="BZ56" s="17">
        <f>BY$74*BL56</f>
        <v>1273.8955134186358</v>
      </c>
      <c r="CA56" s="1">
        <f>BZ56-BY56</f>
        <v>-181.1044865813642</v>
      </c>
      <c r="CB56" s="2">
        <v>1156</v>
      </c>
      <c r="CC56" s="17">
        <f>CB$74*BM56</f>
        <v>983.83237035147408</v>
      </c>
      <c r="CD56" s="1">
        <f>CC56-CB56</f>
        <v>-172.16762964852592</v>
      </c>
      <c r="CE56" s="2">
        <v>1156</v>
      </c>
      <c r="CF56" s="17">
        <f>CE$74*BN56</f>
        <v>1460.6982480230008</v>
      </c>
      <c r="CG56" s="1">
        <f>CF56-CE56</f>
        <v>304.69824802300082</v>
      </c>
      <c r="CH56" s="2">
        <v>770</v>
      </c>
      <c r="CI56" s="17">
        <f>CH$74*BO56</f>
        <v>1633.423757148691</v>
      </c>
      <c r="CJ56" s="1">
        <f>CI56-CH56</f>
        <v>863.42375714869104</v>
      </c>
      <c r="CK56" s="9"/>
      <c r="CO56" s="40"/>
      <c r="CQ56" s="17"/>
      <c r="CR56" s="1"/>
    </row>
    <row r="57" spans="1:96" x14ac:dyDescent="0.2">
      <c r="A57" s="35" t="s">
        <v>211</v>
      </c>
      <c r="B57">
        <v>1</v>
      </c>
      <c r="C57">
        <v>1</v>
      </c>
      <c r="D57">
        <v>0.56292906178489699</v>
      </c>
      <c r="E57">
        <v>0.43707093821510301</v>
      </c>
      <c r="F57">
        <v>0.66962305986696202</v>
      </c>
      <c r="G57">
        <v>0.66962305986696202</v>
      </c>
      <c r="H57">
        <v>0.10397553516819499</v>
      </c>
      <c r="I57">
        <v>0.43425076452599298</v>
      </c>
      <c r="J57">
        <v>0.21248871885064399</v>
      </c>
      <c r="K57">
        <v>0.37720994963545001</v>
      </c>
      <c r="L57">
        <v>-7.4802066516457794E-2</v>
      </c>
      <c r="M57" s="31">
        <v>0</v>
      </c>
      <c r="N57">
        <v>1.00811361243894</v>
      </c>
      <c r="O57">
        <v>0.989200557436826</v>
      </c>
      <c r="P57">
        <v>1.02132356285521</v>
      </c>
      <c r="Q57">
        <v>0.99090860936042302</v>
      </c>
      <c r="R57">
        <v>139.05999755859301</v>
      </c>
      <c r="S57" s="43">
        <f>IF(C57,O57,Q57)</f>
        <v>0.989200557436826</v>
      </c>
      <c r="T57" s="43">
        <f>IF(D57 = 0,N57,P57)</f>
        <v>1.02132356285521</v>
      </c>
      <c r="U57" s="68">
        <f>R57*S57^(1-M57)</f>
        <v>137.55822710212388</v>
      </c>
      <c r="V57" s="67">
        <f>R57*T57^(M57+1)</f>
        <v>142.02525215717901</v>
      </c>
      <c r="W57" s="76">
        <f>0.5 * (D57-MAX($D$3:$D$73))/(MIN($D$3:$D$73)-MAX($D$3:$D$73)) + 0.75</f>
        <v>0.91741290149913235</v>
      </c>
      <c r="X57" s="76">
        <f>AVERAGE(D57, F57, G57, H57, I57, J57, K57)</f>
        <v>0.43287144995701465</v>
      </c>
      <c r="Y57" s="32">
        <f>1.2^M57</f>
        <v>1</v>
      </c>
      <c r="Z57" s="32">
        <f>IF(C57&gt;0, 1, 0.3)</f>
        <v>1</v>
      </c>
      <c r="AA57" s="32">
        <f>PERCENTILE($L$2:$L$73, 0.05)</f>
        <v>-0.19898600187551141</v>
      </c>
      <c r="AB57" s="32">
        <f>PERCENTILE($L$2:$L$73, 0.95)</f>
        <v>0.95443215742062359</v>
      </c>
      <c r="AC57" s="32">
        <f>MIN(MAX(L57,AA57), AB57)</f>
        <v>-7.4802066516457794E-2</v>
      </c>
      <c r="AD57" s="32">
        <f>AC57-$AC$74+1</f>
        <v>1.1241839353590537</v>
      </c>
      <c r="AE57" s="21">
        <f>(AD57^4) *Y57*Z57</f>
        <v>1.5971639521745766</v>
      </c>
      <c r="AF57" s="15">
        <f>AE57/$AE$74</f>
        <v>2.7899535111759579E-3</v>
      </c>
      <c r="AG57" s="84">
        <v>278</v>
      </c>
      <c r="AH57" s="16">
        <f>$D$80*AF57</f>
        <v>310.74739353526269</v>
      </c>
      <c r="AI57" s="26">
        <f>AH57-AG57</f>
        <v>32.747393535262688</v>
      </c>
      <c r="AJ57" s="2">
        <v>0</v>
      </c>
      <c r="AK57" s="2">
        <v>417</v>
      </c>
      <c r="AL57" s="2">
        <v>0</v>
      </c>
      <c r="AM57" s="10">
        <f>SUM(AJ57:AL57)</f>
        <v>417</v>
      </c>
      <c r="AN57" s="16">
        <f>AF57*$D$79</f>
        <v>502.46811640463</v>
      </c>
      <c r="AO57" s="9">
        <f>AN57-AM57</f>
        <v>85.468116404629995</v>
      </c>
      <c r="AP57" s="9">
        <f>AO57+AI57</f>
        <v>118.21550993989268</v>
      </c>
      <c r="AQ57" s="18">
        <f>AG57+AM57</f>
        <v>695</v>
      </c>
      <c r="AR57" s="30">
        <f>AH57+AN57</f>
        <v>813.21550993989263</v>
      </c>
      <c r="AS57" s="77">
        <f>AP57*(AP57&gt;0)</f>
        <v>118.21550993989268</v>
      </c>
      <c r="AT57">
        <f>AS57/$AS$74</f>
        <v>2.483806815520804E-3</v>
      </c>
      <c r="AU57" s="66">
        <f>AT57*$AP$74</f>
        <v>50.448476039702314</v>
      </c>
      <c r="AV57" s="80">
        <f>IF(AU57&gt;0,U57,V57)</f>
        <v>137.55822710212388</v>
      </c>
      <c r="AW57" s="17">
        <f>AU57/AV57</f>
        <v>0.3667427030900095</v>
      </c>
      <c r="AX57" s="38">
        <f>AQ57/AR57</f>
        <v>0.85463200283940688</v>
      </c>
      <c r="AY57" s="23">
        <v>0</v>
      </c>
      <c r="AZ57" s="16">
        <f>BN57*$D$81</f>
        <v>21.250912738858418</v>
      </c>
      <c r="BA57" s="63">
        <f>AZ57-AY57</f>
        <v>21.250912738858418</v>
      </c>
      <c r="BB57" s="42">
        <f>($AD57^$BB$76)*($BC$76^$M57)*(IF($C57&gt;0,1,$BD$76))</f>
        <v>1.1368882105512226</v>
      </c>
      <c r="BC57" s="42">
        <f>($AD57^$BB$77)*($BC$77^$M57)*(IF($C57&gt;0,1,$BD$77))</f>
        <v>1.2837692180889997</v>
      </c>
      <c r="BD57" s="42">
        <f>($AD57^$BB$78)*($BC$78^$M57)*(IF($C57&gt;0,1,$BD$78))</f>
        <v>1.7669414312531484</v>
      </c>
      <c r="BE57" s="42">
        <f>($AD57^$BB$79)*($BC$79^$M57)*(IF($C57&gt;0,1,$BD$79))</f>
        <v>1.284821571823431</v>
      </c>
      <c r="BF57" s="42">
        <f>($AD57^$BB$80)*($BC$80^$M57)*(IF($C57&gt;0,1,$BD$80))</f>
        <v>1.0104725643925807</v>
      </c>
      <c r="BG57" s="42">
        <f>($AD57^$BB$81)*($BC$81^$M57)*(IF($C57&gt;0,1,$BD$81))</f>
        <v>1.5216081523840708</v>
      </c>
      <c r="BH57" s="42">
        <f>($AD57^$BB$82)*($BC$82^$M57)*(IF($C57&gt;0,1,$BD$82))</f>
        <v>1.2438295402171968</v>
      </c>
      <c r="BI57" s="40">
        <f>BB57/BB$74</f>
        <v>1.0770168314394606E-2</v>
      </c>
      <c r="BJ57" s="40">
        <f>BC57/BC$74</f>
        <v>6.7168741603955617E-3</v>
      </c>
      <c r="BK57" s="40">
        <f>BD57/BD$74</f>
        <v>1.874191022465355E-3</v>
      </c>
      <c r="BL57" s="40">
        <f>BE57/BE$74</f>
        <v>6.5899415976820221E-3</v>
      </c>
      <c r="BM57" s="40">
        <f>BF57/BF$74</f>
        <v>1.3833171202726912E-2</v>
      </c>
      <c r="BN57" s="40">
        <f>BG57/BG$74</f>
        <v>2.9885613667838722E-3</v>
      </c>
      <c r="BO57" s="40">
        <f>BH57/BH$74</f>
        <v>8.8634512124481108E-3</v>
      </c>
      <c r="BP57" s="2">
        <v>858</v>
      </c>
      <c r="BQ57" s="17">
        <f>BP$74*BI57</f>
        <v>616.95832172178064</v>
      </c>
      <c r="BR57" s="1">
        <f>BQ57-BP57</f>
        <v>-241.04167827821936</v>
      </c>
      <c r="BS57" s="2">
        <v>0</v>
      </c>
      <c r="BT57" s="17">
        <f>BS$74*BJ57</f>
        <v>364.80015252524333</v>
      </c>
      <c r="BU57" s="1">
        <f>BT57-BS57</f>
        <v>364.80015252524333</v>
      </c>
      <c r="BV57" s="84">
        <v>0</v>
      </c>
      <c r="BW57" s="17">
        <f>BV$74*BK57</f>
        <v>119.55651951408746</v>
      </c>
      <c r="BX57" s="1">
        <f>BW57-BV57</f>
        <v>119.55651951408746</v>
      </c>
      <c r="BY57" s="2">
        <v>0</v>
      </c>
      <c r="BZ57" s="17">
        <f>BY$74*BL57</f>
        <v>403.46258437648413</v>
      </c>
      <c r="CA57" s="1">
        <f>BZ57-BY57</f>
        <v>403.46258437648413</v>
      </c>
      <c r="CB57" s="2">
        <v>1062</v>
      </c>
      <c r="CC57" s="17">
        <f>CB$74*BM57</f>
        <v>937.91667388729002</v>
      </c>
      <c r="CD57" s="1">
        <f>CC57-CB57</f>
        <v>-124.08332611270998</v>
      </c>
      <c r="CE57" s="2">
        <v>0</v>
      </c>
      <c r="CF57" s="17">
        <f>CE$74*BN57</f>
        <v>212.92304313788375</v>
      </c>
      <c r="CG57" s="1">
        <f>CF57-CE57</f>
        <v>212.92304313788375</v>
      </c>
      <c r="CH57" s="2">
        <v>0</v>
      </c>
      <c r="CI57" s="17">
        <f>CH$74*BO57</f>
        <v>600.30382371668566</v>
      </c>
      <c r="CJ57" s="1">
        <f>CI57-CH57</f>
        <v>600.30382371668566</v>
      </c>
      <c r="CK57" s="9"/>
      <c r="CO57" s="40"/>
      <c r="CQ57" s="17"/>
      <c r="CR57" s="1"/>
    </row>
    <row r="58" spans="1:96" x14ac:dyDescent="0.2">
      <c r="A58" s="47" t="s">
        <v>83</v>
      </c>
      <c r="B58">
        <v>1</v>
      </c>
      <c r="C58">
        <v>0</v>
      </c>
      <c r="D58">
        <v>0.188102893890675</v>
      </c>
      <c r="E58">
        <v>0.81189710610932397</v>
      </c>
      <c r="F58">
        <v>9.45945945945946E-2</v>
      </c>
      <c r="G58">
        <v>9.45945945945946E-2</v>
      </c>
      <c r="H58">
        <v>2.7336860670193999E-2</v>
      </c>
      <c r="I58">
        <v>7.7601410934744194E-2</v>
      </c>
      <c r="J58">
        <v>4.6058429831395298E-2</v>
      </c>
      <c r="K58">
        <v>6.6006654949061203E-2</v>
      </c>
      <c r="L58">
        <v>0.43135048872584297</v>
      </c>
      <c r="M58" s="31">
        <v>0</v>
      </c>
      <c r="N58">
        <v>1.00536629557142</v>
      </c>
      <c r="O58">
        <v>0.99391093423837795</v>
      </c>
      <c r="P58">
        <v>1.0082585427320401</v>
      </c>
      <c r="Q58">
        <v>0.99383601457894599</v>
      </c>
      <c r="R58">
        <v>88.459999084472599</v>
      </c>
      <c r="S58" s="43">
        <f>IF(C58,O58,Q58)</f>
        <v>0.99383601457894599</v>
      </c>
      <c r="T58" s="43">
        <f>IF(D58 = 0,N58,P58)</f>
        <v>1.0082585427320401</v>
      </c>
      <c r="U58" s="68">
        <f>R58*S58^(1-M58)</f>
        <v>87.914732939769465</v>
      </c>
      <c r="V58" s="67">
        <f>R58*T58^(M58+1)</f>
        <v>89.190549766987942</v>
      </c>
      <c r="W58" s="76">
        <f>0.5 * (D58-MAX($D$3:$D$73))/(MIN($D$3:$D$73)-MAX($D$3:$D$73)) + 0.75</f>
        <v>1.1533535584331469</v>
      </c>
      <c r="X58" s="76">
        <f>AVERAGE(D58, F58, G58, H58, I58, J58, K58)</f>
        <v>8.4899348495036983E-2</v>
      </c>
      <c r="Y58" s="32">
        <f>1.2^M58</f>
        <v>1</v>
      </c>
      <c r="Z58" s="32">
        <f>IF(C58&gt;0, 1, 0.3)</f>
        <v>0.3</v>
      </c>
      <c r="AA58" s="32">
        <f>PERCENTILE($L$2:$L$73, 0.05)</f>
        <v>-0.19898600187551141</v>
      </c>
      <c r="AB58" s="32">
        <f>PERCENTILE($L$2:$L$73, 0.95)</f>
        <v>0.95443215742062359</v>
      </c>
      <c r="AC58" s="32">
        <f>MIN(MAX(L58,AA58), AB58)</f>
        <v>0.43135048872584297</v>
      </c>
      <c r="AD58" s="32">
        <f>AC58-$AC$74+1</f>
        <v>1.6303364906013544</v>
      </c>
      <c r="AE58" s="21">
        <v>0</v>
      </c>
      <c r="AF58" s="15">
        <f>AE58/$AE$74</f>
        <v>0</v>
      </c>
      <c r="AG58" s="84">
        <v>0</v>
      </c>
      <c r="AH58" s="16">
        <f>$D$80*AF58</f>
        <v>0</v>
      </c>
      <c r="AI58" s="26">
        <f>AH58-AG58</f>
        <v>0</v>
      </c>
      <c r="AJ58" s="2">
        <v>0</v>
      </c>
      <c r="AK58" s="2">
        <v>0</v>
      </c>
      <c r="AL58" s="2">
        <v>0</v>
      </c>
      <c r="AM58" s="10">
        <f>SUM(AJ58:AL58)</f>
        <v>0</v>
      </c>
      <c r="AN58" s="16">
        <f>AF58*$D$79</f>
        <v>0</v>
      </c>
      <c r="AO58" s="9">
        <f>AN58-AM58</f>
        <v>0</v>
      </c>
      <c r="AP58" s="9">
        <f>AO58+AI58</f>
        <v>0</v>
      </c>
      <c r="AQ58" s="18">
        <f>AG58+AM58</f>
        <v>0</v>
      </c>
      <c r="AR58" s="30">
        <f>AH58+AN58</f>
        <v>0</v>
      </c>
      <c r="AS58" s="77">
        <f>AP58*(AP58&gt;0)</f>
        <v>0</v>
      </c>
      <c r="AT58">
        <f>AS58/$AS$74</f>
        <v>0</v>
      </c>
      <c r="AU58" s="66">
        <f>AT58*$AP$74</f>
        <v>0</v>
      </c>
      <c r="AV58" s="69">
        <f>IF(AU58&gt;0,U58,V58)</f>
        <v>89.190549766987942</v>
      </c>
      <c r="AW58" s="17">
        <f>AU58/AV58</f>
        <v>0</v>
      </c>
      <c r="AX58" s="38">
        <v>1</v>
      </c>
      <c r="AY58" s="23">
        <v>0</v>
      </c>
      <c r="AZ58" s="16">
        <f>BN58*$D$81</f>
        <v>18.133577598069081</v>
      </c>
      <c r="BA58" s="63">
        <f>AZ58-AY58</f>
        <v>18.133577598069081</v>
      </c>
      <c r="BB58" s="42">
        <f>($AD58^$BB$76)*($BC$76^$M58)*(IF($C58&gt;0,1,$BD$76))</f>
        <v>0.79281862777201506</v>
      </c>
      <c r="BC58" s="42">
        <f>($AD58^$BB$77)*($BC$77^$M58)*(IF($C58&gt;0,1,$BD$77))</f>
        <v>1.118139195261953</v>
      </c>
      <c r="BD58" s="42">
        <f>($AD58^$BB$78)*($BC$78^$M58)*(IF($C58&gt;0,1,$BD$78))</f>
        <v>2.1544392783902976E-2</v>
      </c>
      <c r="BE58" s="42">
        <f>($AD58^$BB$79)*($BC$79^$M58)*(IF($C58&gt;0,1,$BD$79))</f>
        <v>2.0645414039917145</v>
      </c>
      <c r="BF58" s="42">
        <f>($AD58^$BB$80)*($BC$80^$M58)*(IF($C58&gt;0,1,$BD$80))</f>
        <v>0.68307819712241213</v>
      </c>
      <c r="BG58" s="42">
        <f>($AD58^$BB$81)*($BC$81^$M58)*(IF($C58&gt;0,1,$BD$81))</f>
        <v>1.2984006778521691</v>
      </c>
      <c r="BH58" s="42">
        <f>($AD58^$BB$82)*($BC$82^$M58)*(IF($C58&gt;0,1,$BD$82))</f>
        <v>9.6995011626808972E-2</v>
      </c>
      <c r="BI58" s="40">
        <f>BB58/BB$74</f>
        <v>7.5106681419028157E-3</v>
      </c>
      <c r="BJ58" s="40">
        <f>BC58/BC$74</f>
        <v>5.8502729015113579E-3</v>
      </c>
      <c r="BK58" s="40">
        <f>BD58/BD$74</f>
        <v>2.2852091657288988E-5</v>
      </c>
      <c r="BL58" s="40">
        <f>BE58/BE$74</f>
        <v>1.0589180300727053E-2</v>
      </c>
      <c r="BM58" s="40">
        <f>BF58/BF$74</f>
        <v>9.3512065330783843E-3</v>
      </c>
      <c r="BN58" s="40">
        <f>BG58/BG$74</f>
        <v>2.5501638502364843E-3</v>
      </c>
      <c r="BO58" s="40">
        <f>BH58/BH$74</f>
        <v>6.9118036323123221E-4</v>
      </c>
      <c r="BP58" s="2">
        <v>374</v>
      </c>
      <c r="BQ58" s="17">
        <f>BP$74*BI58</f>
        <v>430.24111384076087</v>
      </c>
      <c r="BR58" s="1">
        <f>BQ58-BP58</f>
        <v>56.241113840760875</v>
      </c>
      <c r="BS58" s="2">
        <v>605</v>
      </c>
      <c r="BT58" s="17">
        <f>BS$74*BJ58</f>
        <v>317.73417155398334</v>
      </c>
      <c r="BU58" s="1">
        <f>BT58-BS58</f>
        <v>-287.26582844601666</v>
      </c>
      <c r="BV58" s="84">
        <v>744</v>
      </c>
      <c r="BW58" s="17">
        <f>BV$74*BK58</f>
        <v>1.4577577789101219</v>
      </c>
      <c r="BX58" s="1">
        <f>BW58-BV58</f>
        <v>-742.54224222108985</v>
      </c>
      <c r="BY58" s="2">
        <v>647</v>
      </c>
      <c r="BZ58" s="17">
        <f>BY$74*BL58</f>
        <v>648.31197473171312</v>
      </c>
      <c r="CA58" s="1">
        <f>BZ58-BY58</f>
        <v>1.3119747317131214</v>
      </c>
      <c r="CB58" s="2">
        <v>881</v>
      </c>
      <c r="CC58" s="17">
        <f>CB$74*BM58</f>
        <v>634.03050535578063</v>
      </c>
      <c r="CD58" s="1">
        <f>CC58-CB58</f>
        <v>-246.96949464421937</v>
      </c>
      <c r="CE58" s="2">
        <v>0</v>
      </c>
      <c r="CF58" s="17">
        <f>CE$74*BN58</f>
        <v>181.68897367394857</v>
      </c>
      <c r="CG58" s="1">
        <f>CF58-CE58</f>
        <v>181.68897367394857</v>
      </c>
      <c r="CH58" s="2">
        <v>0</v>
      </c>
      <c r="CI58" s="17">
        <f>CH$74*BO58</f>
        <v>46.812263640924897</v>
      </c>
      <c r="CJ58" s="1">
        <f>CI58-CH58</f>
        <v>46.812263640924897</v>
      </c>
      <c r="CK58" s="9"/>
      <c r="CO58" s="40"/>
      <c r="CQ58" s="17"/>
      <c r="CR58" s="1"/>
    </row>
    <row r="59" spans="1:96" x14ac:dyDescent="0.2">
      <c r="A59" s="47" t="s">
        <v>106</v>
      </c>
      <c r="B59">
        <v>1</v>
      </c>
      <c r="C59">
        <v>0</v>
      </c>
      <c r="D59">
        <v>0.140675241157556</v>
      </c>
      <c r="E59">
        <v>0.85932475884244297</v>
      </c>
      <c r="F59">
        <v>6.5977742448330601E-2</v>
      </c>
      <c r="G59">
        <v>6.5977742448330601E-2</v>
      </c>
      <c r="H59">
        <v>2.2045855379188701E-2</v>
      </c>
      <c r="I59">
        <v>0.110229276895943</v>
      </c>
      <c r="J59">
        <v>4.9296031249995299E-2</v>
      </c>
      <c r="K59">
        <v>5.7030174938685299E-2</v>
      </c>
      <c r="L59">
        <v>0.62051094574744403</v>
      </c>
      <c r="M59" s="31">
        <v>0</v>
      </c>
      <c r="N59">
        <v>1.0100903947591899</v>
      </c>
      <c r="O59">
        <v>0.99346005751016997</v>
      </c>
      <c r="P59">
        <v>1.01464804162266</v>
      </c>
      <c r="Q59">
        <v>0.98858557907945899</v>
      </c>
      <c r="R59">
        <v>61.459999084472599</v>
      </c>
      <c r="S59" s="43">
        <f>IF(C59,O59,Q59)</f>
        <v>0.98858557907945899</v>
      </c>
      <c r="T59" s="43">
        <f>IF(D59 = 0,N59,P59)</f>
        <v>1.01464804162266</v>
      </c>
      <c r="U59" s="68">
        <f>R59*S59^(1-M59)</f>
        <v>60.758468785146363</v>
      </c>
      <c r="V59" s="67">
        <f>R59*T59^(M59+1)</f>
        <v>62.360267709190602</v>
      </c>
      <c r="W59" s="76">
        <f>0.5 * (D59-MAX($D$3:$D$73))/(MIN($D$3:$D$73)-MAX($D$3:$D$73)) + 0.75</f>
        <v>1.1832076948333792</v>
      </c>
      <c r="X59" s="76">
        <f>AVERAGE(D59, F59, G59, H59, I59, J59, K59)</f>
        <v>7.3033152074004209E-2</v>
      </c>
      <c r="Y59" s="32">
        <f>1.2^M59</f>
        <v>1</v>
      </c>
      <c r="Z59" s="32">
        <f>IF(C59&gt;0, 1, 0.3)</f>
        <v>0.3</v>
      </c>
      <c r="AA59" s="32">
        <f>PERCENTILE($L$2:$L$73, 0.05)</f>
        <v>-0.19898600187551141</v>
      </c>
      <c r="AB59" s="32">
        <f>PERCENTILE($L$2:$L$73, 0.95)</f>
        <v>0.95443215742062359</v>
      </c>
      <c r="AC59" s="32">
        <f>MIN(MAX(L59,AA59), AB59)</f>
        <v>0.62051094574744403</v>
      </c>
      <c r="AD59" s="32">
        <f>AC59-$AC$74+1</f>
        <v>1.8194969476229554</v>
      </c>
      <c r="AE59" s="21">
        <v>0</v>
      </c>
      <c r="AF59" s="15">
        <f>AE59/$AE$74</f>
        <v>0</v>
      </c>
      <c r="AG59" s="84">
        <v>0</v>
      </c>
      <c r="AH59" s="16">
        <f>$D$80*AF59</f>
        <v>0</v>
      </c>
      <c r="AI59" s="26">
        <f>AH59-AG59</f>
        <v>0</v>
      </c>
      <c r="AJ59" s="2">
        <v>0</v>
      </c>
      <c r="AK59" s="2">
        <v>0</v>
      </c>
      <c r="AL59" s="2">
        <v>0</v>
      </c>
      <c r="AM59" s="10">
        <f>SUM(AJ59:AL59)</f>
        <v>0</v>
      </c>
      <c r="AN59" s="16">
        <f>AF59*$D$79</f>
        <v>0</v>
      </c>
      <c r="AO59" s="9">
        <f>AN59-AM59</f>
        <v>0</v>
      </c>
      <c r="AP59" s="9">
        <f>AO59+AI59</f>
        <v>0</v>
      </c>
      <c r="AQ59" s="18">
        <f>AG59+AM59</f>
        <v>0</v>
      </c>
      <c r="AR59" s="30">
        <f>AH59+AN59</f>
        <v>0</v>
      </c>
      <c r="AS59" s="77">
        <f>AP59*(AP59&gt;0)</f>
        <v>0</v>
      </c>
      <c r="AT59">
        <f>AS59/$AS$74</f>
        <v>0</v>
      </c>
      <c r="AU59" s="66">
        <f>AT59*$AP$74</f>
        <v>0</v>
      </c>
      <c r="AV59" s="69">
        <f>IF(AU59&gt;0,U59,V59)</f>
        <v>62.360267709190602</v>
      </c>
      <c r="AW59" s="17">
        <f>AU59/AV59</f>
        <v>0</v>
      </c>
      <c r="AX59" s="38">
        <v>1</v>
      </c>
      <c r="AY59" s="23">
        <v>0</v>
      </c>
      <c r="AZ59" s="16">
        <f>BN59*$D$81</f>
        <v>26.880834925637412</v>
      </c>
      <c r="BA59" s="63">
        <f>AZ59-AY59</f>
        <v>26.880834925637412</v>
      </c>
      <c r="BB59" s="42">
        <f>($AD59^$BB$76)*($BC$76^$M59)*(IF($C59&gt;0,1,$BD$76))</f>
        <v>0.89417935737174714</v>
      </c>
      <c r="BC59" s="42">
        <f>($AD59^$BB$77)*($BC$77^$M59)*(IF($C59&gt;0,1,$BD$77))</f>
        <v>1.4132935044639865</v>
      </c>
      <c r="BD59" s="42">
        <f>($AD59^$BB$78)*($BC$78^$M59)*(IF($C59&gt;0,1,$BD$78))</f>
        <v>3.674289062862654E-2</v>
      </c>
      <c r="BE59" s="42">
        <f>($AD59^$BB$79)*($BC$79^$M59)*(IF($C59&gt;0,1,$BD$79))</f>
        <v>2.6115227109060126</v>
      </c>
      <c r="BF59" s="42">
        <f>($AD59^$BB$80)*($BC$80^$M59)*(IF($C59&gt;0,1,$BD$80))</f>
        <v>0.68978447714789626</v>
      </c>
      <c r="BG59" s="42">
        <f>($AD59^$BB$81)*($BC$81^$M59)*(IF($C59&gt;0,1,$BD$81))</f>
        <v>1.9247219198707022</v>
      </c>
      <c r="BH59" s="42">
        <f>($AD59^$BB$82)*($BC$82^$M59)*(IF($C59&gt;0,1,$BD$82))</f>
        <v>0.11901833999715723</v>
      </c>
      <c r="BI59" s="40">
        <f>BB59/BB$74</f>
        <v>8.4708963403548471E-3</v>
      </c>
      <c r="BJ59" s="40">
        <f>BC59/BC$74</f>
        <v>7.3945647608844025E-3</v>
      </c>
      <c r="BK59" s="40">
        <f>BD59/BD$74</f>
        <v>3.897310603371794E-5</v>
      </c>
      <c r="BL59" s="40">
        <f>BE59/BE$74</f>
        <v>1.3394686486674228E-2</v>
      </c>
      <c r="BM59" s="40">
        <f>BF59/BF$74</f>
        <v>9.4430141911929968E-3</v>
      </c>
      <c r="BN59" s="40">
        <f>BG59/BG$74</f>
        <v>3.7803093802534771E-3</v>
      </c>
      <c r="BO59" s="40">
        <f>BH59/BH$74</f>
        <v>8.48117218511434E-4</v>
      </c>
      <c r="BP59" s="2">
        <v>484</v>
      </c>
      <c r="BQ59" s="17">
        <f>BP$74*BI59</f>
        <v>485.24682596088707</v>
      </c>
      <c r="BR59" s="1">
        <f>BQ59-BP59</f>
        <v>1.2468259608870653</v>
      </c>
      <c r="BS59" s="2">
        <v>844</v>
      </c>
      <c r="BT59" s="17">
        <f>BS$74*BJ59</f>
        <v>401.60620672839281</v>
      </c>
      <c r="BU59" s="1">
        <f>BT59-BS59</f>
        <v>-442.39379327160719</v>
      </c>
      <c r="BV59" s="84">
        <v>0</v>
      </c>
      <c r="BW59" s="17">
        <f>BV$74*BK59</f>
        <v>2.4861334069969012</v>
      </c>
      <c r="BX59" s="1">
        <f>BW59-BV59</f>
        <v>2.4861334069969012</v>
      </c>
      <c r="BY59" s="2">
        <v>1009</v>
      </c>
      <c r="BZ59" s="17">
        <f>BY$74*BL59</f>
        <v>820.07628546014291</v>
      </c>
      <c r="CA59" s="1">
        <f>BZ59-BY59</f>
        <v>-188.92371453985709</v>
      </c>
      <c r="CB59" s="2">
        <v>2201</v>
      </c>
      <c r="CC59" s="17">
        <f>CB$74*BM59</f>
        <v>640.25524819126758</v>
      </c>
      <c r="CD59" s="1">
        <f>CC59-CB59</f>
        <v>-1560.7447518087324</v>
      </c>
      <c r="CE59" s="2">
        <v>1065</v>
      </c>
      <c r="CF59" s="17">
        <f>CE$74*BN59</f>
        <v>269.33192210553921</v>
      </c>
      <c r="CG59" s="1">
        <f>CF59-CE59</f>
        <v>-795.66807789446079</v>
      </c>
      <c r="CH59" s="2">
        <v>852</v>
      </c>
      <c r="CI59" s="17">
        <f>CH$74*BO59</f>
        <v>57.441282975342403</v>
      </c>
      <c r="CJ59" s="1">
        <f>CI59-CH59</f>
        <v>-794.55871702465765</v>
      </c>
      <c r="CK59" s="9"/>
      <c r="CO59" s="40"/>
      <c r="CQ59" s="17"/>
      <c r="CR59" s="1"/>
    </row>
    <row r="60" spans="1:96" x14ac:dyDescent="0.2">
      <c r="A60" s="35" t="s">
        <v>133</v>
      </c>
      <c r="B60">
        <v>1</v>
      </c>
      <c r="C60">
        <v>1</v>
      </c>
      <c r="D60">
        <v>0.25396825396825301</v>
      </c>
      <c r="E60">
        <v>0.74603174603174605</v>
      </c>
      <c r="F60">
        <v>0.31954887218045103</v>
      </c>
      <c r="G60">
        <v>0.31954887218045103</v>
      </c>
      <c r="H60">
        <v>9.1549295774647793E-2</v>
      </c>
      <c r="I60">
        <v>0.27464788732394302</v>
      </c>
      <c r="J60">
        <v>0.15856803167884001</v>
      </c>
      <c r="K60">
        <v>0.22510050130296799</v>
      </c>
      <c r="L60">
        <v>-0.20326605337864101</v>
      </c>
      <c r="M60" s="31">
        <v>0</v>
      </c>
      <c r="N60">
        <v>1.01179538964362</v>
      </c>
      <c r="O60">
        <v>0.99296099501956903</v>
      </c>
      <c r="P60">
        <v>1.01159489399714</v>
      </c>
      <c r="Q60">
        <v>0.98134475123295595</v>
      </c>
      <c r="R60">
        <v>16.860000610351499</v>
      </c>
      <c r="S60" s="43">
        <f>IF(C60,O60,Q60)</f>
        <v>0.99296099501956903</v>
      </c>
      <c r="T60" s="43">
        <f>IF(D60 = 0,N60,P60)</f>
        <v>1.01159489399714</v>
      </c>
      <c r="U60" s="68">
        <f>R60*S60^(1-M60)</f>
        <v>16.741322982085165</v>
      </c>
      <c r="V60" s="67">
        <f>R60*T60^(M60+1)</f>
        <v>17.05549053022024</v>
      </c>
      <c r="W60" s="76">
        <f>0.5 * (D60-MAX($D$3:$D$73))/(MIN($D$3:$D$73)-MAX($D$3:$D$73)) + 0.75</f>
        <v>1.1118934959908557</v>
      </c>
      <c r="X60" s="76">
        <f>AVERAGE(D60, F60, G60, H60, I60, J60, K60)</f>
        <v>0.23470453062993624</v>
      </c>
      <c r="Y60" s="32">
        <f>1.2^M60</f>
        <v>1</v>
      </c>
      <c r="Z60" s="32">
        <f>IF(C60&gt;0, 1, 0.3)</f>
        <v>1</v>
      </c>
      <c r="AA60" s="32">
        <f>PERCENTILE($L$2:$L$73, 0.05)</f>
        <v>-0.19898600187551141</v>
      </c>
      <c r="AB60" s="32">
        <f>PERCENTILE($L$2:$L$73, 0.95)</f>
        <v>0.95443215742062359</v>
      </c>
      <c r="AC60" s="32">
        <f>MIN(MAX(L60,AA60), AB60)</f>
        <v>-0.19898600187551141</v>
      </c>
      <c r="AD60" s="32">
        <f>AC60-$AC$74+1</f>
        <v>1</v>
      </c>
      <c r="AE60" s="21">
        <f>(AD60^4) *Y60*Z60</f>
        <v>1</v>
      </c>
      <c r="AF60" s="15">
        <f>AE60/$AE$74</f>
        <v>1.7468172302394943E-3</v>
      </c>
      <c r="AG60" s="84">
        <v>523</v>
      </c>
      <c r="AH60" s="16">
        <f>$D$80*AF60</f>
        <v>194.56198789872056</v>
      </c>
      <c r="AI60" s="26">
        <f>AH60-AG60</f>
        <v>-328.43801210127947</v>
      </c>
      <c r="AJ60" s="2">
        <v>0</v>
      </c>
      <c r="AK60" s="2">
        <v>0</v>
      </c>
      <c r="AL60" s="2">
        <v>67</v>
      </c>
      <c r="AM60" s="14">
        <f>SUM(AJ60:AL60)</f>
        <v>67</v>
      </c>
      <c r="AN60" s="16">
        <f>AF60*$D$79</f>
        <v>314.6002110306257</v>
      </c>
      <c r="AO60" s="9">
        <f>AN60-AM60</f>
        <v>247.6002110306257</v>
      </c>
      <c r="AP60" s="9">
        <f>AO60+AI60</f>
        <v>-80.837801070653768</v>
      </c>
      <c r="AQ60" s="18">
        <f>AG60+AM60</f>
        <v>590</v>
      </c>
      <c r="AR60" s="30">
        <f>AH60+AN60</f>
        <v>509.16219892934623</v>
      </c>
      <c r="AS60" s="77">
        <f>AP60*(AP60&gt;0)</f>
        <v>0</v>
      </c>
      <c r="AT60">
        <f>AS60/$AS$74</f>
        <v>0</v>
      </c>
      <c r="AU60" s="66">
        <f>AT60*$AP$74</f>
        <v>0</v>
      </c>
      <c r="AV60" s="69">
        <f>IF(AU60&gt;0,U60,V60)</f>
        <v>17.05549053022024</v>
      </c>
      <c r="AW60" s="17">
        <f>AU60/AV60</f>
        <v>0</v>
      </c>
      <c r="AX60" s="38">
        <f>AQ60/AR60</f>
        <v>1.1587663051982993</v>
      </c>
      <c r="AY60" s="23">
        <v>0</v>
      </c>
      <c r="AZ60" s="16">
        <f>BN60*$D$81</f>
        <v>13.966087593288902</v>
      </c>
      <c r="BA60" s="63">
        <f>AZ60-AY60</f>
        <v>13.966087593288902</v>
      </c>
      <c r="BB60" s="42">
        <f>($AD60^$BB$76)*($BC$76^$M60)*(IF($C60&gt;0,1,$BD$76))</f>
        <v>1</v>
      </c>
      <c r="BC60" s="42">
        <f>($AD60^$BB$77)*($BC$77^$M60)*(IF($C60&gt;0,1,$BD$77))</f>
        <v>1</v>
      </c>
      <c r="BD60" s="42">
        <f>($AD60^$BB$78)*($BC$78^$M60)*(IF($C60&gt;0,1,$BD$78))</f>
        <v>1</v>
      </c>
      <c r="BE60" s="42">
        <f>($AD60^$BB$79)*($BC$79^$M60)*(IF($C60&gt;0,1,$BD$79))</f>
        <v>1</v>
      </c>
      <c r="BF60" s="42">
        <f>($AD60^$BB$80)*($BC$80^$M60)*(IF($C60&gt;0,1,$BD$80))</f>
        <v>1</v>
      </c>
      <c r="BG60" s="42">
        <f>($AD60^$BB$81)*($BC$81^$M60)*(IF($C60&gt;0,1,$BD$81))</f>
        <v>1</v>
      </c>
      <c r="BH60" s="42">
        <f>($AD60^$BB$82)*($BC$82^$M60)*(IF($C60&gt;0,1,$BD$82))</f>
        <v>1</v>
      </c>
      <c r="BI60" s="40">
        <f>BB60/BB$74</f>
        <v>9.473374967247367E-3</v>
      </c>
      <c r="BJ60" s="40">
        <f>BC60/BC$74</f>
        <v>5.2321508147657597E-3</v>
      </c>
      <c r="BK60" s="40">
        <f>BD60/BD$74</f>
        <v>1.0606978756144414E-3</v>
      </c>
      <c r="BL60" s="40">
        <f>BE60/BE$74</f>
        <v>5.1290714152078826E-3</v>
      </c>
      <c r="BM60" s="40">
        <f>BF60/BF$74</f>
        <v>1.3689803850381987E-2</v>
      </c>
      <c r="BN60" s="40">
        <f>BG60/BG$74</f>
        <v>1.9640808062846961E-3</v>
      </c>
      <c r="BO60" s="40">
        <f>BH60/BH$74</f>
        <v>7.125937217169147E-3</v>
      </c>
      <c r="BP60" s="2">
        <v>489</v>
      </c>
      <c r="BQ60" s="17">
        <f>BP$74*BI60</f>
        <v>542.67281162379822</v>
      </c>
      <c r="BR60" s="1">
        <f>BQ60-BP60</f>
        <v>53.672811623798225</v>
      </c>
      <c r="BS60" s="2">
        <v>391</v>
      </c>
      <c r="BT60" s="17">
        <f>BS$74*BJ60</f>
        <v>284.1633429007432</v>
      </c>
      <c r="BU60" s="1">
        <f>BT60-BS60</f>
        <v>-106.8366570992568</v>
      </c>
      <c r="BV60" s="84">
        <v>432</v>
      </c>
      <c r="BW60" s="17">
        <f>BV$74*BK60</f>
        <v>67.662978183320831</v>
      </c>
      <c r="BX60" s="1">
        <f>BW60-BV60</f>
        <v>-364.33702181667917</v>
      </c>
      <c r="BY60" s="2">
        <v>476</v>
      </c>
      <c r="BZ60" s="17">
        <f>BY$74*BL60</f>
        <v>314.02226832468739</v>
      </c>
      <c r="CA60" s="1">
        <f>BZ60-BY60</f>
        <v>-161.97773167531261</v>
      </c>
      <c r="CB60" s="2">
        <v>535</v>
      </c>
      <c r="CC60" s="17">
        <f>CB$74*BM60</f>
        <v>928.19608066359956</v>
      </c>
      <c r="CD60" s="1">
        <f>CC60-CB60</f>
        <v>393.19608066359956</v>
      </c>
      <c r="CE60" s="2">
        <v>571</v>
      </c>
      <c r="CF60" s="17">
        <f>CE$74*BN60</f>
        <v>139.93290112455946</v>
      </c>
      <c r="CG60" s="1">
        <f>CF60-CE60</f>
        <v>-431.06709887544054</v>
      </c>
      <c r="CH60" s="2">
        <v>607</v>
      </c>
      <c r="CI60" s="17">
        <f>CH$74*BO60</f>
        <v>482.625475844432</v>
      </c>
      <c r="CJ60" s="1">
        <f>CI60-CH60</f>
        <v>-124.374524155568</v>
      </c>
      <c r="CK60" s="9"/>
      <c r="CO60" s="40"/>
      <c r="CQ60" s="17"/>
      <c r="CR60" s="1"/>
    </row>
    <row r="61" spans="1:96" x14ac:dyDescent="0.2">
      <c r="A61" s="35" t="s">
        <v>48</v>
      </c>
      <c r="B61">
        <v>1</v>
      </c>
      <c r="C61">
        <v>1</v>
      </c>
      <c r="D61">
        <v>0.36897106109324701</v>
      </c>
      <c r="E61">
        <v>0.63102893890675205</v>
      </c>
      <c r="F61">
        <v>0.391891891891891</v>
      </c>
      <c r="G61">
        <v>0.391891891891891</v>
      </c>
      <c r="H61">
        <v>3.2627865961199203E-2</v>
      </c>
      <c r="I61">
        <v>0.27336860670194002</v>
      </c>
      <c r="J61">
        <v>9.4442756511395304E-2</v>
      </c>
      <c r="K61">
        <v>0.19238334263843099</v>
      </c>
      <c r="L61">
        <v>0.30067398239281701</v>
      </c>
      <c r="M61" s="31">
        <v>0</v>
      </c>
      <c r="N61">
        <v>1.00598460278348</v>
      </c>
      <c r="O61">
        <v>0.99357534409953796</v>
      </c>
      <c r="P61">
        <v>1.0111100797228501</v>
      </c>
      <c r="Q61">
        <v>0.99204504843414898</v>
      </c>
      <c r="R61">
        <v>33.209999084472599</v>
      </c>
      <c r="S61" s="43">
        <f>IF(C61,O61,Q61)</f>
        <v>0.99357534409953796</v>
      </c>
      <c r="T61" s="43">
        <f>IF(D61 = 0,N61,P61)</f>
        <v>1.0111100797228501</v>
      </c>
      <c r="U61" s="68">
        <f>R61*S61^(1-M61)</f>
        <v>32.9966362679002</v>
      </c>
      <c r="V61" s="67">
        <f>R61*T61^(M61+1)</f>
        <v>33.578964821896868</v>
      </c>
      <c r="W61" s="76">
        <f>0.5 * (D61-MAX($D$3:$D$73))/(MIN($D$3:$D$73)-MAX($D$3:$D$73)) + 0.75</f>
        <v>1.0395030382627706</v>
      </c>
      <c r="X61" s="76">
        <f>AVERAGE(D61, F61, G61, H61, I61, J61, K61)</f>
        <v>0.24936820238428492</v>
      </c>
      <c r="Y61" s="32">
        <f>1.2^M61</f>
        <v>1</v>
      </c>
      <c r="Z61" s="32">
        <f>IF(C61&gt;0, 1, 0.3)</f>
        <v>1</v>
      </c>
      <c r="AA61" s="32">
        <f>PERCENTILE($L$2:$L$73, 0.05)</f>
        <v>-0.19898600187551141</v>
      </c>
      <c r="AB61" s="32">
        <f>PERCENTILE($L$2:$L$73, 0.95)</f>
        <v>0.95443215742062359</v>
      </c>
      <c r="AC61" s="32">
        <f>MIN(MAX(L61,AA61), AB61)</f>
        <v>0.30067398239281701</v>
      </c>
      <c r="AD61" s="32">
        <f>AC61-$AC$74+1</f>
        <v>1.4996599842683285</v>
      </c>
      <c r="AE61" s="21">
        <f>(AD61^4) *Y61*Z61</f>
        <v>5.0579113481310118</v>
      </c>
      <c r="AF61" s="15">
        <f>AE61/$AE$74</f>
        <v>8.8352466919391203E-3</v>
      </c>
      <c r="AG61" s="84">
        <v>365</v>
      </c>
      <c r="AH61" s="16">
        <f>$D$80*AF61</f>
        <v>984.07728650786726</v>
      </c>
      <c r="AI61" s="26">
        <f>AH61-AG61</f>
        <v>619.07728650786726</v>
      </c>
      <c r="AJ61" s="2">
        <v>531</v>
      </c>
      <c r="AK61" s="2">
        <v>1262</v>
      </c>
      <c r="AL61" s="2">
        <v>0</v>
      </c>
      <c r="AM61" s="10">
        <f>SUM(AJ61:AL61)</f>
        <v>1793</v>
      </c>
      <c r="AN61" s="16">
        <f>AF61*$D$79</f>
        <v>1591.2199774962128</v>
      </c>
      <c r="AO61" s="9">
        <f>AN61-AM61</f>
        <v>-201.78002250378722</v>
      </c>
      <c r="AP61" s="9">
        <f>AO61+AI61</f>
        <v>417.29726400408003</v>
      </c>
      <c r="AQ61" s="18">
        <f>AG61+AM61</f>
        <v>2158</v>
      </c>
      <c r="AR61" s="30">
        <f>AH61+AN61</f>
        <v>2575.2972640040798</v>
      </c>
      <c r="AS61" s="77">
        <f>AP61*(AP61&gt;0)</f>
        <v>417.29726400408003</v>
      </c>
      <c r="AT61">
        <f>AS61/$AS$74</f>
        <v>8.7677648132510281E-3</v>
      </c>
      <c r="AU61" s="66">
        <f>AT61*$AP$74</f>
        <v>178.0816327337011</v>
      </c>
      <c r="AV61" s="80">
        <f>IF(AU61&gt;0,U61,V61)</f>
        <v>32.9966362679002</v>
      </c>
      <c r="AW61" s="17">
        <f>AU61/AV61</f>
        <v>5.396963232489929</v>
      </c>
      <c r="AX61" s="38">
        <f>AQ61/AR61</f>
        <v>0.83796151619589543</v>
      </c>
      <c r="AY61" s="23">
        <v>0</v>
      </c>
      <c r="AZ61" s="16">
        <f>BN61*$D$81</f>
        <v>59.72896015827741</v>
      </c>
      <c r="BA61" s="63">
        <f>AZ61-AY61</f>
        <v>59.72896015827741</v>
      </c>
      <c r="BB61" s="42">
        <f>($AD61^$BB$76)*($BC$76^$M61)*(IF($C61&gt;0,1,$BD$76))</f>
        <v>1.5591507658443715</v>
      </c>
      <c r="BC61" s="42">
        <f>($AD61^$BB$77)*($BC$77^$M61)*(IF($C61&gt;0,1,$BD$77))</f>
        <v>2.3744806902046238</v>
      </c>
      <c r="BD61" s="42">
        <f>($AD61^$BB$78)*($BC$78^$M61)*(IF($C61&gt;0,1,$BD$78))</f>
        <v>7.1755137708278607</v>
      </c>
      <c r="BE61" s="42">
        <f>($AD61^$BB$79)*($BC$79^$M61)*(IF($C61&gt;0,1,$BD$79))</f>
        <v>2.3812258679768981</v>
      </c>
      <c r="BF61" s="42">
        <f>($AD61^$BB$80)*($BC$80^$M61)*(IF($C61&gt;0,1,$BD$80))</f>
        <v>1.0367244941111036</v>
      </c>
      <c r="BG61" s="42">
        <f>($AD61^$BB$81)*($BC$81^$M61)*(IF($C61&gt;0,1,$BD$81))</f>
        <v>4.2767138441104189</v>
      </c>
      <c r="BH61" s="42">
        <f>($AD61^$BB$82)*($BC$82^$M61)*(IF($C61&gt;0,1,$BD$82))</f>
        <v>2.1283869394580441</v>
      </c>
      <c r="BI61" s="40">
        <f>BB61/BB$74</f>
        <v>1.477041983531463E-2</v>
      </c>
      <c r="BJ61" s="40">
        <f>BC61/BC$74</f>
        <v>1.2423641077899686E-2</v>
      </c>
      <c r="BK61" s="40">
        <f>BD61/BD$74</f>
        <v>7.6110522131592811E-3</v>
      </c>
      <c r="BL61" s="40">
        <f>BE61/BE$74</f>
        <v>1.2213477532593888E-2</v>
      </c>
      <c r="BM61" s="40">
        <f>BF61/BF$74</f>
        <v>1.4192554971267504E-2</v>
      </c>
      <c r="BN61" s="40">
        <f>BG61/BG$74</f>
        <v>8.3998115751893129E-3</v>
      </c>
      <c r="BO61" s="40">
        <f>BH61/BH$74</f>
        <v>1.5166751704420814E-2</v>
      </c>
      <c r="BP61" s="2">
        <v>725</v>
      </c>
      <c r="BQ61" s="17">
        <f>BP$74*BI61</f>
        <v>846.10872984616321</v>
      </c>
      <c r="BR61" s="1">
        <f>BQ61-BP61</f>
        <v>121.10872984616321</v>
      </c>
      <c r="BS61" s="2">
        <v>264</v>
      </c>
      <c r="BT61" s="17">
        <f>BS$74*BJ61</f>
        <v>674.74037058180988</v>
      </c>
      <c r="BU61" s="1">
        <f>BT61-BS61</f>
        <v>410.74037058180988</v>
      </c>
      <c r="BV61" s="84">
        <v>328</v>
      </c>
      <c r="BW61" s="17">
        <f>BV$74*BK61</f>
        <v>485.51663172964368</v>
      </c>
      <c r="BX61" s="1">
        <f>BW61-BV61</f>
        <v>157.51663172964368</v>
      </c>
      <c r="BY61" s="2">
        <v>1508</v>
      </c>
      <c r="BZ61" s="17">
        <f>BY$74*BL61</f>
        <v>747.75794845552821</v>
      </c>
      <c r="CA61" s="1">
        <f>BZ61-BY61</f>
        <v>-760.24205154447179</v>
      </c>
      <c r="CB61" s="2">
        <v>1041</v>
      </c>
      <c r="CC61" s="17">
        <f>CB$74*BM61</f>
        <v>962.28361216187932</v>
      </c>
      <c r="CD61" s="1">
        <f>CC61-CB61</f>
        <v>-78.716387838120681</v>
      </c>
      <c r="CE61" s="2">
        <v>929</v>
      </c>
      <c r="CF61" s="17">
        <f>CE$74*BN61</f>
        <v>598.45297548593783</v>
      </c>
      <c r="CG61" s="1">
        <f>CF61-CE61</f>
        <v>-330.54702451406217</v>
      </c>
      <c r="CH61" s="2">
        <v>1004</v>
      </c>
      <c r="CI61" s="17">
        <f>CH$74*BO61</f>
        <v>1027.2137594370129</v>
      </c>
      <c r="CJ61" s="1">
        <f>CI61-CH61</f>
        <v>23.213759437012868</v>
      </c>
      <c r="CK61" s="9"/>
      <c r="CO61" s="40"/>
      <c r="CQ61" s="17"/>
      <c r="CR61" s="1"/>
    </row>
    <row r="62" spans="1:96" x14ac:dyDescent="0.2">
      <c r="A62" s="35" t="s">
        <v>11</v>
      </c>
      <c r="B62">
        <v>1</v>
      </c>
      <c r="C62">
        <v>1</v>
      </c>
      <c r="D62">
        <v>0.29421221864951702</v>
      </c>
      <c r="E62">
        <v>0.70578778135048204</v>
      </c>
      <c r="F62">
        <v>0.32273449920508701</v>
      </c>
      <c r="G62">
        <v>0.32273449920508701</v>
      </c>
      <c r="H62">
        <v>2.7336860670193999E-2</v>
      </c>
      <c r="I62">
        <v>0.137566137566137</v>
      </c>
      <c r="J62">
        <v>6.1323945857896599E-2</v>
      </c>
      <c r="K62">
        <v>0.140681743505432</v>
      </c>
      <c r="L62">
        <v>0.93468649135007298</v>
      </c>
      <c r="M62" s="31">
        <v>0</v>
      </c>
      <c r="N62">
        <v>1.00464426006485</v>
      </c>
      <c r="O62">
        <v>0.99451955898386102</v>
      </c>
      <c r="P62">
        <v>1.00856135292108</v>
      </c>
      <c r="Q62">
        <v>0.99372185318974404</v>
      </c>
      <c r="R62">
        <v>187.39999389648401</v>
      </c>
      <c r="S62" s="43">
        <f>IF(C62,O62,Q62)</f>
        <v>0.99451955898386102</v>
      </c>
      <c r="T62" s="43">
        <f>IF(D62 = 0,N62,P62)</f>
        <v>1.00856135292108</v>
      </c>
      <c r="U62" s="68">
        <f>R62*S62^(1-M62)</f>
        <v>186.37295928350952</v>
      </c>
      <c r="V62" s="67">
        <f>R62*T62^(M62+1)</f>
        <v>189.00439138164003</v>
      </c>
      <c r="W62" s="76">
        <f>0.5 * (D62-MAX($D$3:$D$73))/(MIN($D$3:$D$73)-MAX($D$3:$D$73)) + 0.75</f>
        <v>1.0865612532665263</v>
      </c>
      <c r="X62" s="76">
        <f>AVERAGE(D62, F62, G62, H62, I62, J62, K62)</f>
        <v>0.18665570066562151</v>
      </c>
      <c r="Y62" s="32">
        <f>1.2^M62</f>
        <v>1</v>
      </c>
      <c r="Z62" s="32">
        <f>IF(C62&gt;0, 1, 0.3)</f>
        <v>1</v>
      </c>
      <c r="AA62" s="32">
        <f>PERCENTILE($L$2:$L$73, 0.05)</f>
        <v>-0.19898600187551141</v>
      </c>
      <c r="AB62" s="32">
        <f>PERCENTILE($L$2:$L$73, 0.95)</f>
        <v>0.95443215742062359</v>
      </c>
      <c r="AC62" s="32">
        <f>MIN(MAX(L62,AA62), AB62)</f>
        <v>0.93468649135007298</v>
      </c>
      <c r="AD62" s="32">
        <f>AC62-$AC$74+1</f>
        <v>2.1336724932255846</v>
      </c>
      <c r="AE62" s="21">
        <f>(AD62^4) *Y62*Z62</f>
        <v>20.725787150903688</v>
      </c>
      <c r="AF62" s="15">
        <f>AE62/$AE$74</f>
        <v>3.6204162105474877E-2</v>
      </c>
      <c r="AG62" s="84">
        <v>4310</v>
      </c>
      <c r="AH62" s="16">
        <f>$D$80*AF62</f>
        <v>4032.4503488455812</v>
      </c>
      <c r="AI62" s="26">
        <f>AH62-AG62</f>
        <v>-277.54965115441883</v>
      </c>
      <c r="AJ62" s="2">
        <v>1312</v>
      </c>
      <c r="AK62" s="2">
        <v>3186</v>
      </c>
      <c r="AL62" s="2">
        <v>0</v>
      </c>
      <c r="AM62" s="10">
        <f>SUM(AJ62:AL62)</f>
        <v>4498</v>
      </c>
      <c r="AN62" s="16">
        <f>AF62*$D$79</f>
        <v>6520.3370114501304</v>
      </c>
      <c r="AO62" s="9">
        <f>AN62-AM62</f>
        <v>2022.3370114501304</v>
      </c>
      <c r="AP62" s="9">
        <f>AO62+AI62</f>
        <v>1744.7873602957116</v>
      </c>
      <c r="AQ62" s="18">
        <f>AG62+AM62</f>
        <v>8808</v>
      </c>
      <c r="AR62" s="30">
        <f>AH62+AN62</f>
        <v>10552.787360295712</v>
      </c>
      <c r="AS62" s="77">
        <f>AP62*(AP62&gt;0)</f>
        <v>1744.7873602957116</v>
      </c>
      <c r="AT62">
        <f>AS62/$AS$74</f>
        <v>3.6659442905085313E-2</v>
      </c>
      <c r="AU62" s="66">
        <f>AT62*$AP$74</f>
        <v>744.58811187304309</v>
      </c>
      <c r="AV62" s="69">
        <f>IF(AU62&gt;0,U62,V62)</f>
        <v>186.37295928350952</v>
      </c>
      <c r="AW62" s="17">
        <f>AU62/AV62</f>
        <v>3.9951509850760045</v>
      </c>
      <c r="AX62" s="38">
        <f>AQ62/AR62</f>
        <v>0.83466099517361836</v>
      </c>
      <c r="AY62" s="23">
        <v>0</v>
      </c>
      <c r="AZ62" s="16">
        <f>BN62*$D$81</f>
        <v>211.50805097865691</v>
      </c>
      <c r="BA62" s="63">
        <f>AZ62-AY62</f>
        <v>211.50805097865691</v>
      </c>
      <c r="BB62" s="42">
        <f>($AD62^$BB$76)*($BC$76^$M62)*(IF($C62&gt;0,1,$BD$76))</f>
        <v>2.2946900010778424</v>
      </c>
      <c r="BC62" s="42">
        <f>($AD62^$BB$77)*($BC$77^$M62)*(IF($C62&gt;0,1,$BD$77))</f>
        <v>5.0391656681030117</v>
      </c>
      <c r="BD62" s="42">
        <f>($AD62^$BB$78)*($BC$78^$M62)*(IF($C62&gt;0,1,$BD$78))</f>
        <v>39.861009136189026</v>
      </c>
      <c r="BE62" s="42">
        <f>($AD62^$BB$79)*($BC$79^$M62)*(IF($C62&gt;0,1,$BD$79))</f>
        <v>5.0659690339111227</v>
      </c>
      <c r="BF62" s="42">
        <f>($AD62^$BB$80)*($BC$80^$M62)*(IF($C62&gt;0,1,$BD$80))</f>
        <v>1.0697748177801574</v>
      </c>
      <c r="BG62" s="42">
        <f>($AD62^$BB$81)*($BC$81^$M62)*(IF($C62&gt;0,1,$BD$81))</f>
        <v>15.144402436677575</v>
      </c>
      <c r="BH62" s="42">
        <f>($AD62^$BB$82)*($BC$82^$M62)*(IF($C62&gt;0,1,$BD$82))</f>
        <v>4.1067110021874917</v>
      </c>
      <c r="BI62" s="40">
        <f>BB62/BB$74</f>
        <v>2.1738458813803666E-2</v>
      </c>
      <c r="BJ62" s="40">
        <f>BC62/BC$74</f>
        <v>2.6365674756104816E-2</v>
      </c>
      <c r="BK62" s="40">
        <f>BD62/BD$74</f>
        <v>4.228048771060354E-2</v>
      </c>
      <c r="BL62" s="40">
        <f>BE62/BE$74</f>
        <v>2.5983716962161833E-2</v>
      </c>
      <c r="BM62" s="40">
        <f>BF62/BF$74</f>
        <v>1.4645007419488487E-2</v>
      </c>
      <c r="BN62" s="40">
        <f>BG62/BG$74</f>
        <v>2.9744830148529609E-2</v>
      </c>
      <c r="BO62" s="40">
        <f>BH62/BH$74</f>
        <v>2.9264164770645855E-2</v>
      </c>
      <c r="BP62" s="2">
        <v>732</v>
      </c>
      <c r="BQ62" s="17">
        <f>BP$74*BI62</f>
        <v>1245.2658746899292</v>
      </c>
      <c r="BR62" s="1">
        <f>BQ62-BP62</f>
        <v>513.26587468992921</v>
      </c>
      <c r="BS62" s="2">
        <v>1341</v>
      </c>
      <c r="BT62" s="17">
        <f>BS$74*BJ62</f>
        <v>1431.9461616788087</v>
      </c>
      <c r="BU62" s="1">
        <f>BT62-BS62</f>
        <v>90.946161678808721</v>
      </c>
      <c r="BV62" s="84">
        <v>3523</v>
      </c>
      <c r="BW62" s="17">
        <f>BV$74*BK62</f>
        <v>2697.1145915471102</v>
      </c>
      <c r="BX62" s="1">
        <f>BW62-BV62</f>
        <v>-825.88540845288981</v>
      </c>
      <c r="BY62" s="2">
        <v>193</v>
      </c>
      <c r="BZ62" s="17">
        <f>BY$74*BL62</f>
        <v>1590.8270872913961</v>
      </c>
      <c r="CA62" s="1">
        <f>BZ62-BY62</f>
        <v>1397.8270872913961</v>
      </c>
      <c r="CB62" s="2">
        <v>1027</v>
      </c>
      <c r="CC62" s="17">
        <f>CB$74*BM62</f>
        <v>992.96079305615842</v>
      </c>
      <c r="CD62" s="1">
        <f>CC62-CB62</f>
        <v>-34.039206943841577</v>
      </c>
      <c r="CE62" s="2">
        <v>1643</v>
      </c>
      <c r="CF62" s="17">
        <f>CE$74*BN62</f>
        <v>2119.2001687621405</v>
      </c>
      <c r="CG62" s="1">
        <f>CF62-CE62</f>
        <v>476.20016876214049</v>
      </c>
      <c r="CH62" s="2">
        <v>2874</v>
      </c>
      <c r="CI62" s="17">
        <f>CH$74*BO62</f>
        <v>1982.0033515863024</v>
      </c>
      <c r="CJ62" s="1">
        <f>CI62-CH62</f>
        <v>-891.99664841369759</v>
      </c>
      <c r="CK62" s="9"/>
      <c r="CO62" s="40"/>
      <c r="CQ62" s="17"/>
      <c r="CR62" s="1"/>
    </row>
    <row r="63" spans="1:96" x14ac:dyDescent="0.2">
      <c r="A63" s="35" t="s">
        <v>8</v>
      </c>
      <c r="B63">
        <v>1</v>
      </c>
      <c r="C63">
        <v>1</v>
      </c>
      <c r="D63">
        <v>0.191318327974276</v>
      </c>
      <c r="E63">
        <v>0.80868167202572305</v>
      </c>
      <c r="F63">
        <v>0.18521462639109601</v>
      </c>
      <c r="G63">
        <v>0.18521462639109601</v>
      </c>
      <c r="H63">
        <v>8.8183421516754793E-3</v>
      </c>
      <c r="I63">
        <v>0.11816578483245101</v>
      </c>
      <c r="J63">
        <v>3.2280432482756798E-2</v>
      </c>
      <c r="K63">
        <v>7.7322753714782005E-2</v>
      </c>
      <c r="L63">
        <v>0.71831139686010403</v>
      </c>
      <c r="M63" s="31">
        <v>1</v>
      </c>
      <c r="N63">
        <v>1.00500886505495</v>
      </c>
      <c r="O63">
        <v>0.99700783244198199</v>
      </c>
      <c r="P63">
        <v>1.0066984198336</v>
      </c>
      <c r="Q63">
        <v>0.99569037931184601</v>
      </c>
      <c r="R63">
        <v>54.419998168945298</v>
      </c>
      <c r="S63" s="43">
        <f>IF(C63,O63,Q63)</f>
        <v>0.99700783244198199</v>
      </c>
      <c r="T63" s="43">
        <f>IF(D63 = 0,N63,P63)</f>
        <v>1.0066984198336</v>
      </c>
      <c r="U63" s="68">
        <f>R63*S63^(1-M63)</f>
        <v>54.419998168945298</v>
      </c>
      <c r="V63" s="67">
        <f>R63*T63^(M63+1)</f>
        <v>55.151495920656124</v>
      </c>
      <c r="W63" s="76">
        <f>0.5 * (D63-MAX($D$3:$D$73))/(MIN($D$3:$D$73)-MAX($D$3:$D$73)) + 0.75</f>
        <v>1.1513295491856739</v>
      </c>
      <c r="X63" s="76">
        <f>AVERAGE(D63, F63, G63, H63, I63, J63, K63)</f>
        <v>0.1140478419911619</v>
      </c>
      <c r="Y63" s="32">
        <f>1.2^M63</f>
        <v>1.2</v>
      </c>
      <c r="Z63" s="32">
        <f>IF(C63&gt;0, 1, 0.3)</f>
        <v>1</v>
      </c>
      <c r="AA63" s="32">
        <f>PERCENTILE($L$2:$L$73, 0.05)</f>
        <v>-0.19898600187551141</v>
      </c>
      <c r="AB63" s="32">
        <f>PERCENTILE($L$2:$L$73, 0.95)</f>
        <v>0.95443215742062359</v>
      </c>
      <c r="AC63" s="32">
        <f>MIN(MAX(L63,AA63), AB63)</f>
        <v>0.71831139686010403</v>
      </c>
      <c r="AD63" s="32">
        <f>AC63-$AC$74+1</f>
        <v>1.9172973987356154</v>
      </c>
      <c r="AE63" s="21">
        <f>(AD63^4) *Y63*Z63</f>
        <v>16.215829831437244</v>
      </c>
      <c r="AF63" s="15">
        <f>AE63/$AE$74</f>
        <v>2.8326090952186168E-2</v>
      </c>
      <c r="AG63" s="84">
        <v>2231</v>
      </c>
      <c r="AH63" s="16">
        <f>$D$80*AF63</f>
        <v>3154.9840874318047</v>
      </c>
      <c r="AI63" s="26">
        <f>AH63-AG63</f>
        <v>923.98408743180471</v>
      </c>
      <c r="AJ63" s="2">
        <v>2503</v>
      </c>
      <c r="AK63" s="2">
        <v>2884</v>
      </c>
      <c r="AL63" s="2">
        <v>0</v>
      </c>
      <c r="AM63" s="10">
        <f>SUM(AJ63:AL63)</f>
        <v>5387</v>
      </c>
      <c r="AN63" s="16">
        <f>AF63*$D$79</f>
        <v>5101.5034870068721</v>
      </c>
      <c r="AO63" s="9">
        <f>AN63-AM63</f>
        <v>-285.49651299312791</v>
      </c>
      <c r="AP63" s="9">
        <f>AO63+AI63</f>
        <v>638.4875744386768</v>
      </c>
      <c r="AQ63" s="18">
        <f>AG63+AM63</f>
        <v>7618</v>
      </c>
      <c r="AR63" s="30">
        <f>AH63+AN63</f>
        <v>8256.4875744386773</v>
      </c>
      <c r="AS63" s="77">
        <f>AP63*(AP63&gt;0)</f>
        <v>638.4875744386768</v>
      </c>
      <c r="AT63">
        <f>AS63/$AS$74</f>
        <v>1.3415158381691888E-2</v>
      </c>
      <c r="AU63" s="66">
        <f>AT63*$AP$74</f>
        <v>272.47461113262506</v>
      </c>
      <c r="AV63" s="80">
        <f>IF(AU63&gt;0,U63,V63)</f>
        <v>54.419998168945298</v>
      </c>
      <c r="AW63" s="17">
        <f>AU63/AV63</f>
        <v>5.0068838717475801</v>
      </c>
      <c r="AX63" s="38">
        <f>AQ63/AR63</f>
        <v>0.92266837820777736</v>
      </c>
      <c r="AY63" s="23">
        <v>0</v>
      </c>
      <c r="AZ63" s="16">
        <f>BN63*$D$81</f>
        <v>223.85701246043925</v>
      </c>
      <c r="BA63" s="63">
        <f>AZ63-AY63</f>
        <v>223.85701246043925</v>
      </c>
      <c r="BB63" s="42">
        <f>($AD63^$BB$76)*($BC$76^$M63)*(IF($C63&gt;0,1,$BD$76))</f>
        <v>1.4919183319406133</v>
      </c>
      <c r="BC63" s="42">
        <f>($AD63^$BB$77)*($BC$77^$M63)*(IF($C63&gt;0,1,$BD$77))</f>
        <v>3.164727785282432</v>
      </c>
      <c r="BD63" s="42">
        <f>($AD63^$BB$78)*($BC$78^$M63)*(IF($C63&gt;0,1,$BD$78))</f>
        <v>11.398928575612359</v>
      </c>
      <c r="BE63" s="42">
        <f>($AD63^$BB$79)*($BC$79^$M63)*(IF($C63&gt;0,1,$BD$79))</f>
        <v>1.418341618707504</v>
      </c>
      <c r="BF63" s="42">
        <f>($AD63^$BB$80)*($BC$80^$M63)*(IF($C63&gt;0,1,$BD$80))</f>
        <v>1.4347559297750019</v>
      </c>
      <c r="BG63" s="42">
        <f>($AD63^$BB$81)*($BC$81^$M63)*(IF($C63&gt;0,1,$BD$81))</f>
        <v>16.028612950129915</v>
      </c>
      <c r="BH63" s="42">
        <f>($AD63^$BB$82)*($BC$82^$M63)*(IF($C63&gt;0,1,$BD$82))</f>
        <v>1.4535063827319812</v>
      </c>
      <c r="BI63" s="40">
        <f>BB63/BB$74</f>
        <v>1.4133501778983653E-2</v>
      </c>
      <c r="BJ63" s="40">
        <f>BC63/BC$74</f>
        <v>1.6558333060277316E-2</v>
      </c>
      <c r="BK63" s="40">
        <f>BD63/BD$74</f>
        <v>1.209081932443278E-2</v>
      </c>
      <c r="BL63" s="40">
        <f>BE63/BE$74</f>
        <v>7.2747754535123369E-3</v>
      </c>
      <c r="BM63" s="40">
        <f>BF63/BF$74</f>
        <v>1.9641527251792208E-2</v>
      </c>
      <c r="BN63" s="40">
        <f>BG63/BG$74</f>
        <v>3.1481491046716485E-2</v>
      </c>
      <c r="BO63" s="40">
        <f>BH63/BH$74</f>
        <v>1.0357595228102728E-2</v>
      </c>
      <c r="BP63" s="2">
        <v>1233</v>
      </c>
      <c r="BQ63" s="17">
        <f>BP$74*BI63</f>
        <v>809.62351590729963</v>
      </c>
      <c r="BR63" s="1">
        <f>BQ63-BP63</f>
        <v>-423.37648409270037</v>
      </c>
      <c r="BS63" s="2">
        <v>1565</v>
      </c>
      <c r="BT63" s="17">
        <f>BS$74*BJ63</f>
        <v>899.29962683672125</v>
      </c>
      <c r="BU63" s="1">
        <f>BT63-BS63</f>
        <v>-665.70037316327875</v>
      </c>
      <c r="BV63" s="84">
        <v>2580</v>
      </c>
      <c r="BW63" s="17">
        <f>BV$74*BK63</f>
        <v>771.28545552489152</v>
      </c>
      <c r="BX63" s="1">
        <f>BW63-BV63</f>
        <v>-1808.7145444751086</v>
      </c>
      <c r="BY63" s="2">
        <v>853</v>
      </c>
      <c r="BZ63" s="17">
        <f>BY$74*BL63</f>
        <v>445.39085236583929</v>
      </c>
      <c r="CA63" s="1">
        <f>BZ63-BY63</f>
        <v>-407.60914763416071</v>
      </c>
      <c r="CB63" s="2">
        <v>1054</v>
      </c>
      <c r="CC63" s="17">
        <f>CB$74*BM63</f>
        <v>1331.7348307260152</v>
      </c>
      <c r="CD63" s="1">
        <f>CC63-CB63</f>
        <v>277.73483072601516</v>
      </c>
      <c r="CE63" s="2">
        <v>1405</v>
      </c>
      <c r="CF63" s="17">
        <f>CE$74*BN63</f>
        <v>2242.9303111143627</v>
      </c>
      <c r="CG63" s="1">
        <f>CF63-CE63</f>
        <v>837.93031111436267</v>
      </c>
      <c r="CH63" s="2">
        <v>1112</v>
      </c>
      <c r="CI63" s="17">
        <f>CH$74*BO63</f>
        <v>701.49920960894156</v>
      </c>
      <c r="CJ63" s="1">
        <f>CI63-CH63</f>
        <v>-410.50079039105844</v>
      </c>
      <c r="CK63" s="9"/>
      <c r="CO63" s="40"/>
      <c r="CQ63" s="17"/>
      <c r="CR63" s="1"/>
    </row>
    <row r="64" spans="1:96" x14ac:dyDescent="0.2">
      <c r="A64" s="52" t="s">
        <v>5</v>
      </c>
      <c r="B64">
        <v>1</v>
      </c>
      <c r="C64">
        <v>0</v>
      </c>
      <c r="D64">
        <v>0.116559485530546</v>
      </c>
      <c r="E64">
        <v>0.88344051446945304</v>
      </c>
      <c r="F64">
        <v>4.8489666136724903E-2</v>
      </c>
      <c r="G64">
        <v>4.8489666136724903E-2</v>
      </c>
      <c r="H64">
        <v>8.8183421516754793E-3</v>
      </c>
      <c r="I64">
        <v>7.0546737213403798E-3</v>
      </c>
      <c r="J64">
        <v>7.8873649999992492E-3</v>
      </c>
      <c r="K64">
        <v>1.9556474517367702E-2</v>
      </c>
      <c r="L64">
        <v>0.94083773914146496</v>
      </c>
      <c r="M64" s="31">
        <v>2</v>
      </c>
      <c r="N64">
        <v>1.0085705064747199</v>
      </c>
      <c r="O64">
        <v>0.99396303249170403</v>
      </c>
      <c r="P64">
        <v>1.0097882113396299</v>
      </c>
      <c r="Q64">
        <v>0.99170429903267499</v>
      </c>
      <c r="R64">
        <v>41.889999389648402</v>
      </c>
      <c r="S64" s="43">
        <f>IF(C64,O64,Q64)</f>
        <v>0.99170429903267499</v>
      </c>
      <c r="T64" s="43">
        <f>IF(D64 = 0,N64,P64)</f>
        <v>1.0097882113396299</v>
      </c>
      <c r="U64" s="68">
        <f>R64*S64^(1-M64)</f>
        <v>42.240413226511791</v>
      </c>
      <c r="V64" s="67">
        <f>R64*T64^(M64+1)</f>
        <v>43.132163502261555</v>
      </c>
      <c r="W64" s="76">
        <f>0.5 * (D64-MAX($D$3:$D$73))/(MIN($D$3:$D$73)-MAX($D$3:$D$73)) + 0.75</f>
        <v>1.1983877641894296</v>
      </c>
      <c r="X64" s="76">
        <f>AVERAGE(D64, F64, G64, H64, I64, J64, K64)</f>
        <v>3.6693667599196948E-2</v>
      </c>
      <c r="Y64" s="32">
        <f>1.2^M64</f>
        <v>1.44</v>
      </c>
      <c r="Z64" s="32">
        <f>IF(C64&gt;0, 1, 0.3)</f>
        <v>0.3</v>
      </c>
      <c r="AA64" s="32">
        <f>PERCENTILE($L$2:$L$73, 0.05)</f>
        <v>-0.19898600187551141</v>
      </c>
      <c r="AB64" s="32">
        <f>PERCENTILE($L$2:$L$73, 0.95)</f>
        <v>0.95443215742062359</v>
      </c>
      <c r="AC64" s="32">
        <f>MIN(MAX(L64,AA64), AB64)</f>
        <v>0.94083773914146496</v>
      </c>
      <c r="AD64" s="32">
        <f>AC64-$AC$74+1</f>
        <v>2.1398237410169765</v>
      </c>
      <c r="AE64" s="21">
        <f>(AD64^4) *Y64*Z64</f>
        <v>9.0572374449817072</v>
      </c>
      <c r="AF64" s="15">
        <f>AE64/$AE$74</f>
        <v>1.5821338427264377E-2</v>
      </c>
      <c r="AG64" s="84">
        <v>3980</v>
      </c>
      <c r="AH64" s="16">
        <f>$D$80*AF64</f>
        <v>1762.1941221663694</v>
      </c>
      <c r="AI64" s="26">
        <f>AH64-AG64</f>
        <v>-2217.8058778336308</v>
      </c>
      <c r="AJ64" s="2">
        <v>754</v>
      </c>
      <c r="AK64" s="2">
        <v>3728</v>
      </c>
      <c r="AL64" s="2">
        <v>0</v>
      </c>
      <c r="AM64" s="10">
        <f>SUM(AJ64:AL64)</f>
        <v>4482</v>
      </c>
      <c r="AN64" s="16">
        <f>AF64*$D$79</f>
        <v>2849.4088115457298</v>
      </c>
      <c r="AO64" s="9">
        <f>AN64-AM64</f>
        <v>-1632.5911884542702</v>
      </c>
      <c r="AP64" s="9">
        <f>AO64+AI64</f>
        <v>-3850.397066287901</v>
      </c>
      <c r="AQ64" s="18">
        <f>AG64+AM64</f>
        <v>8462</v>
      </c>
      <c r="AR64" s="30">
        <f>AH64+AN64</f>
        <v>4611.602933712099</v>
      </c>
      <c r="AS64" s="77">
        <f>AP64*(AP64&gt;0)</f>
        <v>0</v>
      </c>
      <c r="AT64">
        <f>AS64/$AS$74</f>
        <v>0</v>
      </c>
      <c r="AU64" s="66">
        <f>AT64*$AP$74</f>
        <v>0</v>
      </c>
      <c r="AV64" s="69">
        <f>IF(AU64&gt;0,U64,V64)</f>
        <v>43.132163502261555</v>
      </c>
      <c r="AW64" s="17">
        <f>AU64/AV64</f>
        <v>0</v>
      </c>
      <c r="AX64" s="38">
        <f>AQ64/AR64</f>
        <v>1.8349368151668974</v>
      </c>
      <c r="AY64" s="23">
        <v>0</v>
      </c>
      <c r="AZ64" s="16">
        <f>BN64*$D$81</f>
        <v>115.96734249609332</v>
      </c>
      <c r="BA64" s="63">
        <f>AZ64-AY64</f>
        <v>115.96734249609332</v>
      </c>
      <c r="BB64" s="42">
        <f>($AD64^$BB$76)*($BC$76^$M64)*(IF($C64&gt;0,1,$BD$76))</f>
        <v>0.57075145101905567</v>
      </c>
      <c r="BC64" s="42">
        <f>($AD64^$BB$77)*($BC$77^$M64)*(IF($C64&gt;0,1,$BD$77))</f>
        <v>1.2435890339352362</v>
      </c>
      <c r="BD64" s="42">
        <f>($AD64^$BB$78)*($BC$78^$M64)*(IF($C64&gt;0,1,$BD$78))</f>
        <v>1.8704597639541645E-2</v>
      </c>
      <c r="BE64" s="42">
        <f>($AD64^$BB$79)*($BC$79^$M64)*(IF($C64&gt;0,1,$BD$79))</f>
        <v>0.45789155629896294</v>
      </c>
      <c r="BF64" s="42">
        <f>($AD64^$BB$80)*($BC$80^$M64)*(IF($C64&gt;0,1,$BD$80))</f>
        <v>1.2829765519867957</v>
      </c>
      <c r="BG64" s="42">
        <f>($AD64^$BB$81)*($BC$81^$M64)*(IF($C64&gt;0,1,$BD$81))</f>
        <v>8.3034952860970801</v>
      </c>
      <c r="BH64" s="42">
        <f>($AD64^$BB$82)*($BC$82^$M64)*(IF($C64&gt;0,1,$BD$82))</f>
        <v>3.0050845503273395E-2</v>
      </c>
      <c r="BI64" s="40">
        <f>BB64/BB$74</f>
        <v>5.4069425086040335E-3</v>
      </c>
      <c r="BJ64" s="40">
        <f>BC64/BC$74</f>
        <v>6.5066453771380102E-3</v>
      </c>
      <c r="BK64" s="40">
        <f>BD64/BD$74</f>
        <v>1.9839926980484717E-5</v>
      </c>
      <c r="BL64" s="40">
        <f>BE64/BE$74</f>
        <v>2.3485584926780617E-3</v>
      </c>
      <c r="BM64" s="40">
        <f>BF64/BF$74</f>
        <v>1.7563697341338641E-2</v>
      </c>
      <c r="BN64" s="40">
        <f>BG64/BG$74</f>
        <v>1.6308735716498726E-2</v>
      </c>
      <c r="BO64" s="40">
        <f>BH64/BH$74</f>
        <v>2.1414043837917601E-4</v>
      </c>
      <c r="BP64" s="2">
        <v>1129</v>
      </c>
      <c r="BQ64" s="17">
        <f>BP$74*BI64</f>
        <v>309.73129466287344</v>
      </c>
      <c r="BR64" s="1">
        <f>BQ64-BP64</f>
        <v>-819.26870533712656</v>
      </c>
      <c r="BS64" s="2">
        <v>590</v>
      </c>
      <c r="BT64" s="17">
        <f>BS$74*BJ64</f>
        <v>353.38241707774245</v>
      </c>
      <c r="BU64" s="1">
        <f>BT64-BS64</f>
        <v>-236.61758292225755</v>
      </c>
      <c r="BV64" s="84">
        <v>0</v>
      </c>
      <c r="BW64" s="17">
        <f>BV$74*BK64</f>
        <v>1.2656087820121005</v>
      </c>
      <c r="BX64" s="1">
        <f>BW64-BV64</f>
        <v>1.2656087820121005</v>
      </c>
      <c r="BY64" s="2">
        <v>522</v>
      </c>
      <c r="BZ64" s="17">
        <f>BY$74*BL64</f>
        <v>143.78814515572165</v>
      </c>
      <c r="CA64" s="1">
        <f>BZ64-BY64</f>
        <v>-378.21185484427838</v>
      </c>
      <c r="CB64" s="2">
        <v>1039</v>
      </c>
      <c r="CC64" s="17">
        <f>CB$74*BM64</f>
        <v>1190.8538071374426</v>
      </c>
      <c r="CD64" s="1">
        <f>CC64-CB64</f>
        <v>151.85380713744257</v>
      </c>
      <c r="CE64" s="2">
        <v>1831</v>
      </c>
      <c r="CF64" s="17">
        <f>CE$74*BN64</f>
        <v>1161.9321848576683</v>
      </c>
      <c r="CG64" s="1">
        <f>CF64-CE64</f>
        <v>-669.06781514233171</v>
      </c>
      <c r="CH64" s="2">
        <v>1386</v>
      </c>
      <c r="CI64" s="17">
        <f>CH$74*BO64</f>
        <v>14.503303610544833</v>
      </c>
      <c r="CJ64" s="1">
        <f>CI64-CH64</f>
        <v>-1371.4966963894551</v>
      </c>
      <c r="CK64" s="9"/>
      <c r="CO64" s="40"/>
      <c r="CQ64" s="17"/>
      <c r="CR64" s="1"/>
    </row>
    <row r="65" spans="1:96" x14ac:dyDescent="0.2">
      <c r="A65" s="52" t="s">
        <v>7</v>
      </c>
      <c r="B65">
        <v>1</v>
      </c>
      <c r="C65">
        <v>1</v>
      </c>
      <c r="D65">
        <v>0.26848874598070699</v>
      </c>
      <c r="E65">
        <v>0.73151125401929196</v>
      </c>
      <c r="F65">
        <v>0.197933227344992</v>
      </c>
      <c r="G65">
        <v>0.197933227344992</v>
      </c>
      <c r="H65">
        <v>3.4391534391534299E-2</v>
      </c>
      <c r="I65">
        <v>0.48412698412698402</v>
      </c>
      <c r="J65">
        <v>0.12903437458473199</v>
      </c>
      <c r="K65">
        <v>0.15981298507943101</v>
      </c>
      <c r="L65">
        <v>0.46307115103927399</v>
      </c>
      <c r="M65" s="31">
        <v>0</v>
      </c>
      <c r="N65">
        <v>1.00408715019941</v>
      </c>
      <c r="O65">
        <v>0.99659041789691605</v>
      </c>
      <c r="P65">
        <v>1.0062657322356601</v>
      </c>
      <c r="Q65">
        <v>0.99774599498789895</v>
      </c>
      <c r="R65">
        <v>122.52999877929599</v>
      </c>
      <c r="S65" s="43">
        <f>IF(C65,O65,Q65)</f>
        <v>0.99659041789691605</v>
      </c>
      <c r="T65" s="43">
        <f>IF(D65 = 0,N65,P65)</f>
        <v>1.0062657322356601</v>
      </c>
      <c r="U65" s="68">
        <f>R65*S65^(1-M65)</f>
        <v>122.11222268836721</v>
      </c>
      <c r="V65" s="67">
        <f>R65*T65^(M65+1)</f>
        <v>123.29773894248282</v>
      </c>
      <c r="W65" s="76">
        <f>0.5 * (D65-MAX($D$3:$D$73))/(MIN($D$3:$D$73)-MAX($D$3:$D$73)) + 0.75</f>
        <v>1.102753327246313</v>
      </c>
      <c r="X65" s="76">
        <f>AVERAGE(D65, F65, G65, H65, I65, J65, K65)</f>
        <v>0.21024586840762463</v>
      </c>
      <c r="Y65" s="32">
        <f>1.2^M65</f>
        <v>1</v>
      </c>
      <c r="Z65" s="32">
        <f>IF(C65&gt;0, 1, 0.3)</f>
        <v>1</v>
      </c>
      <c r="AA65" s="32">
        <f>PERCENTILE($L$2:$L$73, 0.05)</f>
        <v>-0.19898600187551141</v>
      </c>
      <c r="AB65" s="32">
        <f>PERCENTILE($L$2:$L$73, 0.95)</f>
        <v>0.95443215742062359</v>
      </c>
      <c r="AC65" s="32">
        <f>MIN(MAX(L65,AA65), AB65)</f>
        <v>0.46307115103927399</v>
      </c>
      <c r="AD65" s="32">
        <f>AC65-$AC$74+1</f>
        <v>1.6620571529147854</v>
      </c>
      <c r="AE65" s="21">
        <f>(AD65^4) *Y65*Z65</f>
        <v>7.6310414914011924</v>
      </c>
      <c r="AF65" s="15">
        <f>AE65/$AE$74</f>
        <v>1.3330034761852089E-2</v>
      </c>
      <c r="AG65" s="84">
        <v>858</v>
      </c>
      <c r="AH65" s="16">
        <f>$D$80*AF65</f>
        <v>1484.7106023046331</v>
      </c>
      <c r="AI65" s="26">
        <f>AH65-AG65</f>
        <v>626.71060230463308</v>
      </c>
      <c r="AJ65" s="2">
        <v>1593</v>
      </c>
      <c r="AK65" s="2">
        <v>858</v>
      </c>
      <c r="AL65" s="2">
        <v>123</v>
      </c>
      <c r="AM65" s="10">
        <f>SUM(AJ65:AL65)</f>
        <v>2574</v>
      </c>
      <c r="AN65" s="16">
        <f>AF65*$D$79</f>
        <v>2400.7272635782756</v>
      </c>
      <c r="AO65" s="9">
        <f>AN65-AM65</f>
        <v>-173.2727364217244</v>
      </c>
      <c r="AP65" s="9">
        <f>AO65+AI65</f>
        <v>453.43786588290868</v>
      </c>
      <c r="AQ65" s="18">
        <f>AG65+AM65</f>
        <v>3432</v>
      </c>
      <c r="AR65" s="30">
        <f>AH65+AN65</f>
        <v>3885.4378658829087</v>
      </c>
      <c r="AS65" s="77">
        <f>AP65*(AP65&gt;0)</f>
        <v>453.43786588290868</v>
      </c>
      <c r="AT65">
        <f>AS65/$AS$74</f>
        <v>9.5271091100298574E-3</v>
      </c>
      <c r="AU65" s="66">
        <f>AT65*$AP$74</f>
        <v>193.50463677836109</v>
      </c>
      <c r="AV65" s="80">
        <f>IF(AU65&gt;0,U65,V65)</f>
        <v>122.11222268836721</v>
      </c>
      <c r="AW65" s="17">
        <f>AU65/AV65</f>
        <v>1.5846459307532934</v>
      </c>
      <c r="AX65" s="38">
        <f>AQ65/AR65</f>
        <v>0.88329812970001731</v>
      </c>
      <c r="AY65" s="23">
        <v>0</v>
      </c>
      <c r="AZ65" s="16">
        <f>BN65*$D$81</f>
        <v>86.359705291567565</v>
      </c>
      <c r="BA65" s="63">
        <f>AZ65-AY65</f>
        <v>86.359705291567565</v>
      </c>
      <c r="BB65" s="42">
        <f>($AD65^$BB$76)*($BC$76^$M65)*(IF($C65&gt;0,1,$BD$76))</f>
        <v>1.7451307268167002</v>
      </c>
      <c r="BC65" s="42">
        <f>($AD65^$BB$77)*($BC$77^$M65)*(IF($C65&gt;0,1,$BD$77))</f>
        <v>2.9570486197602874</v>
      </c>
      <c r="BD65" s="42">
        <f>($AD65^$BB$78)*($BC$78^$M65)*(IF($C65&gt;0,1,$BD$78))</f>
        <v>11.830450233587873</v>
      </c>
      <c r="BE65" s="42">
        <f>($AD65^$BB$79)*($BC$79^$M65)*(IF($C65&gt;0,1,$BD$79))</f>
        <v>2.9675837680090078</v>
      </c>
      <c r="BF65" s="42">
        <f>($AD65^$BB$80)*($BC$80^$M65)*(IF($C65&gt;0,1,$BD$80))</f>
        <v>1.0462548636546063</v>
      </c>
      <c r="BG65" s="42">
        <f>($AD65^$BB$81)*($BC$81^$M65)*(IF($C65&gt;0,1,$BD$81))</f>
        <v>6.183528831157111</v>
      </c>
      <c r="BH65" s="42">
        <f>($AD65^$BB$82)*($BC$82^$M65)*(IF($C65&gt;0,1,$BD$82))</f>
        <v>2.578006795179792</v>
      </c>
      <c r="BI65" s="40">
        <f>BB65/BB$74</f>
        <v>1.6532277741999533E-2</v>
      </c>
      <c r="BJ65" s="40">
        <f>BC65/BC$74</f>
        <v>1.5471724345180753E-2</v>
      </c>
      <c r="BK65" s="40">
        <f>BD65/BD$74</f>
        <v>1.254853343032903E-2</v>
      </c>
      <c r="BL65" s="40">
        <f>BE65/BE$74</f>
        <v>1.5220949076729903E-2</v>
      </c>
      <c r="BM65" s="40">
        <f>BF65/BF$74</f>
        <v>1.4323023860939711E-2</v>
      </c>
      <c r="BN65" s="40">
        <f>BG65/BG$74</f>
        <v>1.2144950292383723E-2</v>
      </c>
      <c r="BO65" s="40">
        <f>BH65/BH$74</f>
        <v>1.837071456788664E-2</v>
      </c>
      <c r="BP65" s="2">
        <v>773</v>
      </c>
      <c r="BQ65" s="17">
        <f>BP$74*BI65</f>
        <v>947.03499817270119</v>
      </c>
      <c r="BR65" s="1">
        <f>BQ65-BP65</f>
        <v>174.03499817270119</v>
      </c>
      <c r="BS65" s="2">
        <v>1214</v>
      </c>
      <c r="BT65" s="17">
        <f>BS$74*BJ65</f>
        <v>840.28482091111186</v>
      </c>
      <c r="BU65" s="1">
        <f>BT65-BS65</f>
        <v>-373.71517908888814</v>
      </c>
      <c r="BV65" s="84">
        <v>0</v>
      </c>
      <c r="BW65" s="17">
        <f>BV$74*BK65</f>
        <v>800.4834960541192</v>
      </c>
      <c r="BX65" s="1">
        <f>BW65-BV65</f>
        <v>800.4834960541192</v>
      </c>
      <c r="BY65" s="2">
        <v>1431</v>
      </c>
      <c r="BZ65" s="17">
        <f>BY$74*BL65</f>
        <v>931.88738627371163</v>
      </c>
      <c r="CA65" s="1">
        <f>BZ65-BY65</f>
        <v>-499.11261372628837</v>
      </c>
      <c r="CB65" s="2">
        <v>935</v>
      </c>
      <c r="CC65" s="17">
        <f>CB$74*BM65</f>
        <v>971.12966381943431</v>
      </c>
      <c r="CD65" s="1">
        <f>CC65-CB65</f>
        <v>36.129663819434313</v>
      </c>
      <c r="CE65" s="2">
        <v>534</v>
      </c>
      <c r="CF65" s="17">
        <f>CE$74*BN65</f>
        <v>865.27912853117073</v>
      </c>
      <c r="CG65" s="1">
        <f>CF65-CE65</f>
        <v>331.27912853117073</v>
      </c>
      <c r="CH65" s="2">
        <v>802</v>
      </c>
      <c r="CI65" s="17">
        <f>CH$74*BO65</f>
        <v>1244.2117562538265</v>
      </c>
      <c r="CJ65" s="1">
        <f>CI65-CH65</f>
        <v>442.21175625382648</v>
      </c>
      <c r="CK65" s="9"/>
      <c r="CO65" s="40"/>
      <c r="CQ65" s="17"/>
      <c r="CR65" s="1"/>
    </row>
    <row r="66" spans="1:96" x14ac:dyDescent="0.2">
      <c r="A66" s="52" t="s">
        <v>65</v>
      </c>
      <c r="B66">
        <v>1</v>
      </c>
      <c r="C66">
        <v>1</v>
      </c>
      <c r="D66">
        <v>0.19453376205787701</v>
      </c>
      <c r="E66">
        <v>0.80546623794212202</v>
      </c>
      <c r="F66">
        <v>7.5516693163751994E-2</v>
      </c>
      <c r="G66">
        <v>7.5516693163751994E-2</v>
      </c>
      <c r="H66">
        <v>8.8183421516754793E-3</v>
      </c>
      <c r="I66">
        <v>0.131393298059964</v>
      </c>
      <c r="J66">
        <v>3.4039257611320602E-2</v>
      </c>
      <c r="K66">
        <v>5.0700415901213297E-2</v>
      </c>
      <c r="L66">
        <v>0.643943683586504</v>
      </c>
      <c r="M66" s="31">
        <v>1</v>
      </c>
      <c r="N66">
        <v>1.00833333907588</v>
      </c>
      <c r="O66">
        <v>0.99258626284075602</v>
      </c>
      <c r="P66">
        <v>1.01011399827616</v>
      </c>
      <c r="Q66">
        <v>0.99436589793156305</v>
      </c>
      <c r="R66">
        <v>83.809997558593693</v>
      </c>
      <c r="S66" s="43">
        <f>IF(C66,O66,Q66)</f>
        <v>0.99258626284075602</v>
      </c>
      <c r="T66" s="43">
        <f>IF(D66 = 0,N66,P66)</f>
        <v>1.01011399827616</v>
      </c>
      <c r="U66" s="68">
        <f>R66*S66^(1-M66)</f>
        <v>83.809997558593693</v>
      </c>
      <c r="V66" s="67">
        <f>R66*T66^(M66+1)</f>
        <v>85.513879073081441</v>
      </c>
      <c r="W66" s="76">
        <f>0.5 * (D66-MAX($D$3:$D$73))/(MIN($D$3:$D$73)-MAX($D$3:$D$73)) + 0.75</f>
        <v>1.1493055399382006</v>
      </c>
      <c r="X66" s="76">
        <f>AVERAGE(D66, F66, G66, H66, I66, J66, K66)</f>
        <v>8.1502637444222065E-2</v>
      </c>
      <c r="Y66" s="32">
        <f>1.2^M66</f>
        <v>1.2</v>
      </c>
      <c r="Z66" s="32">
        <f>IF(C66&gt;0, 1, 0.3)</f>
        <v>1</v>
      </c>
      <c r="AA66" s="32">
        <f>PERCENTILE($L$2:$L$73, 0.05)</f>
        <v>-0.19898600187551141</v>
      </c>
      <c r="AB66" s="32">
        <f>PERCENTILE($L$2:$L$73, 0.95)</f>
        <v>0.95443215742062359</v>
      </c>
      <c r="AC66" s="32">
        <f>MIN(MAX(L66,AA66), AB66)</f>
        <v>0.643943683586504</v>
      </c>
      <c r="AD66" s="32">
        <f>AC66-$AC$74+1</f>
        <v>1.8429296854620154</v>
      </c>
      <c r="AE66" s="21">
        <f>(AD66^4) *Y66*Z66</f>
        <v>13.842556616577536</v>
      </c>
      <c r="AF66" s="15">
        <f>AE66/$AE$74</f>
        <v>2.4180416408403356E-2</v>
      </c>
      <c r="AG66" s="84">
        <v>2933</v>
      </c>
      <c r="AH66" s="16">
        <f>$D$80*AF66</f>
        <v>2693.2353329219127</v>
      </c>
      <c r="AI66" s="26">
        <f>AH66-AG66</f>
        <v>-239.76466707808731</v>
      </c>
      <c r="AJ66" s="2">
        <v>0</v>
      </c>
      <c r="AK66" s="2">
        <v>2514</v>
      </c>
      <c r="AL66" s="2">
        <v>84</v>
      </c>
      <c r="AM66" s="10">
        <f>SUM(AJ66:AL66)</f>
        <v>2598</v>
      </c>
      <c r="AN66" s="16">
        <f>AF66*$D$79</f>
        <v>4354.871232778677</v>
      </c>
      <c r="AO66" s="9">
        <f>AN66-AM66</f>
        <v>1756.871232778677</v>
      </c>
      <c r="AP66" s="9">
        <f>AO66+AI66</f>
        <v>1517.1065657005897</v>
      </c>
      <c r="AQ66" s="18">
        <f>AG66+AM66</f>
        <v>5531</v>
      </c>
      <c r="AR66" s="30">
        <f>AH66+AN66</f>
        <v>7048.1065657005893</v>
      </c>
      <c r="AS66" s="77">
        <f>AP66*(AP66&gt;0)</f>
        <v>1517.1065657005897</v>
      </c>
      <c r="AT66">
        <f>AS66/$AS$74</f>
        <v>3.1875678831605483E-2</v>
      </c>
      <c r="AU66" s="66">
        <f>AT66*$AP$74</f>
        <v>647.42531896479784</v>
      </c>
      <c r="AV66" s="69">
        <f>IF(AU66&gt;0,U66,V66)</f>
        <v>83.809997558593693</v>
      </c>
      <c r="AW66" s="17">
        <f>AU66/AV66</f>
        <v>7.7249175256468225</v>
      </c>
      <c r="AX66" s="38">
        <f>AQ66/AR66</f>
        <v>0.78474976909634919</v>
      </c>
      <c r="AY66" s="23">
        <v>0</v>
      </c>
      <c r="AZ66" s="16">
        <f>BN66*$D$81</f>
        <v>194.24983149366616</v>
      </c>
      <c r="BA66" s="63">
        <f>AZ66-AY66</f>
        <v>194.24983149366616</v>
      </c>
      <c r="BB66" s="42">
        <f>($AD66^$BB$76)*($BC$76^$M66)*(IF($C66&gt;0,1,$BD$76))</f>
        <v>1.428614270702216</v>
      </c>
      <c r="BC66" s="42">
        <f>($AD66^$BB$77)*($BC$77^$M66)*(IF($C66&gt;0,1,$BD$77))</f>
        <v>2.9085243833024546</v>
      </c>
      <c r="BD66" s="42">
        <f>($AD66^$BB$78)*($BC$78^$M66)*(IF($C66&gt;0,1,$BD$78))</f>
        <v>9.4040342788458879</v>
      </c>
      <c r="BE66" s="42">
        <f>($AD66^$BB$79)*($BC$79^$M66)*(IF($C66&gt;0,1,$BD$79))</f>
        <v>1.3031575683989205</v>
      </c>
      <c r="BF66" s="42">
        <f>($AD66^$BB$80)*($BC$80^$M66)*(IF($C66&gt;0,1,$BD$80))</f>
        <v>1.4297132579957128</v>
      </c>
      <c r="BG66" s="42">
        <f>($AD66^$BB$81)*($BC$81^$M66)*(IF($C66&gt;0,1,$BD$81))</f>
        <v>13.908679162731922</v>
      </c>
      <c r="BH66" s="42">
        <f>($AD66^$BB$82)*($BC$82^$M66)*(IF($C66&gt;0,1,$BD$82))</f>
        <v>1.3501812912439601</v>
      </c>
      <c r="BI66" s="40">
        <f>BB66/BB$74</f>
        <v>1.3533798669922726E-2</v>
      </c>
      <c r="BJ66" s="40">
        <f>BC66/BC$74</f>
        <v>1.5217838221862016E-2</v>
      </c>
      <c r="BK66" s="40">
        <f>BD66/BD$74</f>
        <v>9.9748391817772192E-3</v>
      </c>
      <c r="BL66" s="40">
        <f>BE66/BE$74</f>
        <v>6.6839882335867143E-3</v>
      </c>
      <c r="BM66" s="40">
        <f>BF66/BF$74</f>
        <v>1.9572494064251884E-2</v>
      </c>
      <c r="BN66" s="40">
        <f>BG66/BG$74</f>
        <v>2.7317769784293663E-2</v>
      </c>
      <c r="BO66" s="40">
        <f>BH66/BH$74</f>
        <v>9.6213071132008315E-3</v>
      </c>
      <c r="BP66" s="2">
        <v>256</v>
      </c>
      <c r="BQ66" s="17">
        <f>BP$74*BI66</f>
        <v>775.2701230078535</v>
      </c>
      <c r="BR66" s="1">
        <f>BQ66-BP66</f>
        <v>519.2701230078535</v>
      </c>
      <c r="BS66" s="2">
        <v>737</v>
      </c>
      <c r="BT66" s="17">
        <f>BS$74*BJ66</f>
        <v>826.49601166754792</v>
      </c>
      <c r="BU66" s="1">
        <f>BT66-BS66</f>
        <v>89.496011667547918</v>
      </c>
      <c r="BV66" s="84">
        <v>0</v>
      </c>
      <c r="BW66" s="17">
        <f>BV$74*BK66</f>
        <v>636.30496624475063</v>
      </c>
      <c r="BX66" s="1">
        <f>BW66-BV66</f>
        <v>636.30496624475063</v>
      </c>
      <c r="BY66" s="2">
        <v>487</v>
      </c>
      <c r="BZ66" s="17">
        <f>BY$74*BL66</f>
        <v>409.22049561311297</v>
      </c>
      <c r="CA66" s="1">
        <f>BZ66-BY66</f>
        <v>-77.779504386887027</v>
      </c>
      <c r="CB66" s="2">
        <v>1189</v>
      </c>
      <c r="CC66" s="17">
        <f>CB$74*BM66</f>
        <v>1327.0542425444062</v>
      </c>
      <c r="CD66" s="1">
        <f>CC66-CB66</f>
        <v>138.05424254440618</v>
      </c>
      <c r="CE66" s="2">
        <v>1388</v>
      </c>
      <c r="CF66" s="17">
        <f>CE$74*BN66</f>
        <v>1946.2818260517863</v>
      </c>
      <c r="CG66" s="1">
        <f>CF66-CE66</f>
        <v>558.28182605178631</v>
      </c>
      <c r="CH66" s="2">
        <v>991</v>
      </c>
      <c r="CI66" s="17">
        <f>CH$74*BO66</f>
        <v>651.63188816286595</v>
      </c>
      <c r="CJ66" s="1">
        <f>CI66-CH66</f>
        <v>-339.36811183713405</v>
      </c>
      <c r="CK66" s="9"/>
      <c r="CO66" s="40"/>
      <c r="CQ66" s="17"/>
      <c r="CR66" s="1"/>
    </row>
    <row r="67" spans="1:96" x14ac:dyDescent="0.2">
      <c r="A67" s="52" t="s">
        <v>66</v>
      </c>
      <c r="B67">
        <v>0</v>
      </c>
      <c r="C67">
        <v>0</v>
      </c>
      <c r="D67">
        <v>0.21141479099678401</v>
      </c>
      <c r="E67">
        <v>0.78858520900321505</v>
      </c>
      <c r="F67">
        <v>0.165341812400635</v>
      </c>
      <c r="G67">
        <v>0.165341812400635</v>
      </c>
      <c r="H67">
        <v>0.272486772486772</v>
      </c>
      <c r="I67">
        <v>0.215608465608465</v>
      </c>
      <c r="J67">
        <v>0.24238493128591099</v>
      </c>
      <c r="K67">
        <v>0.20019081856422899</v>
      </c>
      <c r="L67">
        <v>0.54737418909747104</v>
      </c>
      <c r="M67" s="31">
        <v>0</v>
      </c>
      <c r="N67">
        <v>1.01168158288042</v>
      </c>
      <c r="O67">
        <v>0.99275474968070498</v>
      </c>
      <c r="P67">
        <v>1.0085383085086299</v>
      </c>
      <c r="Q67">
        <v>0.99244896973701902</v>
      </c>
      <c r="R67">
        <v>37.389999389648402</v>
      </c>
      <c r="S67" s="43">
        <f>IF(C67,O67,Q67)</f>
        <v>0.99244896973701902</v>
      </c>
      <c r="T67" s="43">
        <f>IF(D67 = 0,N67,P67)</f>
        <v>1.0085383085086299</v>
      </c>
      <c r="U67" s="68">
        <f>R67*S67^(1-M67)</f>
        <v>37.107666372724324</v>
      </c>
      <c r="V67" s="67">
        <f>R67*T67^(M67+1)</f>
        <v>37.709246739574702</v>
      </c>
      <c r="W67" s="76">
        <f>0.5 * (D67-MAX($D$3:$D$73))/(MIN($D$3:$D$73)-MAX($D$3:$D$73)) + 0.75</f>
        <v>1.1386794913889653</v>
      </c>
      <c r="X67" s="76">
        <f>AVERAGE(D67, F67, G67, H67, I67, J67, K67)</f>
        <v>0.21039562910620441</v>
      </c>
      <c r="Y67" s="32">
        <f>1.2^M67</f>
        <v>1</v>
      </c>
      <c r="Z67" s="32">
        <f>IF(C67&gt;0, 1, 0.3)</f>
        <v>0.3</v>
      </c>
      <c r="AA67" s="32">
        <f>PERCENTILE($L$2:$L$73, 0.05)</f>
        <v>-0.19898600187551141</v>
      </c>
      <c r="AB67" s="32">
        <f>PERCENTILE($L$2:$L$73, 0.95)</f>
        <v>0.95443215742062359</v>
      </c>
      <c r="AC67" s="32">
        <f>MIN(MAX(L67,AA67), AB67)</f>
        <v>0.54737418909747104</v>
      </c>
      <c r="AD67" s="32">
        <f>AC67-$AC$74+1</f>
        <v>1.7463601909729825</v>
      </c>
      <c r="AE67" s="21">
        <f>(AD67^4) *Y67*Z67</f>
        <v>2.7903362827399101</v>
      </c>
      <c r="AF67" s="15">
        <f>AE67/$AE$74</f>
        <v>4.874207496852496E-3</v>
      </c>
      <c r="AG67" s="84">
        <v>37</v>
      </c>
      <c r="AH67" s="16">
        <f>$D$80*AF67</f>
        <v>542.89337407580331</v>
      </c>
      <c r="AI67" s="26">
        <f>AH67-AG67</f>
        <v>505.89337407580331</v>
      </c>
      <c r="AJ67" s="2">
        <v>0</v>
      </c>
      <c r="AK67" s="2">
        <v>1309</v>
      </c>
      <c r="AL67" s="2">
        <v>0</v>
      </c>
      <c r="AM67" s="10">
        <f>SUM(AJ67:AL67)</f>
        <v>1309</v>
      </c>
      <c r="AN67" s="16">
        <f>AF67*$D$79</f>
        <v>877.84038339638744</v>
      </c>
      <c r="AO67" s="9">
        <f>AN67-AM67</f>
        <v>-431.15961660361256</v>
      </c>
      <c r="AP67" s="9">
        <f>AO67+AI67</f>
        <v>74.733757472190746</v>
      </c>
      <c r="AQ67" s="18">
        <f>AG67+AM67</f>
        <v>1346</v>
      </c>
      <c r="AR67" s="30">
        <f>AH67+AN67</f>
        <v>1420.7337574721907</v>
      </c>
      <c r="AS67" s="77">
        <f>AP67*(AP67&gt;0)</f>
        <v>74.733757472190746</v>
      </c>
      <c r="AT67">
        <f>AS67/$AS$74</f>
        <v>1.5702187999974608E-3</v>
      </c>
      <c r="AU67" s="66">
        <f>AT67*$AP$74</f>
        <v>31.892635535808452</v>
      </c>
      <c r="AV67" s="69">
        <f>IF(AU67&gt;0,U67,V67)</f>
        <v>37.107666372724324</v>
      </c>
      <c r="AW67" s="17">
        <f>AU67/AV67</f>
        <v>0.85946217192603802</v>
      </c>
      <c r="AX67" s="38">
        <f>AQ67/AR67</f>
        <v>0.94739777450972995</v>
      </c>
      <c r="AY67" s="23">
        <v>0</v>
      </c>
      <c r="AZ67" s="16">
        <f>BN67*$D$81</f>
        <v>23.20326865838998</v>
      </c>
      <c r="BA67" s="63">
        <f>AZ67-AY67</f>
        <v>23.20326865838998</v>
      </c>
      <c r="BB67" s="42">
        <f>($AD67^$BB$76)*($BC$76^$M67)*(IF($C67&gt;0,1,$BD$76))</f>
        <v>0.85486325587478595</v>
      </c>
      <c r="BC67" s="42">
        <f>($AD67^$BB$77)*($BC$77^$M67)*(IF($C67&gt;0,1,$BD$77))</f>
        <v>1.2948211952509754</v>
      </c>
      <c r="BD67" s="42">
        <f>($AD67^$BB$78)*($BC$78^$M67)*(IF($C67&gt;0,1,$BD$78))</f>
        <v>3.0097247272472996E-2</v>
      </c>
      <c r="BE67" s="42">
        <f>($AD67^$BB$79)*($BC$79^$M67)*(IF($C67&gt;0,1,$BD$79))</f>
        <v>2.3919192905914484</v>
      </c>
      <c r="BF67" s="42">
        <f>($AD67^$BB$80)*($BC$80^$M67)*(IF($C67&gt;0,1,$BD$80))</f>
        <v>0.68727042982599751</v>
      </c>
      <c r="BG67" s="42">
        <f>($AD67^$BB$81)*($BC$81^$M67)*(IF($C67&gt;0,1,$BD$81))</f>
        <v>1.6614007683540382</v>
      </c>
      <c r="BH67" s="42">
        <f>($AD67^$BB$82)*($BC$82^$M67)*(IF($C67&gt;0,1,$BD$82))</f>
        <v>0.11025595438258617</v>
      </c>
      <c r="BI67" s="40">
        <f>BB67/BB$74</f>
        <v>8.0984401686237783E-3</v>
      </c>
      <c r="BJ67" s="40">
        <f>BC67/BC$74</f>
        <v>6.7746997717083651E-3</v>
      </c>
      <c r="BK67" s="40">
        <f>BD67/BD$74</f>
        <v>3.1924086243754645E-5</v>
      </c>
      <c r="BL67" s="40">
        <f>BE67/BE$74</f>
        <v>1.2268324860856914E-2</v>
      </c>
      <c r="BM67" s="40">
        <f>BF67/BF$74</f>
        <v>9.4085973764856234E-3</v>
      </c>
      <c r="BN67" s="40">
        <f>BG67/BG$74</f>
        <v>3.2631253606708126E-3</v>
      </c>
      <c r="BO67" s="40">
        <f>BH67/BH$74</f>
        <v>7.8567700874937463E-4</v>
      </c>
      <c r="BP67" s="2">
        <v>389</v>
      </c>
      <c r="BQ67" s="17">
        <f>BP$74*BI67</f>
        <v>463.91104661944451</v>
      </c>
      <c r="BR67" s="1">
        <f>BQ67-BP67</f>
        <v>74.911046619444505</v>
      </c>
      <c r="BS67" s="2">
        <v>298</v>
      </c>
      <c r="BT67" s="17">
        <f>BS$74*BJ67</f>
        <v>367.94071930125301</v>
      </c>
      <c r="BU67" s="1">
        <f>BT67-BS67</f>
        <v>69.940719301253012</v>
      </c>
      <c r="BV67" s="84">
        <v>0</v>
      </c>
      <c r="BW67" s="17">
        <f>BV$74*BK67</f>
        <v>2.0364693855753524</v>
      </c>
      <c r="BX67" s="1">
        <f>BW67-BV67</f>
        <v>2.0364693855753524</v>
      </c>
      <c r="BY67" s="2">
        <v>1044</v>
      </c>
      <c r="BZ67" s="17">
        <f>BY$74*BL67</f>
        <v>751.11592128110374</v>
      </c>
      <c r="CA67" s="1">
        <f>BZ67-BY67</f>
        <v>-292.88407871889626</v>
      </c>
      <c r="CB67" s="2">
        <v>512</v>
      </c>
      <c r="CC67" s="17">
        <f>CB$74*BM67</f>
        <v>637.92171932047825</v>
      </c>
      <c r="CD67" s="1">
        <f>CC67-CB67</f>
        <v>125.92171932047825</v>
      </c>
      <c r="CE67" s="2">
        <v>906</v>
      </c>
      <c r="CF67" s="17">
        <f>CE$74*BN67</f>
        <v>232.48462944635273</v>
      </c>
      <c r="CG67" s="1">
        <f>CF67-CE67</f>
        <v>-673.51537055364724</v>
      </c>
      <c r="CH67" s="2">
        <v>79</v>
      </c>
      <c r="CI67" s="17">
        <f>CH$74*BO67</f>
        <v>53.212332448577648</v>
      </c>
      <c r="CJ67" s="1">
        <f>CI67-CH67</f>
        <v>-25.787667551422352</v>
      </c>
      <c r="CK67" s="9"/>
      <c r="CO67" s="40"/>
      <c r="CQ67" s="17"/>
      <c r="CR67" s="1"/>
    </row>
    <row r="68" spans="1:96" x14ac:dyDescent="0.2">
      <c r="A68" s="52" t="s">
        <v>72</v>
      </c>
      <c r="B68">
        <v>1</v>
      </c>
      <c r="C68">
        <v>1</v>
      </c>
      <c r="D68">
        <v>0.193029490616621</v>
      </c>
      <c r="E68">
        <v>0.806970509383378</v>
      </c>
      <c r="F68">
        <v>0.10594315245478</v>
      </c>
      <c r="G68">
        <v>0.10594315245478</v>
      </c>
      <c r="H68">
        <v>3.4220532319391601E-2</v>
      </c>
      <c r="I68">
        <v>0.17490494296577899</v>
      </c>
      <c r="J68">
        <v>7.7364980796105695E-2</v>
      </c>
      <c r="K68">
        <v>9.0533363767966599E-2</v>
      </c>
      <c r="L68">
        <v>0.65536862421550302</v>
      </c>
      <c r="M68" s="31">
        <v>0</v>
      </c>
      <c r="N68">
        <v>1.01678556019133</v>
      </c>
      <c r="O68">
        <v>0.98495030812546802</v>
      </c>
      <c r="P68">
        <v>1.0202151550280101</v>
      </c>
      <c r="Q68">
        <v>0.98666988425276803</v>
      </c>
      <c r="R68">
        <v>31.620000839233398</v>
      </c>
      <c r="S68" s="43">
        <f>IF(C68,O68,Q68)</f>
        <v>0.98495030812546802</v>
      </c>
      <c r="T68" s="43">
        <f>IF(D68 = 0,N68,P68)</f>
        <v>1.0202151550280101</v>
      </c>
      <c r="U68" s="68">
        <f>R68*S68^(1-M68)</f>
        <v>31.144129569530492</v>
      </c>
      <c r="V68" s="67">
        <f>R68*T68^(M68+1)</f>
        <v>32.259204058184309</v>
      </c>
      <c r="W68" s="76">
        <f>0.5 * (D68-MAX($D$3:$D$73))/(MIN($D$3:$D$73)-MAX($D$3:$D$73)) + 0.75</f>
        <v>1.1502524289829301</v>
      </c>
      <c r="X68" s="76">
        <f>AVERAGE(D68, F68, G68, H68, I68, J68, K68)</f>
        <v>0.11170565933934627</v>
      </c>
      <c r="Y68" s="32">
        <f>1.2^M68</f>
        <v>1</v>
      </c>
      <c r="Z68" s="32">
        <f>IF(C68&gt;0, 1, 0.3)</f>
        <v>1</v>
      </c>
      <c r="AA68" s="32">
        <f>PERCENTILE($L$2:$L$73, 0.05)</f>
        <v>-0.19898600187551141</v>
      </c>
      <c r="AB68" s="32">
        <f>PERCENTILE($L$2:$L$73, 0.95)</f>
        <v>0.95443215742062359</v>
      </c>
      <c r="AC68" s="32">
        <f>MIN(MAX(L68,AA68), AB68)</f>
        <v>0.65536862421550302</v>
      </c>
      <c r="AD68" s="32">
        <f>AC68-$AC$74+1</f>
        <v>1.8543546260910144</v>
      </c>
      <c r="AE68" s="21">
        <f>(AD68^4) *Y68*Z68</f>
        <v>11.824183699563273</v>
      </c>
      <c r="AF68" s="15">
        <f>AE68/$AE$74</f>
        <v>2.0654687819914093E-2</v>
      </c>
      <c r="AG68" s="84">
        <v>2372</v>
      </c>
      <c r="AH68" s="16">
        <f>$D$80*AF68</f>
        <v>2300.5366858666785</v>
      </c>
      <c r="AI68" s="26">
        <f>AH68-AG68</f>
        <v>-71.463314133321546</v>
      </c>
      <c r="AJ68" s="2">
        <v>32</v>
      </c>
      <c r="AK68" s="2">
        <v>2624</v>
      </c>
      <c r="AL68" s="2">
        <v>0</v>
      </c>
      <c r="AM68" s="10">
        <f>SUM(AJ68:AL68)</f>
        <v>2656</v>
      </c>
      <c r="AN68" s="16">
        <f>AF68*$D$79</f>
        <v>3719.8906871474906</v>
      </c>
      <c r="AO68" s="9">
        <f>AN68-AM68</f>
        <v>1063.8906871474906</v>
      </c>
      <c r="AP68" s="9">
        <f>AO68+AI68</f>
        <v>992.42737301416901</v>
      </c>
      <c r="AQ68" s="18">
        <f>AG68+AM68</f>
        <v>5028</v>
      </c>
      <c r="AR68" s="30">
        <f>AH68+AN68</f>
        <v>6020.4273730141686</v>
      </c>
      <c r="AS68" s="77">
        <f>AP68*(AP68&gt;0)</f>
        <v>992.42737301416901</v>
      </c>
      <c r="AT68">
        <f>AS68/$AS$74</f>
        <v>2.0851729813248208E-2</v>
      </c>
      <c r="AU68" s="66">
        <f>AT68*$AP$74</f>
        <v>423.51844165039398</v>
      </c>
      <c r="AV68" s="69">
        <f>IF(AU68&gt;0,U68,V68)</f>
        <v>31.144129569530492</v>
      </c>
      <c r="AW68" s="17">
        <f>AU68/AV68</f>
        <v>13.598660405803683</v>
      </c>
      <c r="AX68" s="38">
        <f>AQ68/AR68</f>
        <v>0.83515665723955024</v>
      </c>
      <c r="AY68" s="23">
        <v>0</v>
      </c>
      <c r="AZ68" s="16">
        <f>BN68*$D$81</f>
        <v>127.88338223774525</v>
      </c>
      <c r="BA68" s="63">
        <f>AZ68-AY68</f>
        <v>127.88338223774525</v>
      </c>
      <c r="BB68" s="42">
        <f>($AD68^$BB$76)*($BC$76^$M68)*(IF($C68&gt;0,1,$BD$76))</f>
        <v>1.9676112640076422</v>
      </c>
      <c r="BC68" s="42">
        <f>($AD68^$BB$77)*($BC$77^$M68)*(IF($C68&gt;0,1,$BD$77))</f>
        <v>3.7352821999812105</v>
      </c>
      <c r="BD68" s="42">
        <f>($AD68^$BB$78)*($BC$78^$M68)*(IF($C68&gt;0,1,$BD$78))</f>
        <v>20.147517785360339</v>
      </c>
      <c r="BE68" s="42">
        <f>($AD68^$BB$79)*($BC$79^$M68)*(IF($C68&gt;0,1,$BD$79))</f>
        <v>3.7514638670499618</v>
      </c>
      <c r="BF68" s="42">
        <f>($AD68^$BB$80)*($BC$80^$M68)*(IF($C68&gt;0,1,$BD$80))</f>
        <v>1.0564991658476157</v>
      </c>
      <c r="BG68" s="42">
        <f>($AD68^$BB$81)*($BC$81^$M68)*(IF($C68&gt;0,1,$BD$81))</f>
        <v>9.1567077310324763</v>
      </c>
      <c r="BH68" s="42">
        <f>($AD68^$BB$82)*($BC$82^$M68)*(IF($C68&gt;0,1,$BD$82))</f>
        <v>3.1616323336687251</v>
      </c>
      <c r="BI68" s="40">
        <f>BB68/BB$74</f>
        <v>1.8639919293723949E-2</v>
      </c>
      <c r="BJ68" s="40">
        <f>BC68/BC$74</f>
        <v>1.9543559806011728E-2</v>
      </c>
      <c r="BK68" s="40">
        <f>BD68/BD$74</f>
        <v>2.1370429313835888E-2</v>
      </c>
      <c r="BL68" s="40">
        <f>BE68/BE$74</f>
        <v>1.9241526085671184E-2</v>
      </c>
      <c r="BM68" s="40">
        <f>BF68/BF$74</f>
        <v>1.4463266348546047E-2</v>
      </c>
      <c r="BN68" s="40">
        <f>BG68/BG$74</f>
        <v>1.7984513903279577E-2</v>
      </c>
      <c r="BO68" s="40">
        <f>BH68/BH$74</f>
        <v>2.2529593513495313E-2</v>
      </c>
      <c r="BP68" s="2">
        <v>1988</v>
      </c>
      <c r="BQ68" s="17">
        <f>BP$74*BI68</f>
        <v>1067.7691368216827</v>
      </c>
      <c r="BR68" s="1">
        <f>BQ68-BP68</f>
        <v>-920.23086317831735</v>
      </c>
      <c r="BS68" s="2">
        <v>994</v>
      </c>
      <c r="BT68" s="17">
        <f>BS$74*BJ68</f>
        <v>1061.4302766243029</v>
      </c>
      <c r="BU68" s="1">
        <f>BT68-BS68</f>
        <v>67.430276624302905</v>
      </c>
      <c r="BV68" s="84">
        <v>0</v>
      </c>
      <c r="BW68" s="17">
        <f>BV$74*BK68</f>
        <v>1363.2410563589051</v>
      </c>
      <c r="BX68" s="1">
        <f>BW68-BV68</f>
        <v>1363.2410563589051</v>
      </c>
      <c r="BY68" s="2">
        <v>2169</v>
      </c>
      <c r="BZ68" s="17">
        <f>BY$74*BL68</f>
        <v>1178.0431930691325</v>
      </c>
      <c r="CA68" s="1">
        <f>BZ68-BY68</f>
        <v>-990.95680693086751</v>
      </c>
      <c r="CB68" s="2">
        <v>532</v>
      </c>
      <c r="CC68" s="17">
        <f>CB$74*BM68</f>
        <v>980.63838496411904</v>
      </c>
      <c r="CD68" s="1">
        <f>CC68-CB68</f>
        <v>448.63838496411904</v>
      </c>
      <c r="CE68" s="2">
        <v>1188</v>
      </c>
      <c r="CF68" s="17">
        <f>CE$74*BN68</f>
        <v>1281.3246775530567</v>
      </c>
      <c r="CG68" s="1">
        <f>CF68-CE68</f>
        <v>93.324677553056745</v>
      </c>
      <c r="CH68" s="2">
        <v>2293</v>
      </c>
      <c r="CI68" s="17">
        <f>CH$74*BO68</f>
        <v>1525.8843094820106</v>
      </c>
      <c r="CJ68" s="1">
        <f>CI68-CH68</f>
        <v>-767.11569051798938</v>
      </c>
      <c r="CK68" s="9"/>
      <c r="CO68" s="40"/>
      <c r="CQ68" s="17"/>
      <c r="CR68" s="1"/>
    </row>
    <row r="69" spans="1:96" x14ac:dyDescent="0.2">
      <c r="A69" s="52" t="s">
        <v>59</v>
      </c>
      <c r="B69">
        <v>1</v>
      </c>
      <c r="C69">
        <v>1</v>
      </c>
      <c r="D69">
        <v>0.63585209003215404</v>
      </c>
      <c r="E69">
        <v>0.36414790996784502</v>
      </c>
      <c r="F69">
        <v>0.74085850556438704</v>
      </c>
      <c r="G69">
        <v>0.74085850556438704</v>
      </c>
      <c r="H69">
        <v>0.127865961199294</v>
      </c>
      <c r="I69">
        <v>0.50529100529100501</v>
      </c>
      <c r="J69">
        <v>0.254184027973616</v>
      </c>
      <c r="K69">
        <v>0.43395207005252301</v>
      </c>
      <c r="L69">
        <v>0.78242176635554395</v>
      </c>
      <c r="M69" s="31">
        <v>0</v>
      </c>
      <c r="N69">
        <v>1.00544616882839</v>
      </c>
      <c r="O69">
        <v>0.99529930017317003</v>
      </c>
      <c r="P69">
        <v>1.0067920725908399</v>
      </c>
      <c r="Q69">
        <v>0.99574846032261799</v>
      </c>
      <c r="R69">
        <v>198.03999328613199</v>
      </c>
      <c r="S69" s="43">
        <f>IF(C69,O69,Q69)</f>
        <v>0.99529930017317003</v>
      </c>
      <c r="T69" s="43">
        <f>IF(D69 = 0,N69,P69)</f>
        <v>1.0067920725908399</v>
      </c>
      <c r="U69" s="68">
        <f>R69*S69^(1-M69)</f>
        <v>197.10906672398647</v>
      </c>
      <c r="V69" s="67">
        <f>R69*T69^(M69+1)</f>
        <v>199.38509529642084</v>
      </c>
      <c r="W69" s="76">
        <f>0.5 * (D69-MAX($D$3:$D$73))/(MIN($D$3:$D$73)-MAX($D$3:$D$73)) + 0.75</f>
        <v>0.87151027072248111</v>
      </c>
      <c r="X69" s="76">
        <f>AVERAGE(D69, F69, G69, H69, I69, J69, K69)</f>
        <v>0.49126602366819511</v>
      </c>
      <c r="Y69" s="32">
        <f>1.2^M69</f>
        <v>1</v>
      </c>
      <c r="Z69" s="32">
        <f>IF(C69&gt;0, 1, 0.3)</f>
        <v>1</v>
      </c>
      <c r="AA69" s="32">
        <f>PERCENTILE($L$2:$L$73, 0.05)</f>
        <v>-0.19898600187551141</v>
      </c>
      <c r="AB69" s="32">
        <f>PERCENTILE($L$2:$L$73, 0.95)</f>
        <v>0.95443215742062359</v>
      </c>
      <c r="AC69" s="32">
        <f>MIN(MAX(L69,AA69), AB69)</f>
        <v>0.78242176635554395</v>
      </c>
      <c r="AD69" s="32">
        <f>AC69-$AC$74+1</f>
        <v>1.9814077682310554</v>
      </c>
      <c r="AE69" s="21">
        <f>(AD69^4) *Y69*Z69</f>
        <v>15.41329339447887</v>
      </c>
      <c r="AF69" s="15">
        <f>AE69/$AE$74</f>
        <v>2.692420647621227E-2</v>
      </c>
      <c r="AG69" s="84">
        <v>2971</v>
      </c>
      <c r="AH69" s="16">
        <f>$D$80*AF69</f>
        <v>2998.841002896027</v>
      </c>
      <c r="AI69" s="26">
        <f>AH69-AG69</f>
        <v>27.841002896027021</v>
      </c>
      <c r="AJ69" s="2">
        <v>0</v>
      </c>
      <c r="AK69" s="2">
        <v>3763</v>
      </c>
      <c r="AL69" s="2">
        <v>0</v>
      </c>
      <c r="AM69" s="10">
        <f>SUM(AJ69:AL69)</f>
        <v>3763</v>
      </c>
      <c r="AN69" s="16">
        <f>AF69*$D$79</f>
        <v>4849.0253545800015</v>
      </c>
      <c r="AO69" s="9">
        <f>AN69-AM69</f>
        <v>1086.0253545800015</v>
      </c>
      <c r="AP69" s="9">
        <f>AO69+AI69</f>
        <v>1113.8663574760285</v>
      </c>
      <c r="AQ69" s="18">
        <f>AG69+AM69</f>
        <v>6734</v>
      </c>
      <c r="AR69" s="30">
        <f>AH69+AN69</f>
        <v>7847.8663574760285</v>
      </c>
      <c r="AS69" s="77">
        <f>AP69*(AP69&gt;0)</f>
        <v>1113.8663574760285</v>
      </c>
      <c r="AT69">
        <f>AS69/$AS$74</f>
        <v>2.3403264526668278E-2</v>
      </c>
      <c r="AU69" s="66">
        <f>AT69*$AP$74</f>
        <v>475.34253563793345</v>
      </c>
      <c r="AV69" s="80">
        <f>IF(AU69&gt;0,U69,V69)</f>
        <v>197.10906672398647</v>
      </c>
      <c r="AW69" s="17">
        <f>AU69/AV69</f>
        <v>2.4115711343890625</v>
      </c>
      <c r="AX69" s="38">
        <f>AQ69/AR69</f>
        <v>0.85806761905228701</v>
      </c>
      <c r="AY69" s="23">
        <v>0</v>
      </c>
      <c r="AZ69" s="16">
        <f>BN69*$D$81</f>
        <v>162.18960955199265</v>
      </c>
      <c r="BA69" s="63">
        <f>AZ69-AY69</f>
        <v>162.18960955199265</v>
      </c>
      <c r="BB69" s="42">
        <f>($AD69^$BB$76)*($BC$76^$M69)*(IF($C69&gt;0,1,$BD$76))</f>
        <v>2.1158425762984625</v>
      </c>
      <c r="BC69" s="42">
        <f>($AD69^$BB$77)*($BC$77^$M69)*(IF($C69&gt;0,1,$BD$77))</f>
        <v>4.3027114287080561</v>
      </c>
      <c r="BD69" s="42">
        <f>($AD69^$BB$78)*($BC$78^$M69)*(IF($C69&gt;0,1,$BD$78))</f>
        <v>27.808904949550101</v>
      </c>
      <c r="BE69" s="42">
        <f>($AD69^$BB$79)*($BC$79^$M69)*(IF($C69&gt;0,1,$BD$79))</f>
        <v>4.3233563864263749</v>
      </c>
      <c r="BF69" s="42">
        <f>($AD69^$BB$80)*($BC$80^$M69)*(IF($C69&gt;0,1,$BD$80))</f>
        <v>1.0627489233375023</v>
      </c>
      <c r="BG69" s="42">
        <f>($AD69^$BB$81)*($BC$81^$M69)*(IF($C69&gt;0,1,$BD$81))</f>
        <v>11.613102700997617</v>
      </c>
      <c r="BH69" s="42">
        <f>($AD69^$BB$82)*($BC$82^$M69)*(IF($C69&gt;0,1,$BD$82))</f>
        <v>3.5773322481265231</v>
      </c>
      <c r="BI69" s="40">
        <f>BB69/BB$74</f>
        <v>2.0044170096942031E-2</v>
      </c>
      <c r="BJ69" s="40">
        <f>BC69/BC$74</f>
        <v>2.2512435107416802E-2</v>
      </c>
      <c r="BK69" s="40">
        <f>BD69/BD$74</f>
        <v>2.9496846403151717E-2</v>
      </c>
      <c r="BL69" s="40">
        <f>BE69/BE$74</f>
        <v>2.2174803659375963E-2</v>
      </c>
      <c r="BM69" s="40">
        <f>BF69/BF$74</f>
        <v>1.454882430269505E-2</v>
      </c>
      <c r="BN69" s="40">
        <f>BG69/BG$74</f>
        <v>2.280907211644238E-2</v>
      </c>
      <c r="BO69" s="40">
        <f>BH69/BH$74</f>
        <v>2.5491845005104166E-2</v>
      </c>
      <c r="BP69" s="2">
        <v>1298</v>
      </c>
      <c r="BQ69" s="17">
        <f>BP$74*BI69</f>
        <v>1148.2102398332272</v>
      </c>
      <c r="BR69" s="1">
        <f>BQ69-BP69</f>
        <v>-149.78976016677279</v>
      </c>
      <c r="BS69" s="2">
        <v>359</v>
      </c>
      <c r="BT69" s="17">
        <f>BS$74*BJ69</f>
        <v>1222.6728631189139</v>
      </c>
      <c r="BU69" s="1">
        <f>BT69-BS69</f>
        <v>863.67286311891394</v>
      </c>
      <c r="BV69" s="84">
        <v>2253</v>
      </c>
      <c r="BW69" s="17">
        <f>BV$74*BK69</f>
        <v>1881.6333289034512</v>
      </c>
      <c r="BX69" s="1">
        <f>BW69-BV69</f>
        <v>-371.36667109654877</v>
      </c>
      <c r="BY69" s="2">
        <v>1202</v>
      </c>
      <c r="BZ69" s="17">
        <f>BY$74*BL69</f>
        <v>1357.6301792416341</v>
      </c>
      <c r="CA69" s="1">
        <f>BZ69-BY69</f>
        <v>155.6301792416341</v>
      </c>
      <c r="CB69" s="2">
        <v>1242</v>
      </c>
      <c r="CC69" s="17">
        <f>CB$74*BM69</f>
        <v>986.43938537132976</v>
      </c>
      <c r="CD69" s="1">
        <f>CC69-CB69</f>
        <v>-255.56061462867024</v>
      </c>
      <c r="CE69" s="2">
        <v>621</v>
      </c>
      <c r="CF69" s="17">
        <f>CE$74*BN69</f>
        <v>1625.0551520080537</v>
      </c>
      <c r="CG69" s="1">
        <f>CF69-CE69</f>
        <v>1004.0551520080537</v>
      </c>
      <c r="CH69" s="2">
        <v>1863</v>
      </c>
      <c r="CI69" s="17">
        <f>CH$74*BO69</f>
        <v>1726.511678505695</v>
      </c>
      <c r="CJ69" s="1">
        <f>CI69-CH69</f>
        <v>-136.48832149430496</v>
      </c>
      <c r="CK69" s="9"/>
      <c r="CO69" s="40"/>
      <c r="CQ69" s="17"/>
      <c r="CR69" s="1"/>
    </row>
    <row r="70" spans="1:96" x14ac:dyDescent="0.2">
      <c r="A70" s="48" t="s">
        <v>110</v>
      </c>
      <c r="B70">
        <v>1</v>
      </c>
      <c r="C70">
        <v>1</v>
      </c>
      <c r="D70">
        <v>0.17524115755627001</v>
      </c>
      <c r="E70">
        <v>0.82475884244372899</v>
      </c>
      <c r="F70">
        <v>0.15341812400635901</v>
      </c>
      <c r="G70">
        <v>0.15341812400635901</v>
      </c>
      <c r="H70">
        <v>2.11640211640211E-2</v>
      </c>
      <c r="I70">
        <v>0.115520282186948</v>
      </c>
      <c r="J70">
        <v>4.9445664087746602E-2</v>
      </c>
      <c r="K70">
        <v>8.7096848534207599E-2</v>
      </c>
      <c r="L70">
        <v>0.78556726566589397</v>
      </c>
      <c r="M70" s="31">
        <v>0</v>
      </c>
      <c r="N70">
        <v>1.0032008244211901</v>
      </c>
      <c r="O70">
        <v>0.99592236999752304</v>
      </c>
      <c r="P70">
        <v>1.0061434574077801</v>
      </c>
      <c r="Q70">
        <v>0.99486127450737305</v>
      </c>
      <c r="R70">
        <v>65.989997863769503</v>
      </c>
      <c r="S70" s="43">
        <f>IF(C70,O70,Q70)</f>
        <v>0.99592236999752304</v>
      </c>
      <c r="T70" s="43">
        <f>IF(D70 = 0,N70,P70)</f>
        <v>1.0061434574077801</v>
      </c>
      <c r="U70" s="68">
        <f>R70*S70^(1-M70)</f>
        <v>65.720915068616804</v>
      </c>
      <c r="V70" s="67">
        <f>R70*T70^(M70+1)</f>
        <v>66.395404604985075</v>
      </c>
      <c r="W70" s="76">
        <f>0.5 * (D70-MAX($D$3:$D$73))/(MIN($D$3:$D$73)-MAX($D$3:$D$73)) + 0.75</f>
        <v>1.1614495954230404</v>
      </c>
      <c r="X70" s="76">
        <f>AVERAGE(D70, F70, G70, H70, I70, J70, K70)</f>
        <v>0.1079006030774159</v>
      </c>
      <c r="Y70" s="32">
        <f>1.2^M70</f>
        <v>1</v>
      </c>
      <c r="Z70" s="32">
        <f>IF(C70&gt;0, 1, 0.3)</f>
        <v>1</v>
      </c>
      <c r="AA70" s="32">
        <f>PERCENTILE($L$2:$L$73, 0.05)</f>
        <v>-0.19898600187551141</v>
      </c>
      <c r="AB70" s="32">
        <f>PERCENTILE($L$2:$L$73, 0.95)</f>
        <v>0.95443215742062359</v>
      </c>
      <c r="AC70" s="32">
        <f>MIN(MAX(L70,AA70), AB70)</f>
        <v>0.78556726566589397</v>
      </c>
      <c r="AD70" s="32">
        <f>AC70-$AC$74+1</f>
        <v>1.9845532675414055</v>
      </c>
      <c r="AE70" s="21">
        <v>0</v>
      </c>
      <c r="AF70" s="15">
        <f>AE70/$AE$74</f>
        <v>0</v>
      </c>
      <c r="AG70" s="84">
        <v>0</v>
      </c>
      <c r="AH70" s="16">
        <f>$D$80*AF70</f>
        <v>0</v>
      </c>
      <c r="AI70" s="26">
        <f>AH70-AG70</f>
        <v>0</v>
      </c>
      <c r="AJ70" s="2">
        <v>0</v>
      </c>
      <c r="AK70" s="2">
        <v>0</v>
      </c>
      <c r="AL70" s="2">
        <v>0</v>
      </c>
      <c r="AM70" s="14">
        <f>SUM(AJ70:AL70)</f>
        <v>0</v>
      </c>
      <c r="AN70" s="16">
        <f>AF70*$D$79</f>
        <v>0</v>
      </c>
      <c r="AO70" s="9">
        <f>AN70-AM70</f>
        <v>0</v>
      </c>
      <c r="AP70" s="9">
        <f>AO70+AI70</f>
        <v>0</v>
      </c>
      <c r="AQ70" s="18">
        <f>AG70+AM70</f>
        <v>0</v>
      </c>
      <c r="AR70" s="30">
        <f>AH70+AN70</f>
        <v>0</v>
      </c>
      <c r="AS70" s="77">
        <f>AP70*(AP70&gt;0)</f>
        <v>0</v>
      </c>
      <c r="AT70">
        <f>AS70/$AS$74</f>
        <v>0</v>
      </c>
      <c r="AU70" s="66">
        <f>AT70*$AP$74</f>
        <v>0</v>
      </c>
      <c r="AV70" s="69">
        <f>IF(AU70&gt;0,U70,V70)</f>
        <v>66.395404604985075</v>
      </c>
      <c r="AW70" s="17">
        <f>AU70/AV70</f>
        <v>0</v>
      </c>
      <c r="AX70" s="38">
        <v>1</v>
      </c>
      <c r="AY70" s="23">
        <v>0</v>
      </c>
      <c r="AZ70" s="16">
        <f>BN70*$D$81</f>
        <v>163.1148195833895</v>
      </c>
      <c r="BA70" s="63">
        <f>AZ70-AY70</f>
        <v>163.1148195833895</v>
      </c>
      <c r="BB70" s="42">
        <f>($AD70^$BB$76)*($BC$76^$M70)*(IF($C70&gt;0,1,$BD$76))</f>
        <v>2.1195242281294937</v>
      </c>
      <c r="BC70" s="42">
        <f>($AD70^$BB$77)*($BC$77^$M70)*(IF($C70&gt;0,1,$BD$77))</f>
        <v>4.3173010203297189</v>
      </c>
      <c r="BD70" s="42">
        <f>($AD70^$BB$78)*($BC$78^$M70)*(IF($C70&gt;0,1,$BD$78))</f>
        <v>28.02425031515952</v>
      </c>
      <c r="BE70" s="42">
        <f>($AD70^$BB$79)*($BC$79^$M70)*(IF($C70&gt;0,1,$BD$79))</f>
        <v>4.3380641492360725</v>
      </c>
      <c r="BF70" s="42">
        <f>($AD70^$BB$80)*($BC$80^$M70)*(IF($C70&gt;0,1,$BD$80))</f>
        <v>1.0628989686991441</v>
      </c>
      <c r="BG70" s="42">
        <f>($AD70^$BB$81)*($BC$81^$M70)*(IF($C70&gt;0,1,$BD$81))</f>
        <v>11.679349602659714</v>
      </c>
      <c r="BH70" s="42">
        <f>($AD70^$BB$82)*($BC$82^$M70)*(IF($C70&gt;0,1,$BD$82))</f>
        <v>3.5879252399131598</v>
      </c>
      <c r="BI70" s="40">
        <f>BB70/BB$74</f>
        <v>2.0079047765236245E-2</v>
      </c>
      <c r="BJ70" s="40">
        <f>BC70/BC$74</f>
        <v>2.2588770051107182E-2</v>
      </c>
      <c r="BK70" s="40">
        <f>BD70/BD$74</f>
        <v>2.9725262774977043E-2</v>
      </c>
      <c r="BL70" s="40">
        <f>BE70/BE$74</f>
        <v>2.2250240825184842E-2</v>
      </c>
      <c r="BM70" s="40">
        <f>BF70/BF$74</f>
        <v>1.4550878394264586E-2</v>
      </c>
      <c r="BN70" s="40">
        <f>BG70/BG$74</f>
        <v>2.2939186384472735E-2</v>
      </c>
      <c r="BO70" s="40">
        <f>BH70/BH$74</f>
        <v>2.5567329999517729E-2</v>
      </c>
      <c r="BP70" s="2">
        <v>1021</v>
      </c>
      <c r="BQ70" s="17">
        <f>BP$74*BI70</f>
        <v>1150.2081721837931</v>
      </c>
      <c r="BR70" s="1">
        <f>BQ70-BP70</f>
        <v>129.20817218379307</v>
      </c>
      <c r="BS70" s="2">
        <v>807</v>
      </c>
      <c r="BT70" s="17">
        <f>BS$74*BJ70</f>
        <v>1226.8186902456821</v>
      </c>
      <c r="BU70" s="1">
        <f>BT70-BS70</f>
        <v>419.81869024568209</v>
      </c>
      <c r="BV70" s="84">
        <v>0</v>
      </c>
      <c r="BW70" s="17">
        <f>BV$74*BK70</f>
        <v>1896.2042376785605</v>
      </c>
      <c r="BX70" s="1">
        <f>BW70-BV70</f>
        <v>1896.2042376785605</v>
      </c>
      <c r="BY70" s="2">
        <v>0</v>
      </c>
      <c r="BZ70" s="17">
        <f>BY$74*BL70</f>
        <v>1362.2487442811168</v>
      </c>
      <c r="CA70" s="1">
        <f>BZ70-BY70</f>
        <v>1362.2487442811168</v>
      </c>
      <c r="CB70" s="2">
        <v>938</v>
      </c>
      <c r="CC70" s="17">
        <f>CB$74*BM70</f>
        <v>986.57865688792742</v>
      </c>
      <c r="CD70" s="1">
        <f>CC70-CB70</f>
        <v>48.578656887927423</v>
      </c>
      <c r="CE70" s="2">
        <v>1587</v>
      </c>
      <c r="CF70" s="17">
        <f>CE$74*BN70</f>
        <v>1634.3252731481446</v>
      </c>
      <c r="CG70" s="1">
        <f>CF70-CE70</f>
        <v>47.325273148144561</v>
      </c>
      <c r="CH70" s="2">
        <v>1226</v>
      </c>
      <c r="CI70" s="17">
        <f>CH$74*BO70</f>
        <v>1731.6241262073368</v>
      </c>
      <c r="CJ70" s="1">
        <f>CI70-CH70</f>
        <v>505.62412620733676</v>
      </c>
      <c r="CK70" s="9"/>
      <c r="CO70" s="40"/>
      <c r="CQ70" s="17"/>
      <c r="CR70" s="1"/>
    </row>
    <row r="71" spans="1:96" x14ac:dyDescent="0.2">
      <c r="A71" s="52" t="s">
        <v>135</v>
      </c>
      <c r="B71">
        <v>1</v>
      </c>
      <c r="C71">
        <v>1</v>
      </c>
      <c r="D71">
        <v>0.82888888888888801</v>
      </c>
      <c r="E71">
        <v>0.17111111111111099</v>
      </c>
      <c r="F71">
        <v>0.83405172413793105</v>
      </c>
      <c r="G71">
        <v>0.83405172413793105</v>
      </c>
      <c r="H71">
        <v>0.45</v>
      </c>
      <c r="I71">
        <v>0.57941176470588196</v>
      </c>
      <c r="J71">
        <v>0.51062245751401003</v>
      </c>
      <c r="K71">
        <v>0.65259906609886198</v>
      </c>
      <c r="L71">
        <v>0.64238275045798998</v>
      </c>
      <c r="M71" s="31">
        <v>0</v>
      </c>
      <c r="N71">
        <v>1.02638476832062</v>
      </c>
      <c r="O71">
        <v>0.980536106953382</v>
      </c>
      <c r="P71">
        <v>1.0310403964518899</v>
      </c>
      <c r="Q71">
        <v>0.97716285142415804</v>
      </c>
      <c r="R71">
        <v>31.7399997711181</v>
      </c>
      <c r="S71" s="43">
        <f>IF(C71,O71,Q71)</f>
        <v>0.980536106953382</v>
      </c>
      <c r="T71" s="43">
        <f>IF(D71 = 0,N71,P71)</f>
        <v>1.0310403964518899</v>
      </c>
      <c r="U71" s="68">
        <f>R71*S71^(1-M71)</f>
        <v>31.122215810273378</v>
      </c>
      <c r="V71" s="67">
        <f>R71*T71^(M71+1)</f>
        <v>32.725221947396498</v>
      </c>
      <c r="W71" s="76">
        <f>0.5 * (D71-MAX($D$3:$D$73))/(MIN($D$3:$D$73)-MAX($D$3:$D$73)) + 0.75</f>
        <v>0.75</v>
      </c>
      <c r="X71" s="76">
        <f>AVERAGE(D71, F71, G71, H71, I71, J71, K71)</f>
        <v>0.66994651792621496</v>
      </c>
      <c r="Y71" s="32">
        <f>1.2^M71</f>
        <v>1</v>
      </c>
      <c r="Z71" s="32">
        <f>IF(C71&gt;0, 1, 0.3)</f>
        <v>1</v>
      </c>
      <c r="AA71" s="32">
        <f>PERCENTILE($L$2:$L$73, 0.05)</f>
        <v>-0.19898600187551141</v>
      </c>
      <c r="AB71" s="32">
        <f>PERCENTILE($L$2:$L$73, 0.95)</f>
        <v>0.95443215742062359</v>
      </c>
      <c r="AC71" s="32">
        <f>MIN(MAX(L71,AA71), AB71)</f>
        <v>0.64238275045798998</v>
      </c>
      <c r="AD71" s="32">
        <f>AC71-$AC$74+1</f>
        <v>1.8413687523335014</v>
      </c>
      <c r="AE71" s="21">
        <f>(AD71^4) *Y71*Z71</f>
        <v>11.496432028606497</v>
      </c>
      <c r="AF71" s="15">
        <f>AE71/$AE$74</f>
        <v>2.0082165553847009E-2</v>
      </c>
      <c r="AG71" s="84">
        <v>1143</v>
      </c>
      <c r="AH71" s="16">
        <f>$D$80*AF71</f>
        <v>2236.7686692282005</v>
      </c>
      <c r="AI71" s="26">
        <f>AH71-AG71</f>
        <v>1093.7686692282005</v>
      </c>
      <c r="AJ71" s="2">
        <v>508</v>
      </c>
      <c r="AK71" s="2">
        <v>2952</v>
      </c>
      <c r="AL71" s="2">
        <v>254</v>
      </c>
      <c r="AM71" s="10">
        <f>SUM(AJ71:AL71)</f>
        <v>3714</v>
      </c>
      <c r="AN71" s="16">
        <f>AF71*$D$79</f>
        <v>3616.7799422988478</v>
      </c>
      <c r="AO71" s="9">
        <f>AN71-AM71</f>
        <v>-97.2200577011522</v>
      </c>
      <c r="AP71" s="9">
        <f>AO71+AI71</f>
        <v>996.54861152704825</v>
      </c>
      <c r="AQ71" s="18">
        <f>AG71+AM71</f>
        <v>4857</v>
      </c>
      <c r="AR71" s="30">
        <f>AH71+AN71</f>
        <v>5853.5486115270487</v>
      </c>
      <c r="AS71" s="77">
        <f>AP71*(AP71&gt;0)</f>
        <v>996.54861152704825</v>
      </c>
      <c r="AT71">
        <f>AS71/$AS$74</f>
        <v>2.093832048406527E-2</v>
      </c>
      <c r="AU71" s="66">
        <f>AT71*$AP$74</f>
        <v>425.27718043582581</v>
      </c>
      <c r="AV71" s="69">
        <f>IF(AU71&gt;0,U71,V71)</f>
        <v>31.122215810273378</v>
      </c>
      <c r="AW71" s="17">
        <f>AU71/AV71</f>
        <v>13.66474620664518</v>
      </c>
      <c r="AX71" s="38">
        <f>AQ71/AR71</f>
        <v>0.82975308182038432</v>
      </c>
      <c r="AY71" s="23">
        <v>0</v>
      </c>
      <c r="AZ71" s="16">
        <f>BN71*$D$81</f>
        <v>124.7008917359838</v>
      </c>
      <c r="BA71" s="63">
        <f>AZ71-AY71</f>
        <v>124.7008917359838</v>
      </c>
      <c r="BB71" s="42">
        <f>($AD71^$BB$76)*($BC$76^$M71)*(IF($C71&gt;0,1,$BD$76))</f>
        <v>1.9525145676029427</v>
      </c>
      <c r="BC71" s="42">
        <f>($AD71^$BB$77)*($BC$77^$M71)*(IF($C71&gt;0,1,$BD$77))</f>
        <v>3.6796829546434768</v>
      </c>
      <c r="BD71" s="42">
        <f>($AD71^$BB$78)*($BC$78^$M71)*(IF($C71&gt;0,1,$BD$78))</f>
        <v>19.470610076925105</v>
      </c>
      <c r="BE71" s="42">
        <f>($AD71^$BB$79)*($BC$79^$M71)*(IF($C71&gt;0,1,$BD$79))</f>
        <v>3.6954419658528477</v>
      </c>
      <c r="BF71" s="42">
        <f>($AD71^$BB$80)*($BC$80^$M71)*(IF($C71&gt;0,1,$BD$80))</f>
        <v>1.0558385836590296</v>
      </c>
      <c r="BG71" s="42">
        <f>($AD71^$BB$81)*($BC$81^$M71)*(IF($C71&gt;0,1,$BD$81))</f>
        <v>8.9288350014291833</v>
      </c>
      <c r="BH71" s="42">
        <f>($AD71^$BB$82)*($BC$82^$M71)*(IF($C71&gt;0,1,$BD$82))</f>
        <v>3.1204871131441521</v>
      </c>
      <c r="BI71" s="40">
        <f>BB71/BB$74</f>
        <v>1.8496902627915535E-2</v>
      </c>
      <c r="BJ71" s="40">
        <f>BC71/BC$74</f>
        <v>1.9252656169217546E-2</v>
      </c>
      <c r="BK71" s="40">
        <f>BD71/BD$74</f>
        <v>2.0652434745511594E-2</v>
      </c>
      <c r="BL71" s="40">
        <f>BE71/BE$74</f>
        <v>1.8954185753615467E-2</v>
      </c>
      <c r="BM71" s="40">
        <f>BF71/BF$74</f>
        <v>1.4454223107957248E-2</v>
      </c>
      <c r="BN71" s="40">
        <f>BG71/BG$74</f>
        <v>1.7536953448790044E-2</v>
      </c>
      <c r="BO71" s="40">
        <f>BH71/BH$74</f>
        <v>2.2236395255250625E-2</v>
      </c>
      <c r="BP71" s="2">
        <v>1655</v>
      </c>
      <c r="BQ71" s="17">
        <f>BP$74*BI71</f>
        <v>1059.5765701375135</v>
      </c>
      <c r="BR71" s="1">
        <f>BQ71-BP71</f>
        <v>-595.4234298624865</v>
      </c>
      <c r="BS71" s="2">
        <v>956</v>
      </c>
      <c r="BT71" s="17">
        <f>BS$74*BJ71</f>
        <v>1045.6310092063741</v>
      </c>
      <c r="BU71" s="1">
        <f>BT71-BS71</f>
        <v>89.631009206374074</v>
      </c>
      <c r="BV71" s="84">
        <v>888</v>
      </c>
      <c r="BW71" s="17">
        <f>BV$74*BK71</f>
        <v>1317.4394648509301</v>
      </c>
      <c r="BX71" s="1">
        <f>BW71-BV71</f>
        <v>429.43946485093011</v>
      </c>
      <c r="BY71" s="2">
        <v>1682</v>
      </c>
      <c r="BZ71" s="17">
        <f>BY$74*BL71</f>
        <v>1160.4510685793534</v>
      </c>
      <c r="CA71" s="1">
        <f>BZ71-BY71</f>
        <v>-521.54893142064657</v>
      </c>
      <c r="CB71" s="2">
        <v>1023</v>
      </c>
      <c r="CC71" s="17">
        <f>CB$74*BM71</f>
        <v>980.02523516571728</v>
      </c>
      <c r="CD71" s="1">
        <f>CC71-CB71</f>
        <v>-42.974764834282723</v>
      </c>
      <c r="CE71" s="2">
        <v>1165</v>
      </c>
      <c r="CF71" s="17">
        <f>CE$74*BN71</f>
        <v>1249.4377854124955</v>
      </c>
      <c r="CG71" s="1">
        <f>CF71-CE71</f>
        <v>84.437785412495487</v>
      </c>
      <c r="CH71" s="2">
        <v>1235</v>
      </c>
      <c r="CI71" s="17">
        <f>CH$74*BO71</f>
        <v>1506.0265778476144</v>
      </c>
      <c r="CJ71" s="1">
        <f>CI71-CH71</f>
        <v>271.02657784761436</v>
      </c>
      <c r="CK71" s="9"/>
      <c r="CO71" s="40"/>
      <c r="CQ71" s="17"/>
      <c r="CR71" s="1"/>
    </row>
    <row r="72" spans="1:96" x14ac:dyDescent="0.2">
      <c r="A72" s="52" t="s">
        <v>58</v>
      </c>
      <c r="B72">
        <v>1</v>
      </c>
      <c r="C72">
        <v>1</v>
      </c>
      <c r="D72">
        <v>0.283762057877813</v>
      </c>
      <c r="E72">
        <v>0.71623794212218606</v>
      </c>
      <c r="F72">
        <v>0.40858505564387898</v>
      </c>
      <c r="G72">
        <v>0.40858505564387898</v>
      </c>
      <c r="H72">
        <v>9.7001763668430295E-3</v>
      </c>
      <c r="I72">
        <v>0.483245149911816</v>
      </c>
      <c r="J72">
        <v>6.8465781106813603E-2</v>
      </c>
      <c r="K72">
        <v>0.16725458135198901</v>
      </c>
      <c r="L72">
        <v>0.66322384195593997</v>
      </c>
      <c r="M72" s="31">
        <v>1</v>
      </c>
      <c r="N72">
        <v>1.00638447491737</v>
      </c>
      <c r="O72">
        <v>0.99542990292380895</v>
      </c>
      <c r="P72">
        <v>1.00692105740335</v>
      </c>
      <c r="Q72">
        <v>0.99446064686272495</v>
      </c>
      <c r="R72">
        <v>74.069999694824205</v>
      </c>
      <c r="S72" s="43">
        <f>IF(C72,O72,Q72)</f>
        <v>0.99542990292380895</v>
      </c>
      <c r="T72" s="43">
        <f>IF(D72 = 0,N72,P72)</f>
        <v>1.00692105740335</v>
      </c>
      <c r="U72" s="68">
        <f>R72*S72^(1-M72)</f>
        <v>74.069999694824205</v>
      </c>
      <c r="V72" s="67">
        <f>R72*T72^(M72+1)</f>
        <v>75.098833164023034</v>
      </c>
      <c r="W72" s="76">
        <f>0.5 * (D72-MAX($D$3:$D$73))/(MIN($D$3:$D$73)-MAX($D$3:$D$73)) + 0.75</f>
        <v>1.0931392833208147</v>
      </c>
      <c r="X72" s="76">
        <f>AVERAGE(D72, F72, G72, H72, I72, J72, K72)</f>
        <v>0.26137112255757605</v>
      </c>
      <c r="Y72" s="32">
        <f>1.2^M72</f>
        <v>1.2</v>
      </c>
      <c r="Z72" s="32">
        <f>IF(C72&gt;0, 1, 0.3)</f>
        <v>1</v>
      </c>
      <c r="AA72" s="32">
        <f>PERCENTILE($L$2:$L$73, 0.05)</f>
        <v>-0.19898600187551141</v>
      </c>
      <c r="AB72" s="32">
        <f>PERCENTILE($L$2:$L$73, 0.95)</f>
        <v>0.95443215742062359</v>
      </c>
      <c r="AC72" s="32">
        <f>MIN(MAX(L72,AA72), AB72)</f>
        <v>0.66322384195593997</v>
      </c>
      <c r="AD72" s="32">
        <f>AC72-$AC$74+1</f>
        <v>1.8622098438314514</v>
      </c>
      <c r="AE72" s="21">
        <f>(AD72^4) *Y72*Z72</f>
        <v>14.430976458637298</v>
      </c>
      <c r="AF72" s="15">
        <f>AE72/$AE$74</f>
        <v>2.5208278327128148E-2</v>
      </c>
      <c r="AG72" s="84">
        <v>2370</v>
      </c>
      <c r="AH72" s="16">
        <f>$D$80*AF72</f>
        <v>2807.719467112111</v>
      </c>
      <c r="AI72" s="26">
        <f>AH72-AG72</f>
        <v>437.71946711211103</v>
      </c>
      <c r="AJ72" s="2">
        <v>1555</v>
      </c>
      <c r="AK72" s="2">
        <v>2000</v>
      </c>
      <c r="AL72" s="2">
        <v>74</v>
      </c>
      <c r="AM72" s="10">
        <f>SUM(AJ72:AL72)</f>
        <v>3629</v>
      </c>
      <c r="AN72" s="16">
        <f>AF72*$D$79</f>
        <v>4539.9882392652853</v>
      </c>
      <c r="AO72" s="9">
        <f>AN72-AM72</f>
        <v>910.9882392652853</v>
      </c>
      <c r="AP72" s="9">
        <f>AO72+AI72</f>
        <v>1348.7077063773963</v>
      </c>
      <c r="AQ72" s="18">
        <f>AG72+AM72</f>
        <v>5999</v>
      </c>
      <c r="AR72" s="30">
        <f>AH72+AN72</f>
        <v>7347.7077063773959</v>
      </c>
      <c r="AS72" s="77">
        <f>AP72*(AP72&gt;0)</f>
        <v>1348.7077063773963</v>
      </c>
      <c r="AT72">
        <f>AS72/$AS$74</f>
        <v>2.833747783982743E-2</v>
      </c>
      <c r="AU72" s="66">
        <f>AT72*$AP$74</f>
        <v>575.56109553084332</v>
      </c>
      <c r="AV72" s="80">
        <f>IF(AU72&gt;0,U72,V72)</f>
        <v>74.069999694824205</v>
      </c>
      <c r="AW72" s="17">
        <f>AU72/AV72</f>
        <v>7.7705021993008305</v>
      </c>
      <c r="AX72" s="38">
        <f>AQ72/AR72</f>
        <v>0.81644510638238998</v>
      </c>
      <c r="AY72" s="23">
        <v>0</v>
      </c>
      <c r="AZ72" s="16">
        <f>BN72*$D$81</f>
        <v>201.63635663636762</v>
      </c>
      <c r="BA72" s="63">
        <f>AZ72-AY72</f>
        <v>201.63635663636762</v>
      </c>
      <c r="BB72" s="42">
        <f>($AD72^$BB$76)*($BC$76^$M72)*(IF($C72&gt;0,1,$BD$76))</f>
        <v>1.4450029786800367</v>
      </c>
      <c r="BC72" s="42">
        <f>($AD72^$BB$77)*($BC$77^$M72)*(IF($C72&gt;0,1,$BD$77))</f>
        <v>2.9738432554798737</v>
      </c>
      <c r="BD72" s="42">
        <f>($AD72^$BB$78)*($BC$78^$M72)*(IF($C72&gt;0,1,$BD$78))</f>
        <v>9.8922309228875687</v>
      </c>
      <c r="BE72" s="42">
        <f>($AD72^$BB$79)*($BC$79^$M72)*(IF($C72&gt;0,1,$BD$79))</f>
        <v>1.3325206092544792</v>
      </c>
      <c r="BF72" s="42">
        <f>($AD72^$BB$80)*($BC$80^$M72)*(IF($C72&gt;0,1,$BD$80))</f>
        <v>1.4310381486762243</v>
      </c>
      <c r="BG72" s="42">
        <f>($AD72^$BB$81)*($BC$81^$M72)*(IF($C72&gt;0,1,$BD$81))</f>
        <v>14.437569239738949</v>
      </c>
      <c r="BH72" s="42">
        <f>($AD72^$BB$82)*($BC$82^$M72)*(IF($C72&gt;0,1,$BD$82))</f>
        <v>1.3766295601271454</v>
      </c>
      <c r="BI72" s="40">
        <f>BB72/BB$74</f>
        <v>1.368905504582534E-2</v>
      </c>
      <c r="BJ72" s="40">
        <f>BC72/BC$74</f>
        <v>1.555959641214468E-2</v>
      </c>
      <c r="BK72" s="40">
        <f>BD72/BD$74</f>
        <v>1.0492668324994328E-2</v>
      </c>
      <c r="BL72" s="40">
        <f>BE72/BE$74</f>
        <v>6.8345933671025419E-3</v>
      </c>
      <c r="BM72" s="40">
        <f>BF72/BF$74</f>
        <v>1.9590631557791286E-2</v>
      </c>
      <c r="BN72" s="40">
        <f>BG72/BG$74</f>
        <v>2.8356552633177601E-2</v>
      </c>
      <c r="BO72" s="40">
        <f>BH72/BH$74</f>
        <v>9.8097758167652177E-3</v>
      </c>
      <c r="BP72" s="2">
        <v>336</v>
      </c>
      <c r="BQ72" s="17">
        <f>BP$74*BI72</f>
        <v>784.16382924505876</v>
      </c>
      <c r="BR72" s="1">
        <f>BQ72-BP72</f>
        <v>448.16382924505876</v>
      </c>
      <c r="BS72" s="2">
        <v>285</v>
      </c>
      <c r="BT72" s="17">
        <f>BS$74*BJ72</f>
        <v>845.05724073998965</v>
      </c>
      <c r="BU72" s="1">
        <f>BT72-BS72</f>
        <v>560.05724073998965</v>
      </c>
      <c r="BV72" s="84">
        <v>0</v>
      </c>
      <c r="BW72" s="17">
        <f>BV$74*BK72</f>
        <v>669.33780511971315</v>
      </c>
      <c r="BX72" s="1">
        <f>BW72-BV72</f>
        <v>669.33780511971315</v>
      </c>
      <c r="BY72" s="2">
        <v>0</v>
      </c>
      <c r="BZ72" s="17">
        <f>BY$74*BL72</f>
        <v>418.44114430748601</v>
      </c>
      <c r="CA72" s="1">
        <f>BZ72-BY72</f>
        <v>418.44114430748601</v>
      </c>
      <c r="CB72" s="2">
        <v>4460</v>
      </c>
      <c r="CC72" s="17">
        <f>CB$74*BM72</f>
        <v>1328.2840008813648</v>
      </c>
      <c r="CD72" s="1">
        <f>CC72-CB72</f>
        <v>-3131.7159991186354</v>
      </c>
      <c r="CE72" s="2">
        <v>892</v>
      </c>
      <c r="CF72" s="17">
        <f>CE$74*BN72</f>
        <v>2020.2909489033714</v>
      </c>
      <c r="CG72" s="1">
        <f>CF72-CE72</f>
        <v>1128.2909489033714</v>
      </c>
      <c r="CH72" s="2">
        <v>74</v>
      </c>
      <c r="CI72" s="17">
        <f>CH$74*BO72</f>
        <v>664.39649651787465</v>
      </c>
      <c r="CJ72" s="1">
        <f>CI72-CH72</f>
        <v>590.39649651787465</v>
      </c>
      <c r="CK72" s="9"/>
      <c r="CO72" s="40"/>
      <c r="CQ72" s="17"/>
      <c r="CR72" s="1"/>
    </row>
    <row r="73" spans="1:96" ht="17" thickBot="1" x14ac:dyDescent="0.25">
      <c r="A73" s="52" t="s">
        <v>52</v>
      </c>
      <c r="B73">
        <v>1</v>
      </c>
      <c r="C73">
        <v>1</v>
      </c>
      <c r="D73">
        <v>0.28979099678456499</v>
      </c>
      <c r="E73">
        <v>0.71020900321543401</v>
      </c>
      <c r="F73">
        <v>0.389507154213036</v>
      </c>
      <c r="G73">
        <v>0.388712241653418</v>
      </c>
      <c r="H73">
        <v>0.401675485008818</v>
      </c>
      <c r="I73">
        <v>0.69708994708994698</v>
      </c>
      <c r="J73">
        <v>0.52915398759919197</v>
      </c>
      <c r="K73">
        <v>0.45376077492593497</v>
      </c>
      <c r="L73">
        <v>0.60921605930377398</v>
      </c>
      <c r="M73" s="31">
        <v>0</v>
      </c>
      <c r="N73">
        <v>1.00554342194298</v>
      </c>
      <c r="O73">
        <v>0.99725231893484301</v>
      </c>
      <c r="P73">
        <v>1.0057164715561899</v>
      </c>
      <c r="Q73">
        <v>0.99613097396222094</v>
      </c>
      <c r="S73" s="43">
        <f>IF(C73,O73,Q73)</f>
        <v>0.99725231893484301</v>
      </c>
      <c r="T73" s="43">
        <f>IF(D73 = 0,N73,P73)</f>
        <v>1.0057164715561899</v>
      </c>
      <c r="U73" s="68">
        <f>R73*S73^(1-M73)</f>
        <v>0</v>
      </c>
      <c r="V73" s="67">
        <f>R73*T73^(M73+1)</f>
        <v>0</v>
      </c>
      <c r="W73" s="76">
        <f>0.5 * (D73-MAX($D$3:$D$73))/(MIN($D$3:$D$73)-MAX($D$3:$D$73)) + 0.75</f>
        <v>1.0893442659818022</v>
      </c>
      <c r="X73" s="76">
        <f>AVERAGE(D73, F73, G73, H73, I73, J73, K73)</f>
        <v>0.44995579818213016</v>
      </c>
      <c r="Y73" s="32">
        <f>1.2^M73</f>
        <v>1</v>
      </c>
      <c r="Z73" s="32">
        <f>IF(C73&gt;0, 1, 0.3)</f>
        <v>1</v>
      </c>
      <c r="AA73" s="32">
        <f>PERCENTILE($L$2:$L$73, 0.05)</f>
        <v>-0.19898600187551141</v>
      </c>
      <c r="AB73" s="32">
        <f>PERCENTILE($L$2:$L$73, 0.95)</f>
        <v>0.95443215742062359</v>
      </c>
      <c r="AC73" s="32">
        <f>MIN(MAX(L73,AA73), AB73)</f>
        <v>0.60921605930377398</v>
      </c>
      <c r="AD73" s="32">
        <f>AC73-$AC$74+1</f>
        <v>1.8082020611792853</v>
      </c>
      <c r="AE73" s="21">
        <v>0</v>
      </c>
      <c r="AF73" s="15">
        <f>AE73/$AE$74</f>
        <v>0</v>
      </c>
      <c r="AG73" s="84">
        <v>0</v>
      </c>
      <c r="AH73" s="16">
        <f>$D$80*AF73</f>
        <v>0</v>
      </c>
      <c r="AI73" s="27">
        <f>AH73-AG73</f>
        <v>0</v>
      </c>
      <c r="AJ73" s="2">
        <v>0</v>
      </c>
      <c r="AK73" s="2">
        <v>0</v>
      </c>
      <c r="AL73" s="2">
        <v>0</v>
      </c>
      <c r="AM73" s="10">
        <f>SUM(AJ73:AL73)</f>
        <v>0</v>
      </c>
      <c r="AN73" s="16">
        <f>AF73*$D$79</f>
        <v>0</v>
      </c>
      <c r="AO73" s="9">
        <f>AN73-AM73</f>
        <v>0</v>
      </c>
      <c r="AP73" s="9">
        <f>AO73+AI73</f>
        <v>0</v>
      </c>
      <c r="AQ73" s="18">
        <f>AG73+AM73</f>
        <v>0</v>
      </c>
      <c r="AR73" s="30">
        <f>AH73+AN73</f>
        <v>0</v>
      </c>
      <c r="AS73" s="77">
        <f>AP73*(AP73&gt;0)</f>
        <v>0</v>
      </c>
      <c r="AT73">
        <f>AS73/$AS$74</f>
        <v>0</v>
      </c>
      <c r="AU73" s="66">
        <f>AT73*$AP$74</f>
        <v>0</v>
      </c>
      <c r="AV73" s="69">
        <f>IF(AU73&gt;0,U73,V73)</f>
        <v>0</v>
      </c>
      <c r="AW73" s="17">
        <v>0</v>
      </c>
      <c r="AX73" s="38">
        <v>1</v>
      </c>
      <c r="AY73" s="23">
        <v>0</v>
      </c>
      <c r="AZ73" s="16">
        <f>BN73*$D$81</f>
        <v>116.83214760924436</v>
      </c>
      <c r="BA73" s="63">
        <f>AZ73-AY73</f>
        <v>116.83214760924436</v>
      </c>
      <c r="BB73" s="42">
        <f>($AD73^$BB$76)*($BC$76^$M73)*(IF($C73&gt;0,1,$BD$76))</f>
        <v>1.9140032378365721</v>
      </c>
      <c r="BC73" s="42">
        <f>($AD73^$BB$77)*($BC$77^$M73)*(IF($C73&gt;0,1,$BD$77))</f>
        <v>3.5396882365449542</v>
      </c>
      <c r="BD73" s="42">
        <f>($AD73^$BB$78)*($BC$78^$M73)*(IF($C73&gt;0,1,$BD$78))</f>
        <v>17.823457968011898</v>
      </c>
      <c r="BE73" s="42">
        <f>($AD73^$BB$79)*($BC$79^$M73)*(IF($C73&gt;0,1,$BD$79))</f>
        <v>3.5543954253544285</v>
      </c>
      <c r="BF73" s="42">
        <f>($AD73^$BB$80)*($BC$80^$M73)*(IF($C73&gt;0,1,$BD$80))</f>
        <v>1.0541319566603329</v>
      </c>
      <c r="BG73" s="42">
        <f>($AD73^$BB$81)*($BC$81^$M73)*(IF($C73&gt;0,1,$BD$81))</f>
        <v>8.3654170739545908</v>
      </c>
      <c r="BH73" s="42">
        <f>($AD73^$BB$82)*($BC$82^$M73)*(IF($C73&gt;0,1,$BD$82))</f>
        <v>3.0165347547590309</v>
      </c>
      <c r="BI73" s="40">
        <f>BB73/BB$74</f>
        <v>1.8132070360551391E-2</v>
      </c>
      <c r="BJ73" s="40">
        <f>BC73/BC$74</f>
        <v>1.8520182690855456E-2</v>
      </c>
      <c r="BK73" s="40">
        <f>BD73/BD$74</f>
        <v>1.8905304002773508E-2</v>
      </c>
      <c r="BL73" s="40">
        <f>BE73/BE$74</f>
        <v>1.8230747974531062E-2</v>
      </c>
      <c r="BM73" s="40">
        <f>BF73/BF$74</f>
        <v>1.4430859719099322E-2</v>
      </c>
      <c r="BN73" s="40">
        <f>BG73/BG$74</f>
        <v>1.6430355111520495E-2</v>
      </c>
      <c r="BO73" s="40">
        <f>BH73/BH$74</f>
        <v>2.1495637275821586E-2</v>
      </c>
      <c r="BP73" s="2">
        <v>0</v>
      </c>
      <c r="BQ73" s="17">
        <f>BP$74*BI73</f>
        <v>1038.6775185338258</v>
      </c>
      <c r="BR73" s="1">
        <f>BQ73-BP73</f>
        <v>1038.6775185338258</v>
      </c>
      <c r="BS73" s="2">
        <v>0</v>
      </c>
      <c r="BT73" s="17">
        <f>BS$74*BJ73</f>
        <v>1005.8496421230507</v>
      </c>
      <c r="BU73" s="1">
        <f>BT73-BS73</f>
        <v>1005.8496421230507</v>
      </c>
      <c r="BV73" s="84">
        <v>0</v>
      </c>
      <c r="BW73" s="17">
        <f>BV$74*BK73</f>
        <v>1205.9882476409248</v>
      </c>
      <c r="BX73" s="1">
        <f>BW73-BV73</f>
        <v>1205.9882476409248</v>
      </c>
      <c r="BY73" s="2">
        <v>0</v>
      </c>
      <c r="BZ73" s="17">
        <f>BY$74*BL73</f>
        <v>1116.1593139926897</v>
      </c>
      <c r="CA73" s="1">
        <f>BZ73-BY73</f>
        <v>1116.1593139926897</v>
      </c>
      <c r="CB73" s="2">
        <v>0</v>
      </c>
      <c r="CC73" s="17">
        <f>CB$74*BM73</f>
        <v>978.44115067437224</v>
      </c>
      <c r="CD73" s="1">
        <v>0</v>
      </c>
      <c r="CE73" s="2">
        <v>0</v>
      </c>
      <c r="CF73" s="17">
        <f>CE$74*BN73</f>
        <v>1170.5970802753891</v>
      </c>
      <c r="CG73" s="1">
        <f>CF73-CE73</f>
        <v>1170.5970802753891</v>
      </c>
      <c r="CH73" s="2">
        <v>0</v>
      </c>
      <c r="CI73" s="17">
        <f>CH$74*BO73</f>
        <v>1455.8565214168443</v>
      </c>
      <c r="CJ73" s="1">
        <f>CI73-CH73</f>
        <v>1455.8565214168443</v>
      </c>
      <c r="CK73" s="9"/>
      <c r="CO73" s="40"/>
      <c r="CQ73" s="17"/>
      <c r="CR73" s="1"/>
    </row>
    <row r="74" spans="1:96" ht="17" thickBot="1" x14ac:dyDescent="0.25">
      <c r="A74" s="4" t="s">
        <v>27</v>
      </c>
      <c r="B74" s="13">
        <f>AVERAGE(B2:B72)</f>
        <v>0.95774647887323938</v>
      </c>
      <c r="C74" s="13">
        <f>AVERAGE(C2:C72)</f>
        <v>0.71830985915492962</v>
      </c>
      <c r="D74" s="6">
        <f>SUM(D2:D73)</f>
        <v>22.160170697541968</v>
      </c>
      <c r="E74" s="6">
        <f>SUM(E3:E73)</f>
        <v>49.037578498599409</v>
      </c>
      <c r="F74" s="4"/>
      <c r="G74" s="4"/>
      <c r="H74" s="4"/>
      <c r="I74" s="4"/>
      <c r="J74" s="4"/>
      <c r="K74" s="4"/>
      <c r="L74" s="4">
        <f>MIN(L2:L73)</f>
        <v>-1.84036588837899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33">
        <f>SUM(W2:W73)</f>
        <v>77.617489737728874</v>
      </c>
      <c r="X74" s="33"/>
      <c r="Y74" s="13"/>
      <c r="Z74" s="13"/>
      <c r="AA74" s="13"/>
      <c r="AB74" s="13"/>
      <c r="AC74" s="33">
        <f>MIN(AC2:AC73)</f>
        <v>-0.19898600187551141</v>
      </c>
      <c r="AD74" s="13"/>
      <c r="AE74" s="22">
        <f t="shared" ref="AE74:AU74" si="0">SUM(AE2:AE73)</f>
        <v>572.46973678116103</v>
      </c>
      <c r="AF74" s="4">
        <f t="shared" si="0"/>
        <v>1.0000000000000004</v>
      </c>
      <c r="AG74" s="6">
        <f t="shared" si="0"/>
        <v>109407</v>
      </c>
      <c r="AH74" s="6">
        <f t="shared" si="0"/>
        <v>111380.84999999999</v>
      </c>
      <c r="AI74" s="6">
        <f t="shared" si="0"/>
        <v>1973.8499999999967</v>
      </c>
      <c r="AJ74" s="6">
        <f t="shared" si="0"/>
        <v>33972</v>
      </c>
      <c r="AK74" s="6">
        <f t="shared" si="0"/>
        <v>125434</v>
      </c>
      <c r="AL74" s="6">
        <f t="shared" si="0"/>
        <v>2356</v>
      </c>
      <c r="AM74" s="6">
        <f t="shared" si="0"/>
        <v>161762</v>
      </c>
      <c r="AN74" s="6">
        <f t="shared" si="0"/>
        <v>180099.10000000006</v>
      </c>
      <c r="AO74" s="6">
        <f t="shared" si="0"/>
        <v>18337.100000000013</v>
      </c>
      <c r="AP74" s="79">
        <f t="shared" si="0"/>
        <v>20310.950000000015</v>
      </c>
      <c r="AQ74" s="6">
        <f t="shared" si="0"/>
        <v>271169</v>
      </c>
      <c r="AR74" s="6">
        <f t="shared" si="0"/>
        <v>291479.95000000007</v>
      </c>
      <c r="AS74" s="6">
        <f t="shared" si="0"/>
        <v>47594.486495965786</v>
      </c>
      <c r="AT74" s="6">
        <f t="shared" si="0"/>
        <v>0.99999999999999989</v>
      </c>
      <c r="AU74" s="6">
        <f t="shared" si="0"/>
        <v>20310.950000000015</v>
      </c>
      <c r="AV74" s="6"/>
      <c r="AW74" s="6"/>
      <c r="AX74" s="6"/>
      <c r="AY74" s="6"/>
      <c r="AZ74" s="6">
        <f>SUM(AZ2:AZ73)</f>
        <v>7110.75</v>
      </c>
      <c r="BA74" s="6"/>
      <c r="BB74" s="64">
        <f t="shared" ref="BB74:BH74" si="1">SUM(BB2:BB73)</f>
        <v>105.55900124900948</v>
      </c>
      <c r="BC74" s="64">
        <f t="shared" si="1"/>
        <v>191.1259891778883</v>
      </c>
      <c r="BD74" s="64">
        <f t="shared" si="1"/>
        <v>942.77552825371663</v>
      </c>
      <c r="BE74" s="64">
        <f t="shared" si="1"/>
        <v>194.96706500029688</v>
      </c>
      <c r="BF74" s="64">
        <f t="shared" si="1"/>
        <v>73.047065606575288</v>
      </c>
      <c r="BG74" s="64">
        <f t="shared" si="1"/>
        <v>509.14402136622107</v>
      </c>
      <c r="BH74" s="64">
        <f t="shared" si="1"/>
        <v>140.33241797171775</v>
      </c>
      <c r="BI74" s="65">
        <f t="shared" ref="BI74" si="2">BB74/BB$74</f>
        <v>1</v>
      </c>
      <c r="BJ74" s="65">
        <f t="shared" ref="BJ74" si="3">BC74/BC$74</f>
        <v>1</v>
      </c>
      <c r="BK74" s="65">
        <f t="shared" ref="BK74" si="4">BD74/BD$74</f>
        <v>1</v>
      </c>
      <c r="BL74" s="65">
        <f t="shared" ref="BL74" si="5">BE74/BE$74</f>
        <v>1</v>
      </c>
      <c r="BM74" s="65">
        <f t="shared" ref="BM74" si="6">BF74/BF$74</f>
        <v>1</v>
      </c>
      <c r="BN74" s="65">
        <f t="shared" ref="BN74" si="7">BG74/BG$74</f>
        <v>1</v>
      </c>
      <c r="BO74" s="65">
        <f t="shared" ref="BO74" si="8">BH74/BH$74</f>
        <v>1</v>
      </c>
      <c r="BP74" s="13">
        <v>57284</v>
      </c>
      <c r="BQ74" s="65"/>
      <c r="BR74" s="4"/>
      <c r="BS74" s="13">
        <v>54311</v>
      </c>
      <c r="BT74" s="4"/>
      <c r="BU74" s="4"/>
      <c r="BV74" s="13">
        <v>63791</v>
      </c>
      <c r="BW74" s="4"/>
      <c r="BX74" s="4"/>
      <c r="BY74" s="13">
        <v>61224</v>
      </c>
      <c r="BZ74" s="4"/>
      <c r="CA74" s="4"/>
      <c r="CB74" s="13">
        <v>67802</v>
      </c>
      <c r="CC74" s="4"/>
      <c r="CD74" s="4"/>
      <c r="CE74" s="13">
        <v>71246</v>
      </c>
      <c r="CF74" s="4"/>
      <c r="CG74" s="4"/>
      <c r="CH74" s="13">
        <v>67728</v>
      </c>
      <c r="CI74" s="4"/>
      <c r="CJ74" s="4"/>
      <c r="CK74" s="9"/>
      <c r="CO74" s="25"/>
      <c r="CP74" s="25"/>
      <c r="CQ74" s="17"/>
    </row>
    <row r="75" spans="1:96" x14ac:dyDescent="0.2">
      <c r="A75" s="11" t="s">
        <v>38</v>
      </c>
      <c r="B75" s="8"/>
      <c r="C75" s="8"/>
      <c r="D75" s="1"/>
      <c r="E75" s="1">
        <f>MEDIAN(E2:E73)</f>
        <v>0.72999403760567194</v>
      </c>
      <c r="L75">
        <f>PERCENTILE(L2:L73, 0.99)</f>
        <v>1.0472422254971585</v>
      </c>
      <c r="BB75" s="3" t="s">
        <v>136</v>
      </c>
      <c r="BC75" s="29" t="s">
        <v>137</v>
      </c>
      <c r="BD75" s="3" t="s">
        <v>138</v>
      </c>
      <c r="BE75" s="3"/>
      <c r="BF75" s="3"/>
      <c r="BG75" s="3"/>
      <c r="BH75" s="41"/>
      <c r="BI75" s="40"/>
      <c r="BJ75" s="41"/>
      <c r="BK75" s="3"/>
      <c r="BL75" s="40"/>
      <c r="BQ75" s="40"/>
    </row>
    <row r="76" spans="1:96" x14ac:dyDescent="0.2">
      <c r="A76" s="12" t="s">
        <v>37</v>
      </c>
      <c r="B76" s="8"/>
      <c r="C76" s="8"/>
      <c r="D76" s="7"/>
      <c r="E76" s="7"/>
      <c r="F76" s="7"/>
      <c r="G76" s="7"/>
      <c r="H76" s="7"/>
      <c r="I76" s="59"/>
      <c r="J76" s="7"/>
      <c r="K76" s="7"/>
      <c r="M76" t="s">
        <v>207</v>
      </c>
      <c r="S76" s="7"/>
      <c r="T76" s="7"/>
      <c r="U76" s="7"/>
      <c r="V76" s="75" t="s">
        <v>203</v>
      </c>
      <c r="W76" s="7" t="e">
        <f>SUM(#REF!)</f>
        <v>#REF!</v>
      </c>
      <c r="X76" s="7"/>
      <c r="Y76" s="8"/>
      <c r="Z76" s="8"/>
      <c r="AA76" s="8"/>
      <c r="AB76" s="8"/>
      <c r="AC76" s="8"/>
      <c r="AD76" s="8"/>
      <c r="AE76" s="21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 t="s">
        <v>45</v>
      </c>
      <c r="AT76" s="7" t="s">
        <v>43</v>
      </c>
      <c r="AU76" t="s">
        <v>219</v>
      </c>
      <c r="AV76" s="7"/>
      <c r="AW76" s="7"/>
      <c r="AX76" s="7"/>
      <c r="AZ76">
        <v>1</v>
      </c>
      <c r="BB76" s="3">
        <v>1.0960000000000001</v>
      </c>
      <c r="BC76" s="42">
        <v>0.73099999999999998</v>
      </c>
      <c r="BD76" s="3">
        <v>0.46400000000000002</v>
      </c>
      <c r="BE76" s="3"/>
      <c r="BF76" s="3"/>
      <c r="BG76" s="3"/>
      <c r="BH76" s="3"/>
      <c r="BI76" s="40"/>
      <c r="BJ76" s="40"/>
      <c r="BK76" s="40"/>
      <c r="BL76" s="40"/>
      <c r="BM76" s="40"/>
      <c r="BN76" s="40"/>
      <c r="BO76" s="40"/>
      <c r="BQ76" s="40"/>
    </row>
    <row r="77" spans="1:96" x14ac:dyDescent="0.2">
      <c r="A77" t="s">
        <v>57</v>
      </c>
      <c r="B77" s="3"/>
      <c r="C77" s="2" t="s">
        <v>68</v>
      </c>
      <c r="H77" s="7" t="s">
        <v>95</v>
      </c>
      <c r="I77">
        <v>0.99</v>
      </c>
      <c r="K77">
        <v>0.01</v>
      </c>
      <c r="M77" s="78">
        <v>0.95</v>
      </c>
      <c r="AM77" t="s">
        <v>124</v>
      </c>
      <c r="AS77">
        <v>1411</v>
      </c>
      <c r="AU77">
        <v>601</v>
      </c>
      <c r="AZ77">
        <v>2</v>
      </c>
      <c r="BB77">
        <v>2.1339999999999999</v>
      </c>
      <c r="BC77">
        <v>0.78900000000000003</v>
      </c>
      <c r="BD77">
        <v>0.39400000000000002</v>
      </c>
      <c r="BI77" s="25"/>
      <c r="BJ77" s="25"/>
      <c r="BK77" s="25"/>
      <c r="BL77" s="25"/>
      <c r="BM77" s="25"/>
      <c r="BN77" s="25"/>
      <c r="BO77" s="25"/>
      <c r="BQ77" s="40"/>
    </row>
    <row r="78" spans="1:96" x14ac:dyDescent="0.2">
      <c r="A78" s="5" t="s">
        <v>22</v>
      </c>
      <c r="B78" s="3"/>
      <c r="C78" t="s">
        <v>24</v>
      </c>
      <c r="D78" t="s">
        <v>32</v>
      </c>
      <c r="F78" t="s">
        <v>44</v>
      </c>
      <c r="H78" t="s">
        <v>97</v>
      </c>
      <c r="I78">
        <v>0.99</v>
      </c>
      <c r="J78" t="s">
        <v>98</v>
      </c>
      <c r="K78">
        <v>0.01</v>
      </c>
      <c r="AM78" t="s">
        <v>125</v>
      </c>
      <c r="AS78">
        <f>AS77-90</f>
        <v>1321</v>
      </c>
      <c r="AU78">
        <f>AU77-34</f>
        <v>567</v>
      </c>
      <c r="AZ78">
        <v>3</v>
      </c>
      <c r="BB78">
        <v>4.8630000000000004</v>
      </c>
      <c r="BC78">
        <v>0.48099999999999998</v>
      </c>
      <c r="BD78">
        <v>2E-3</v>
      </c>
      <c r="BI78" s="25"/>
      <c r="BJ78" s="25"/>
      <c r="BK78" s="25"/>
      <c r="BL78" s="25"/>
      <c r="BQ78" s="40"/>
    </row>
    <row r="79" spans="1:96" x14ac:dyDescent="0.2">
      <c r="A79" s="5" t="s">
        <v>1</v>
      </c>
      <c r="B79" s="3"/>
      <c r="C79" s="3">
        <v>189578</v>
      </c>
      <c r="D79" s="1">
        <f>C79*$M$77</f>
        <v>180099.1</v>
      </c>
      <c r="F79">
        <f>D79/C79</f>
        <v>0.95000000000000007</v>
      </c>
      <c r="H79" t="s">
        <v>99</v>
      </c>
      <c r="I79">
        <v>0.99</v>
      </c>
      <c r="J79" t="s">
        <v>100</v>
      </c>
      <c r="K79">
        <v>0.01</v>
      </c>
      <c r="AM79" t="s">
        <v>182</v>
      </c>
      <c r="AN79" t="s">
        <v>215</v>
      </c>
      <c r="AS79">
        <f>AS78-292</f>
        <v>1029</v>
      </c>
      <c r="AU79">
        <f>AU78-182</f>
        <v>385</v>
      </c>
      <c r="AZ79">
        <v>4</v>
      </c>
      <c r="BB79">
        <v>2.141</v>
      </c>
      <c r="BC79">
        <v>0.35199999999999998</v>
      </c>
      <c r="BD79">
        <v>0.72499999999999998</v>
      </c>
      <c r="BI79" s="25"/>
      <c r="BJ79" s="25"/>
      <c r="BK79" s="25"/>
      <c r="BL79" s="25"/>
      <c r="BQ79" s="40"/>
    </row>
    <row r="80" spans="1:96" x14ac:dyDescent="0.2">
      <c r="A80" s="5" t="s">
        <v>23</v>
      </c>
      <c r="B80" s="3"/>
      <c r="C80" s="3">
        <v>117243</v>
      </c>
      <c r="D80" s="1">
        <f>C80*$M$77</f>
        <v>111380.84999999999</v>
      </c>
      <c r="F80">
        <f>D80/C80</f>
        <v>0.95</v>
      </c>
      <c r="H80" t="s">
        <v>101</v>
      </c>
      <c r="I80">
        <v>0.98</v>
      </c>
      <c r="J80" t="s">
        <v>96</v>
      </c>
      <c r="K80">
        <v>0.02</v>
      </c>
      <c r="AM80" s="60" t="s">
        <v>183</v>
      </c>
      <c r="AN80" t="s">
        <v>216</v>
      </c>
      <c r="AS80">
        <f>AS79-306</f>
        <v>723</v>
      </c>
      <c r="AU80">
        <f>AU79-203</f>
        <v>182</v>
      </c>
      <c r="AZ80">
        <v>5</v>
      </c>
      <c r="BB80">
        <v>8.8999999999999996E-2</v>
      </c>
      <c r="BC80">
        <v>1.3540000000000001</v>
      </c>
      <c r="BD80">
        <v>0.65400000000000003</v>
      </c>
      <c r="BI80" s="25"/>
      <c r="BJ80" s="25"/>
      <c r="BK80" s="25"/>
      <c r="BL80" s="25"/>
      <c r="BQ80" s="40"/>
    </row>
    <row r="81" spans="1:69" x14ac:dyDescent="0.2">
      <c r="A81" s="5" t="s">
        <v>179</v>
      </c>
      <c r="B81" s="3"/>
      <c r="C81">
        <v>7485</v>
      </c>
      <c r="D81" s="1">
        <f>C81*$M$77</f>
        <v>7110.75</v>
      </c>
      <c r="F81">
        <f>D81/C81</f>
        <v>0.95</v>
      </c>
      <c r="H81" t="s">
        <v>102</v>
      </c>
      <c r="I81">
        <v>0.99</v>
      </c>
      <c r="J81" t="s">
        <v>96</v>
      </c>
      <c r="K81">
        <v>0.01</v>
      </c>
      <c r="AM81" t="s">
        <v>180</v>
      </c>
      <c r="AN81" t="s">
        <v>212</v>
      </c>
      <c r="AS81">
        <f>AS80-287</f>
        <v>436</v>
      </c>
      <c r="AU81">
        <f>AU80-111</f>
        <v>71</v>
      </c>
      <c r="AZ81">
        <v>6</v>
      </c>
      <c r="BB81">
        <v>3.5859999999999999</v>
      </c>
      <c r="BC81">
        <v>1.5529999999999999</v>
      </c>
      <c r="BD81">
        <v>0.22500000000000001</v>
      </c>
      <c r="BI81" s="25"/>
      <c r="BJ81" s="25"/>
      <c r="BK81" s="25"/>
      <c r="BL81" s="25"/>
      <c r="BQ81" s="40"/>
    </row>
    <row r="82" spans="1:69" x14ac:dyDescent="0.2">
      <c r="A82" s="5" t="s">
        <v>24</v>
      </c>
      <c r="B82" s="3"/>
      <c r="C82">
        <f>SUM(C79:C81)</f>
        <v>314306</v>
      </c>
      <c r="D82">
        <f>SUM(D79:D81)</f>
        <v>298590.7</v>
      </c>
      <c r="F82">
        <f>D82/C82</f>
        <v>0.95000000000000007</v>
      </c>
      <c r="H82" t="s">
        <v>103</v>
      </c>
      <c r="I82">
        <v>0.99</v>
      </c>
      <c r="J82" t="s">
        <v>96</v>
      </c>
      <c r="K82">
        <v>0.01</v>
      </c>
      <c r="AM82">
        <v>0</v>
      </c>
      <c r="AN82" s="61"/>
      <c r="AS82">
        <f>AS81-376</f>
        <v>60</v>
      </c>
      <c r="AU82">
        <f>AU81-34</f>
        <v>37</v>
      </c>
      <c r="AZ82">
        <v>7</v>
      </c>
      <c r="BB82">
        <v>1.8640000000000001</v>
      </c>
      <c r="BC82">
        <v>0.432</v>
      </c>
      <c r="BD82">
        <v>3.9E-2</v>
      </c>
      <c r="BI82" s="25"/>
      <c r="BJ82" s="25"/>
      <c r="BK82" s="25"/>
      <c r="BL82" s="25"/>
      <c r="BQ82" s="40"/>
    </row>
    <row r="83" spans="1:69" x14ac:dyDescent="0.2">
      <c r="A83" s="3"/>
      <c r="B83" s="3"/>
      <c r="AM83" s="61" t="s">
        <v>181</v>
      </c>
      <c r="AN83" t="s">
        <v>213</v>
      </c>
      <c r="BI83" s="25"/>
      <c r="BJ83" s="25"/>
      <c r="BK83" s="25"/>
      <c r="BL83" s="25"/>
      <c r="BQ83" s="40"/>
    </row>
    <row r="84" spans="1:69" x14ac:dyDescent="0.2">
      <c r="AM84" s="61" t="s">
        <v>185</v>
      </c>
      <c r="AN84" t="s">
        <v>217</v>
      </c>
      <c r="BI84" s="25"/>
      <c r="BJ84" s="25"/>
      <c r="BK84" s="25"/>
      <c r="BL84" s="25"/>
      <c r="BQ84" s="40"/>
    </row>
    <row r="85" spans="1:69" x14ac:dyDescent="0.2">
      <c r="AM85" s="61" t="s">
        <v>184</v>
      </c>
      <c r="AN85" t="s">
        <v>214</v>
      </c>
      <c r="BI85" s="25"/>
      <c r="BJ85" s="25"/>
      <c r="BK85" s="25"/>
      <c r="BL85" s="25"/>
      <c r="BQ85" s="40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  <row r="94" spans="1:69" x14ac:dyDescent="0.2">
      <c r="BI94" s="25"/>
      <c r="BJ94" s="25"/>
      <c r="BK94" s="25"/>
      <c r="BL94" s="25"/>
    </row>
  </sheetData>
  <sortState xmlns:xlrd2="http://schemas.microsoft.com/office/spreadsheetml/2017/richdata2" ref="A2:CJ73">
    <sortCondition ref="A2:A73"/>
    <sortCondition ref="AX2:AX73"/>
    <sortCondition ref="AR2:AR73"/>
    <sortCondition ref="CJ2:CJ73"/>
  </sortState>
  <conditionalFormatting sqref="G2:G73">
    <cfRule type="cellIs" dxfId="42" priority="248" operator="lessThanOrEqual">
      <formula>0.01</formula>
    </cfRule>
    <cfRule type="cellIs" dxfId="41" priority="249" operator="greaterThanOrEqual">
      <formula>0.99</formula>
    </cfRule>
  </conditionalFormatting>
  <conditionalFormatting sqref="C2:C73">
    <cfRule type="expression" dxfId="40" priority="166">
      <formula>$C2 &lt;&gt; $B2</formula>
    </cfRule>
  </conditionalFormatting>
  <conditionalFormatting sqref="O76:O77 P77:Q77 N2:O73">
    <cfRule type="cellIs" dxfId="39" priority="145" operator="greaterThan">
      <formula>0</formula>
    </cfRule>
  </conditionalFormatting>
  <conditionalFormatting sqref="P2:Q73">
    <cfRule type="cellIs" dxfId="38" priority="144" operator="greaterThan">
      <formula>0</formula>
    </cfRule>
  </conditionalFormatting>
  <conditionalFormatting sqref="AX2:AX4 AX6:AX18 AX55:AX56 AX58:AX73 AX20:AX23 AX53 AX25:AX51">
    <cfRule type="cellIs" dxfId="37" priority="175" operator="lessThan">
      <formula>0.3333334</formula>
    </cfRule>
    <cfRule type="cellIs" dxfId="36" priority="176" operator="greaterThan">
      <formula>3</formula>
    </cfRule>
  </conditionalFormatting>
  <conditionalFormatting sqref="AX24">
    <cfRule type="cellIs" dxfId="35" priority="137" operator="lessThan">
      <formula>0.3333334</formula>
    </cfRule>
    <cfRule type="cellIs" dxfId="34" priority="138" operator="greaterThan">
      <formula>3</formula>
    </cfRule>
  </conditionalFormatting>
  <conditionalFormatting sqref="AP2:AP73">
    <cfRule type="colorScale" priority="113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5:BA56 BA2:BA4 BA6:BA18 BA58:BA73 BA20:BA51 BA53">
    <cfRule type="colorScale" priority="115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5:AW56 AW58:AW73 AW20:AW51 AW53">
    <cfRule type="cellIs" dxfId="33" priority="130" operator="greaterThan">
      <formula>0</formula>
    </cfRule>
    <cfRule type="cellIs" dxfId="32" priority="131" operator="lessThan">
      <formula>0</formula>
    </cfRule>
  </conditionalFormatting>
  <conditionalFormatting sqref="D2:D73">
    <cfRule type="cellIs" dxfId="31" priority="1190" operator="greaterThanOrEqual">
      <formula>$I$82</formula>
    </cfRule>
    <cfRule type="cellIs" dxfId="30" priority="1191" operator="lessThanOrEqual">
      <formula>$K$82</formula>
    </cfRule>
  </conditionalFormatting>
  <conditionalFormatting sqref="AX5">
    <cfRule type="cellIs" dxfId="29" priority="80" operator="lessThan">
      <formula>0.3333334</formula>
    </cfRule>
    <cfRule type="cellIs" dxfId="28" priority="81" operator="greaterThan">
      <formula>3</formula>
    </cfRule>
  </conditionalFormatting>
  <conditionalFormatting sqref="BA5">
    <cfRule type="colorScale" priority="8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7" priority="78" operator="greaterThan">
      <formula>0</formula>
    </cfRule>
    <cfRule type="cellIs" dxfId="26" priority="79" operator="lessThan">
      <formula>0</formula>
    </cfRule>
  </conditionalFormatting>
  <conditionalFormatting sqref="AX19">
    <cfRule type="cellIs" dxfId="25" priority="68" operator="lessThan">
      <formula>0.3333334</formula>
    </cfRule>
    <cfRule type="cellIs" dxfId="24" priority="69" operator="greaterThan">
      <formula>3</formula>
    </cfRule>
  </conditionalFormatting>
  <conditionalFormatting sqref="BA19">
    <cfRule type="colorScale" priority="7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23" priority="66" operator="greaterThan">
      <formula>0</formula>
    </cfRule>
    <cfRule type="cellIs" dxfId="22" priority="67" operator="lessThan">
      <formula>0</formula>
    </cfRule>
  </conditionalFormatting>
  <conditionalFormatting sqref="AX54">
    <cfRule type="cellIs" dxfId="21" priority="62" operator="lessThan">
      <formula>0.3333334</formula>
    </cfRule>
    <cfRule type="cellIs" dxfId="20" priority="63" operator="greaterThan">
      <formula>3</formula>
    </cfRule>
  </conditionalFormatting>
  <conditionalFormatting sqref="BA54">
    <cfRule type="colorScale" priority="6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4">
    <cfRule type="cellIs" dxfId="19" priority="60" operator="greaterThan">
      <formula>0</formula>
    </cfRule>
    <cfRule type="cellIs" dxfId="18" priority="61" operator="lessThan">
      <formula>0</formula>
    </cfRule>
  </conditionalFormatting>
  <conditionalFormatting sqref="AX57">
    <cfRule type="cellIs" dxfId="17" priority="56" operator="lessThan">
      <formula>0.3333334</formula>
    </cfRule>
    <cfRule type="cellIs" dxfId="16" priority="57" operator="greaterThan">
      <formula>3</formula>
    </cfRule>
  </conditionalFormatting>
  <conditionalFormatting sqref="BA57">
    <cfRule type="colorScale" priority="5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7">
    <cfRule type="cellIs" dxfId="15" priority="54" operator="greaterThan">
      <formula>0</formula>
    </cfRule>
    <cfRule type="cellIs" dxfId="14" priority="55" operator="lessThan">
      <formula>0</formula>
    </cfRule>
  </conditionalFormatting>
  <conditionalFormatting sqref="CK2:CK73">
    <cfRule type="colorScale" priority="125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3">
    <cfRule type="cellIs" dxfId="13" priority="1257" operator="lessThanOrEqual">
      <formula>$K$79</formula>
    </cfRule>
  </conditionalFormatting>
  <conditionalFormatting sqref="I2:I73">
    <cfRule type="cellIs" dxfId="12" priority="1259" operator="greaterThanOrEqual">
      <formula>$I$79</formula>
    </cfRule>
  </conditionalFormatting>
  <conditionalFormatting sqref="F2:F73">
    <cfRule type="cellIs" dxfId="11" priority="1261" operator="greaterThanOrEqual">
      <formula>$I$77</formula>
    </cfRule>
    <cfRule type="cellIs" dxfId="10" priority="1262" operator="lessThanOrEqual">
      <formula>$K$77</formula>
    </cfRule>
  </conditionalFormatting>
  <conditionalFormatting sqref="J2:J73">
    <cfRule type="cellIs" dxfId="9" priority="1265" operator="lessThanOrEqual">
      <formula>$K$80</formula>
    </cfRule>
    <cfRule type="cellIs" dxfId="8" priority="1266" operator="greaterThanOrEqual">
      <formula>$I$80</formula>
    </cfRule>
  </conditionalFormatting>
  <conditionalFormatting sqref="K2:K73">
    <cfRule type="cellIs" dxfId="7" priority="1269" operator="greaterThanOrEqual">
      <formula>$I$81</formula>
    </cfRule>
    <cfRule type="cellIs" dxfId="6" priority="1270" operator="lessThanOrEqual">
      <formula>$K$81</formula>
    </cfRule>
  </conditionalFormatting>
  <conditionalFormatting sqref="AX52">
    <cfRule type="cellIs" dxfId="5" priority="25" operator="lessThan">
      <formula>0.3333334</formula>
    </cfRule>
    <cfRule type="cellIs" dxfId="4" priority="26" operator="greaterThan">
      <formula>3</formula>
    </cfRule>
  </conditionalFormatting>
  <conditionalFormatting sqref="BA52">
    <cfRule type="colorScale" priority="2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2">
    <cfRule type="cellIs" dxfId="3" priority="23" operator="greaterThan">
      <formula>0</formula>
    </cfRule>
    <cfRule type="cellIs" dxfId="2" priority="24" operator="lessThan">
      <formula>0</formula>
    </cfRule>
  </conditionalFormatting>
  <conditionalFormatting sqref="B2:B73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204</v>
      </c>
      <c r="L1" t="s">
        <v>122</v>
      </c>
      <c r="M1" s="19" t="s">
        <v>206</v>
      </c>
      <c r="N1" s="19"/>
    </row>
    <row r="2" spans="1:14" x14ac:dyDescent="0.2">
      <c r="A2" s="3" t="str">
        <f>Damian!A2</f>
        <v>aapl</v>
      </c>
      <c r="B2" s="1">
        <f>Damian!AF2*$E$77</f>
        <v>772.6495836855363</v>
      </c>
      <c r="C2" s="2">
        <v>0</v>
      </c>
      <c r="D2" s="2">
        <v>0</v>
      </c>
      <c r="E2" s="3">
        <f>C2+D2</f>
        <v>0</v>
      </c>
      <c r="F2" s="1">
        <f t="shared" ref="F2:F65" si="0">B2-E2</f>
        <v>772.6495836855363</v>
      </c>
      <c r="G2" s="1">
        <f>Damian!M2</f>
        <v>0</v>
      </c>
      <c r="H2" s="39">
        <f>E2/B2</f>
        <v>0</v>
      </c>
      <c r="I2" s="81"/>
      <c r="J2" t="s">
        <v>51</v>
      </c>
      <c r="K2">
        <v>13</v>
      </c>
      <c r="L2" s="1" t="s">
        <v>205</v>
      </c>
      <c r="M2" s="19">
        <v>147</v>
      </c>
    </row>
    <row r="3" spans="1:14" x14ac:dyDescent="0.2">
      <c r="A3" s="3" t="str">
        <f>Damian!A3</f>
        <v>abmd</v>
      </c>
      <c r="B3" s="1">
        <f>Damian!AF3*$E$77</f>
        <v>283.99692207212502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283.99692207212502</v>
      </c>
      <c r="G3" s="1">
        <f>Damian!M3</f>
        <v>0</v>
      </c>
      <c r="H3" s="39">
        <f t="shared" ref="H3:H66" si="2">E3/B3</f>
        <v>0</v>
      </c>
      <c r="I3" s="20"/>
      <c r="J3" t="s">
        <v>7</v>
      </c>
      <c r="K3">
        <v>1</v>
      </c>
      <c r="L3" s="1" t="s">
        <v>205</v>
      </c>
      <c r="M3" s="19">
        <v>120</v>
      </c>
    </row>
    <row r="4" spans="1:14" x14ac:dyDescent="0.2">
      <c r="A4" s="3" t="str">
        <f>Damian!A4</f>
        <v>abnb</v>
      </c>
      <c r="B4" s="1">
        <f>Damian!AF4*$E$77</f>
        <v>15.740755217461286</v>
      </c>
      <c r="C4" s="2">
        <v>0</v>
      </c>
      <c r="D4" s="2">
        <v>0</v>
      </c>
      <c r="E4" s="3">
        <f t="shared" si="1"/>
        <v>0</v>
      </c>
      <c r="F4" s="1">
        <f t="shared" si="0"/>
        <v>15.740755217461286</v>
      </c>
      <c r="G4" s="1">
        <f>Damian!M4</f>
        <v>2</v>
      </c>
      <c r="H4" s="39">
        <f t="shared" si="2"/>
        <v>0</v>
      </c>
      <c r="I4" s="20"/>
      <c r="L4" s="1"/>
      <c r="M4" s="19"/>
    </row>
    <row r="5" spans="1:14" x14ac:dyDescent="0.2">
      <c r="A5" s="3" t="str">
        <f>Damian!A5</f>
        <v>adyey</v>
      </c>
      <c r="B5" s="1">
        <f>Damian!AF5*$E$77</f>
        <v>652.78523716068833</v>
      </c>
      <c r="C5" s="2">
        <v>0</v>
      </c>
      <c r="D5" s="2">
        <v>0</v>
      </c>
      <c r="E5" s="3">
        <f t="shared" si="1"/>
        <v>0</v>
      </c>
      <c r="F5" s="1">
        <f t="shared" si="0"/>
        <v>652.78523716068833</v>
      </c>
      <c r="G5" s="1">
        <f>Damian!M5</f>
        <v>0</v>
      </c>
      <c r="H5" s="39">
        <f t="shared" si="2"/>
        <v>0</v>
      </c>
      <c r="I5" s="20"/>
      <c r="L5" s="1"/>
      <c r="M5" s="19"/>
    </row>
    <row r="6" spans="1:14" x14ac:dyDescent="0.2">
      <c r="A6" s="3" t="str">
        <f>Damian!A6</f>
        <v>amd</v>
      </c>
      <c r="B6" s="1">
        <f>Damian!AF6*$E$77</f>
        <v>367.96701851886104</v>
      </c>
      <c r="C6" s="2">
        <v>0</v>
      </c>
      <c r="D6" s="2">
        <v>0</v>
      </c>
      <c r="E6" s="3">
        <f t="shared" si="1"/>
        <v>0</v>
      </c>
      <c r="F6" s="1">
        <f t="shared" si="0"/>
        <v>367.96701851886104</v>
      </c>
      <c r="G6" s="1">
        <f>Damian!M6</f>
        <v>3</v>
      </c>
      <c r="H6" s="39">
        <f t="shared" si="2"/>
        <v>0</v>
      </c>
      <c r="I6" s="20"/>
      <c r="L6" s="1"/>
      <c r="M6" s="19"/>
    </row>
    <row r="7" spans="1:14" x14ac:dyDescent="0.2">
      <c r="A7" s="3" t="str">
        <f>Damian!A7</f>
        <v>amzn</v>
      </c>
      <c r="B7" s="1">
        <f>Damian!AF7*$E$77</f>
        <v>407.42728644200793</v>
      </c>
      <c r="C7" s="2">
        <v>0</v>
      </c>
      <c r="D7" s="2">
        <v>0</v>
      </c>
      <c r="E7" s="3">
        <f t="shared" si="1"/>
        <v>0</v>
      </c>
      <c r="F7" s="1">
        <f t="shared" si="0"/>
        <v>407.42728644200793</v>
      </c>
      <c r="G7" s="1">
        <f>Damian!M7</f>
        <v>0</v>
      </c>
      <c r="H7" s="39">
        <f t="shared" si="2"/>
        <v>0</v>
      </c>
      <c r="I7" s="20"/>
      <c r="L7" s="1"/>
      <c r="M7" s="19"/>
    </row>
    <row r="8" spans="1:14" x14ac:dyDescent="0.2">
      <c r="A8" s="3" t="str">
        <f>Damian!A8</f>
        <v>anet</v>
      </c>
      <c r="B8" s="1">
        <f>Damian!AF8*$E$77</f>
        <v>414.73306392862992</v>
      </c>
      <c r="C8" s="2">
        <v>0</v>
      </c>
      <c r="D8" s="2">
        <v>0</v>
      </c>
      <c r="E8" s="3">
        <f t="shared" si="1"/>
        <v>0</v>
      </c>
      <c r="F8" s="1">
        <f t="shared" si="0"/>
        <v>414.73306392862992</v>
      </c>
      <c r="G8" s="1">
        <f>Damian!M8</f>
        <v>0</v>
      </c>
      <c r="H8" s="39">
        <f t="shared" si="2"/>
        <v>0</v>
      </c>
      <c r="I8" s="20"/>
      <c r="L8" s="1"/>
      <c r="M8" s="19"/>
    </row>
    <row r="9" spans="1:14" x14ac:dyDescent="0.2">
      <c r="A9" s="3" t="str">
        <f>Damian!A9</f>
        <v>apph</v>
      </c>
      <c r="B9" s="1">
        <f>Damian!AF9*$E$77</f>
        <v>0</v>
      </c>
      <c r="C9" s="2">
        <v>0</v>
      </c>
      <c r="D9" s="2">
        <v>81</v>
      </c>
      <c r="E9" s="3">
        <f t="shared" si="1"/>
        <v>81</v>
      </c>
      <c r="F9" s="1">
        <f t="shared" si="0"/>
        <v>-81</v>
      </c>
      <c r="G9" s="1">
        <f>Damian!M9</f>
        <v>0</v>
      </c>
      <c r="H9" s="39" t="e">
        <f t="shared" si="2"/>
        <v>#DIV/0!</v>
      </c>
      <c r="I9" s="82"/>
      <c r="M9" s="19"/>
    </row>
    <row r="10" spans="1:14" x14ac:dyDescent="0.2">
      <c r="A10" s="3" t="str">
        <f>Damian!A10</f>
        <v>axon</v>
      </c>
      <c r="B10" s="1">
        <f>Damian!AF10*$E$77</f>
        <v>525.52543313201807</v>
      </c>
      <c r="C10" s="2">
        <v>0</v>
      </c>
      <c r="D10" s="2">
        <v>175</v>
      </c>
      <c r="E10" s="3">
        <f t="shared" si="1"/>
        <v>175</v>
      </c>
      <c r="F10" s="1">
        <f t="shared" si="0"/>
        <v>350.52543313201807</v>
      </c>
      <c r="G10" s="1">
        <f>Damian!M10</f>
        <v>0</v>
      </c>
      <c r="H10" s="39">
        <f t="shared" si="2"/>
        <v>0.3330000585452883</v>
      </c>
      <c r="I10" s="20"/>
      <c r="L10" s="1"/>
      <c r="M10" s="19"/>
    </row>
    <row r="11" spans="1:14" x14ac:dyDescent="0.2">
      <c r="A11" s="3" t="str">
        <f>Damian!A11</f>
        <v>bros</v>
      </c>
      <c r="B11" s="1">
        <f>Damian!AF11*$E$77</f>
        <v>51.346811573140798</v>
      </c>
      <c r="C11" s="2">
        <v>0</v>
      </c>
      <c r="D11" s="2">
        <v>200</v>
      </c>
      <c r="E11" s="3">
        <f t="shared" si="1"/>
        <v>200</v>
      </c>
      <c r="F11" s="1">
        <f t="shared" si="0"/>
        <v>-148.6531884268592</v>
      </c>
      <c r="G11" s="1">
        <f>Damian!M11</f>
        <v>0</v>
      </c>
      <c r="H11" s="39">
        <f t="shared" si="2"/>
        <v>3.8950811914603629</v>
      </c>
      <c r="I11" s="20"/>
      <c r="L11" s="1"/>
      <c r="M11" s="19"/>
    </row>
    <row r="12" spans="1:14" x14ac:dyDescent="0.2">
      <c r="A12" s="3" t="str">
        <f>Damian!A12</f>
        <v>bynd</v>
      </c>
      <c r="B12" s="1">
        <f>Damian!AF12*$E$77</f>
        <v>77.321107844960792</v>
      </c>
      <c r="C12" s="2">
        <v>0</v>
      </c>
      <c r="D12" s="2">
        <v>71</v>
      </c>
      <c r="E12" s="3">
        <f t="shared" si="1"/>
        <v>71</v>
      </c>
      <c r="F12" s="1">
        <f t="shared" si="0"/>
        <v>6.3211078449607925</v>
      </c>
      <c r="G12" s="1">
        <f>Damian!M12</f>
        <v>0</v>
      </c>
      <c r="H12" s="39">
        <f t="shared" si="2"/>
        <v>0.91824861255692991</v>
      </c>
      <c r="I12" s="20"/>
      <c r="L12" s="1"/>
      <c r="M12" s="19"/>
    </row>
    <row r="13" spans="1:14" x14ac:dyDescent="0.2">
      <c r="A13" s="3" t="str">
        <f>Damian!A13</f>
        <v>chwy</v>
      </c>
      <c r="B13" s="1">
        <f>Damian!AF13*$E$77</f>
        <v>207.87477398392394</v>
      </c>
      <c r="C13" s="2">
        <v>115</v>
      </c>
      <c r="D13" s="2">
        <v>0</v>
      </c>
      <c r="E13" s="3">
        <f t="shared" si="1"/>
        <v>115</v>
      </c>
      <c r="F13" s="1">
        <f t="shared" si="0"/>
        <v>92.874773983923944</v>
      </c>
      <c r="G13" s="1">
        <f>Damian!M13</f>
        <v>0</v>
      </c>
      <c r="H13" s="39">
        <f t="shared" si="2"/>
        <v>0.55321767906717512</v>
      </c>
      <c r="I13" s="20"/>
      <c r="L13" s="1"/>
      <c r="M13" s="19"/>
    </row>
    <row r="14" spans="1:14" x14ac:dyDescent="0.2">
      <c r="A14" s="3" t="str">
        <f>Damian!A14</f>
        <v>coin</v>
      </c>
      <c r="B14" s="1">
        <f>Damian!AF14*$E$77</f>
        <v>35.930982335688256</v>
      </c>
      <c r="C14" s="2">
        <v>0</v>
      </c>
      <c r="D14" s="2">
        <v>0</v>
      </c>
      <c r="E14" s="3">
        <f t="shared" si="1"/>
        <v>0</v>
      </c>
      <c r="F14" s="1">
        <f t="shared" si="0"/>
        <v>35.930982335688256</v>
      </c>
      <c r="G14" s="1">
        <f>Damian!M14</f>
        <v>0</v>
      </c>
      <c r="H14" s="39">
        <f t="shared" si="2"/>
        <v>0</v>
      </c>
      <c r="I14" s="20"/>
      <c r="L14" s="1"/>
      <c r="M14" s="19"/>
    </row>
    <row r="15" spans="1:14" x14ac:dyDescent="0.2">
      <c r="A15" s="3" t="str">
        <f>Damian!A15</f>
        <v>cour</v>
      </c>
      <c r="B15" s="1">
        <f>Damian!AF15*$E$77</f>
        <v>0</v>
      </c>
      <c r="C15" s="2">
        <v>0</v>
      </c>
      <c r="D15" s="2">
        <v>16</v>
      </c>
      <c r="E15" s="3">
        <f t="shared" si="1"/>
        <v>16</v>
      </c>
      <c r="F15" s="1">
        <f t="shared" si="0"/>
        <v>-16</v>
      </c>
      <c r="G15" s="1">
        <f>Damian!M15</f>
        <v>0</v>
      </c>
      <c r="H15" s="39" t="e">
        <f t="shared" si="2"/>
        <v>#DIV/0!</v>
      </c>
      <c r="I15" s="83"/>
      <c r="L15" s="1"/>
      <c r="M15" s="19"/>
    </row>
    <row r="16" spans="1:14" x14ac:dyDescent="0.2">
      <c r="A16" s="3" t="str">
        <f>Damian!A16</f>
        <v>crwd</v>
      </c>
      <c r="B16" s="1">
        <f>Damian!AF16*$E$77</f>
        <v>0</v>
      </c>
      <c r="C16" s="2">
        <v>0</v>
      </c>
      <c r="D16" s="2">
        <v>164</v>
      </c>
      <c r="E16" s="3">
        <f t="shared" si="1"/>
        <v>164</v>
      </c>
      <c r="F16" s="1">
        <f t="shared" si="0"/>
        <v>-164</v>
      </c>
      <c r="G16" s="1">
        <f>Damian!M16</f>
        <v>0</v>
      </c>
      <c r="H16" s="39" t="e">
        <f t="shared" si="2"/>
        <v>#DIV/0!</v>
      </c>
      <c r="I16" s="83"/>
      <c r="L16" s="1"/>
      <c r="M16" s="19"/>
    </row>
    <row r="17" spans="1:13" x14ac:dyDescent="0.2">
      <c r="A17" s="3" t="str">
        <f>Damian!A17</f>
        <v>ddog</v>
      </c>
      <c r="B17" s="1">
        <f>Damian!AF17*$E$77</f>
        <v>642.99293359854039</v>
      </c>
      <c r="C17" s="2">
        <v>514</v>
      </c>
      <c r="D17" s="2">
        <v>86</v>
      </c>
      <c r="E17" s="3">
        <f t="shared" si="1"/>
        <v>600</v>
      </c>
      <c r="F17" s="1">
        <f t="shared" si="0"/>
        <v>42.99293359854039</v>
      </c>
      <c r="G17" s="1">
        <f>Damian!M17</f>
        <v>0</v>
      </c>
      <c r="H17" s="39">
        <f t="shared" si="2"/>
        <v>0.93313622692876519</v>
      </c>
      <c r="I17" s="20"/>
      <c r="L17" s="1"/>
      <c r="M17" s="19"/>
    </row>
    <row r="18" spans="1:13" x14ac:dyDescent="0.2">
      <c r="A18" s="3" t="str">
        <f>Damian!A18</f>
        <v>dkng</v>
      </c>
      <c r="B18" s="1">
        <f>Damian!AF18*$E$77</f>
        <v>0</v>
      </c>
      <c r="C18" s="2">
        <v>0</v>
      </c>
      <c r="D18" s="2">
        <v>114</v>
      </c>
      <c r="E18" s="3">
        <f t="shared" si="1"/>
        <v>114</v>
      </c>
      <c r="F18" s="1">
        <f t="shared" si="0"/>
        <v>-114</v>
      </c>
      <c r="G18" s="1">
        <f>Damian!M18</f>
        <v>0</v>
      </c>
      <c r="H18" s="39" t="e">
        <f t="shared" si="2"/>
        <v>#DIV/0!</v>
      </c>
      <c r="I18" s="83"/>
      <c r="L18" s="1"/>
      <c r="M18" s="19"/>
    </row>
    <row r="19" spans="1:13" x14ac:dyDescent="0.2">
      <c r="A19" s="3" t="str">
        <f>Damian!A19</f>
        <v>docs</v>
      </c>
      <c r="B19" s="1">
        <f>Damian!AF19*$E$77</f>
        <v>58.660047133773091</v>
      </c>
      <c r="C19" s="2">
        <v>0</v>
      </c>
      <c r="D19" s="2">
        <v>0</v>
      </c>
      <c r="E19" s="3">
        <f t="shared" si="1"/>
        <v>0</v>
      </c>
      <c r="F19" s="1">
        <f t="shared" si="0"/>
        <v>58.660047133773091</v>
      </c>
      <c r="G19" s="1">
        <f>Damian!M19</f>
        <v>0</v>
      </c>
      <c r="H19" s="39">
        <f t="shared" si="2"/>
        <v>0</v>
      </c>
      <c r="I19" s="20"/>
      <c r="L19" s="1"/>
      <c r="M19" s="19"/>
    </row>
    <row r="20" spans="1:13" x14ac:dyDescent="0.2">
      <c r="A20" s="3" t="str">
        <f>Damian!A20</f>
        <v>docu</v>
      </c>
      <c r="B20" s="1">
        <f>Damian!AF20*$E$77</f>
        <v>85.01387428913128</v>
      </c>
      <c r="C20" s="2">
        <v>0</v>
      </c>
      <c r="D20" s="2">
        <v>363</v>
      </c>
      <c r="E20" s="3">
        <f t="shared" si="1"/>
        <v>363</v>
      </c>
      <c r="F20" s="1">
        <f t="shared" si="0"/>
        <v>-277.98612571086869</v>
      </c>
      <c r="G20" s="1">
        <f>Damian!M20</f>
        <v>0</v>
      </c>
      <c r="H20" s="39">
        <f t="shared" si="2"/>
        <v>4.2698912740459383</v>
      </c>
      <c r="I20" s="20"/>
      <c r="L20" s="1"/>
      <c r="M20" s="19"/>
    </row>
    <row r="21" spans="1:13" x14ac:dyDescent="0.2">
      <c r="A21" s="3" t="str">
        <f>Damian!A21</f>
        <v>duol</v>
      </c>
      <c r="B21" s="1">
        <f>Damian!AF21*$E$77</f>
        <v>13.944167430449971</v>
      </c>
      <c r="C21" s="2">
        <v>0</v>
      </c>
      <c r="D21" s="2">
        <v>189</v>
      </c>
      <c r="E21" s="3">
        <f t="shared" si="1"/>
        <v>189</v>
      </c>
      <c r="F21" s="1">
        <f t="shared" si="0"/>
        <v>-175.05583256955003</v>
      </c>
      <c r="G21" s="1">
        <f>Damian!M21</f>
        <v>0</v>
      </c>
      <c r="H21" s="39">
        <f t="shared" si="2"/>
        <v>13.554054119235506</v>
      </c>
      <c r="I21" s="20"/>
      <c r="M21" s="19"/>
    </row>
    <row r="22" spans="1:13" x14ac:dyDescent="0.2">
      <c r="A22" s="3" t="str">
        <f>Damian!A22</f>
        <v>edit</v>
      </c>
      <c r="B22" s="1">
        <f>Damian!AF22*$E$77</f>
        <v>167.18752365935276</v>
      </c>
      <c r="C22" s="2">
        <v>0</v>
      </c>
      <c r="D22" s="2">
        <v>124</v>
      </c>
      <c r="E22" s="3">
        <f t="shared" si="1"/>
        <v>124</v>
      </c>
      <c r="F22" s="1">
        <f t="shared" si="0"/>
        <v>43.187523659352763</v>
      </c>
      <c r="G22" s="1">
        <f>Damian!M22</f>
        <v>0</v>
      </c>
      <c r="H22" s="39">
        <f t="shared" si="2"/>
        <v>0.74168213803233296</v>
      </c>
      <c r="I22" s="20"/>
      <c r="L22" s="1"/>
      <c r="M22" s="19"/>
    </row>
    <row r="23" spans="1:13" x14ac:dyDescent="0.2">
      <c r="A23" s="3" t="str">
        <f>Damian!A23</f>
        <v>etsy</v>
      </c>
      <c r="B23" s="1">
        <f>Damian!AF23*$E$77</f>
        <v>602.96760883334355</v>
      </c>
      <c r="C23" s="2">
        <v>216</v>
      </c>
      <c r="D23" s="2">
        <v>216</v>
      </c>
      <c r="E23" s="3">
        <f t="shared" si="1"/>
        <v>432</v>
      </c>
      <c r="F23" s="1">
        <f t="shared" si="0"/>
        <v>170.96760883334355</v>
      </c>
      <c r="G23" s="1">
        <f>Damian!M23</f>
        <v>0</v>
      </c>
      <c r="H23" s="39">
        <f t="shared" si="2"/>
        <v>0.71645639611696299</v>
      </c>
      <c r="I23" s="20"/>
      <c r="L23" s="1"/>
      <c r="M23" s="19"/>
    </row>
    <row r="24" spans="1:13" x14ac:dyDescent="0.2">
      <c r="A24" s="3" t="str">
        <f>Damian!A24</f>
        <v>flgt</v>
      </c>
      <c r="B24" s="1">
        <f>Damian!AF24*$E$77</f>
        <v>708.11451326426516</v>
      </c>
      <c r="C24" s="2">
        <v>0</v>
      </c>
      <c r="D24" s="2">
        <v>0</v>
      </c>
      <c r="E24" s="3">
        <f t="shared" si="1"/>
        <v>0</v>
      </c>
      <c r="F24" s="1">
        <f t="shared" si="0"/>
        <v>708.11451326426516</v>
      </c>
      <c r="G24" s="1">
        <f>Damian!M24</f>
        <v>0</v>
      </c>
      <c r="H24" s="39">
        <f t="shared" si="2"/>
        <v>0</v>
      </c>
      <c r="I24" s="20"/>
      <c r="L24" s="1"/>
      <c r="M24" s="19"/>
    </row>
    <row r="25" spans="1:13" x14ac:dyDescent="0.2">
      <c r="A25" s="3" t="str">
        <f>Damian!A25</f>
        <v>fuv</v>
      </c>
      <c r="B25" s="1">
        <f>Damian!AF25*$E$77</f>
        <v>0</v>
      </c>
      <c r="C25" s="2">
        <v>0</v>
      </c>
      <c r="D25" s="2">
        <v>19</v>
      </c>
      <c r="E25" s="3">
        <f t="shared" si="1"/>
        <v>19</v>
      </c>
      <c r="F25" s="1">
        <f t="shared" si="0"/>
        <v>-19</v>
      </c>
      <c r="G25" s="1">
        <f>Damian!M25</f>
        <v>0</v>
      </c>
      <c r="H25" s="39" t="e">
        <f t="shared" si="2"/>
        <v>#DIV/0!</v>
      </c>
      <c r="I25" s="83"/>
      <c r="M25" s="19"/>
    </row>
    <row r="26" spans="1:13" x14ac:dyDescent="0.2">
      <c r="A26" s="3" t="str">
        <f>Damian!A26</f>
        <v>fvrr</v>
      </c>
      <c r="B26" s="1">
        <f>Damian!AF26*$E$77</f>
        <v>0</v>
      </c>
      <c r="C26" s="2">
        <v>0</v>
      </c>
      <c r="D26" s="2">
        <v>233</v>
      </c>
      <c r="E26" s="3">
        <f t="shared" si="1"/>
        <v>233</v>
      </c>
      <c r="F26" s="1">
        <f t="shared" si="0"/>
        <v>-233</v>
      </c>
      <c r="G26" s="1">
        <f>Damian!M26</f>
        <v>0</v>
      </c>
      <c r="H26" s="39" t="e">
        <f t="shared" si="2"/>
        <v>#DIV/0!</v>
      </c>
      <c r="I26" s="83"/>
      <c r="L26" s="1"/>
      <c r="M26" s="19"/>
    </row>
    <row r="27" spans="1:13" x14ac:dyDescent="0.2">
      <c r="A27" s="3" t="str">
        <f>Damian!A27</f>
        <v>gh</v>
      </c>
      <c r="B27" s="1">
        <f>Damian!AF27*$E$77</f>
        <v>280.06504925109368</v>
      </c>
      <c r="C27" s="2">
        <v>0</v>
      </c>
      <c r="D27" s="2">
        <v>223</v>
      </c>
      <c r="E27" s="3">
        <f t="shared" si="1"/>
        <v>223</v>
      </c>
      <c r="F27" s="1">
        <f t="shared" si="0"/>
        <v>57.065049251093683</v>
      </c>
      <c r="G27" s="1">
        <f>Damian!M27</f>
        <v>0</v>
      </c>
      <c r="H27" s="39">
        <f t="shared" si="2"/>
        <v>0.7962435891101437</v>
      </c>
      <c r="I27" s="20"/>
      <c r="L27" s="1"/>
      <c r="M27" s="19"/>
    </row>
    <row r="28" spans="1:13" x14ac:dyDescent="0.2">
      <c r="A28" s="3" t="str">
        <f>Damian!A28</f>
        <v>gmed</v>
      </c>
      <c r="B28" s="1">
        <f>Damian!AF28*$E$77</f>
        <v>88.477114178503143</v>
      </c>
      <c r="C28" s="2">
        <v>0</v>
      </c>
      <c r="D28" s="2">
        <v>327</v>
      </c>
      <c r="E28" s="3">
        <f t="shared" si="1"/>
        <v>327</v>
      </c>
      <c r="F28" s="1">
        <f t="shared" si="0"/>
        <v>-238.52288582149686</v>
      </c>
      <c r="G28" s="1">
        <f>Damian!M28</f>
        <v>0</v>
      </c>
      <c r="H28" s="39">
        <f t="shared" si="2"/>
        <v>3.6958709948459147</v>
      </c>
      <c r="I28" s="20"/>
      <c r="L28" s="1"/>
      <c r="M28" s="19"/>
    </row>
    <row r="29" spans="1:13" x14ac:dyDescent="0.2">
      <c r="A29" s="3" t="str">
        <f>Damian!A29</f>
        <v>goog</v>
      </c>
      <c r="B29" s="1">
        <f>Damian!AF29*$E$77</f>
        <v>517.14294643187179</v>
      </c>
      <c r="C29" s="2">
        <v>0</v>
      </c>
      <c r="D29" s="2">
        <v>0</v>
      </c>
      <c r="E29" s="3">
        <f t="shared" si="1"/>
        <v>0</v>
      </c>
      <c r="F29" s="1">
        <f t="shared" si="0"/>
        <v>517.14294643187179</v>
      </c>
      <c r="G29" s="1">
        <f>Damian!M29</f>
        <v>0</v>
      </c>
      <c r="H29" s="39">
        <f t="shared" si="2"/>
        <v>0</v>
      </c>
      <c r="I29" s="20"/>
      <c r="L29" s="1"/>
      <c r="M29" s="19"/>
    </row>
    <row r="30" spans="1:13" x14ac:dyDescent="0.2">
      <c r="A30" s="3" t="str">
        <f>Damian!A30</f>
        <v>intg</v>
      </c>
      <c r="B30" s="1">
        <f>Damian!AF30*$E$77</f>
        <v>79.761170316481554</v>
      </c>
      <c r="C30" s="2">
        <v>0</v>
      </c>
      <c r="D30" s="2">
        <v>0</v>
      </c>
      <c r="E30" s="3">
        <f t="shared" si="1"/>
        <v>0</v>
      </c>
      <c r="F30" s="1">
        <f t="shared" si="0"/>
        <v>79.761170316481554</v>
      </c>
      <c r="G30" s="1">
        <f>Damian!M30</f>
        <v>0</v>
      </c>
      <c r="H30" s="39">
        <f t="shared" si="2"/>
        <v>0</v>
      </c>
      <c r="I30" s="20"/>
      <c r="L30" s="9"/>
      <c r="M30" s="20"/>
    </row>
    <row r="31" spans="1:13" x14ac:dyDescent="0.2">
      <c r="A31" s="3" t="str">
        <f>Damian!A31</f>
        <v>isrg</v>
      </c>
      <c r="B31" s="1">
        <f>Damian!AF31*$E$77</f>
        <v>405.29614956351116</v>
      </c>
      <c r="C31" s="2">
        <v>192</v>
      </c>
      <c r="D31" s="2">
        <v>0</v>
      </c>
      <c r="E31" s="3">
        <f t="shared" si="1"/>
        <v>192</v>
      </c>
      <c r="F31" s="1">
        <f t="shared" si="0"/>
        <v>213.29614956351116</v>
      </c>
      <c r="G31" s="1">
        <f>Damian!M31</f>
        <v>1</v>
      </c>
      <c r="H31" s="39">
        <f t="shared" si="2"/>
        <v>0.47372766853762821</v>
      </c>
      <c r="I31" s="20"/>
      <c r="L31" s="7"/>
      <c r="M31" s="7"/>
    </row>
    <row r="32" spans="1:13" x14ac:dyDescent="0.2">
      <c r="A32" s="3" t="str">
        <f>Damian!A32</f>
        <v>jd</v>
      </c>
      <c r="B32" s="1">
        <f>Damian!AF32*$E$77</f>
        <v>263.62073812873371</v>
      </c>
      <c r="C32" s="2">
        <v>0</v>
      </c>
      <c r="D32" s="2">
        <v>326</v>
      </c>
      <c r="E32" s="3">
        <f t="shared" si="1"/>
        <v>326</v>
      </c>
      <c r="F32" s="1">
        <f t="shared" si="0"/>
        <v>-62.379261871266294</v>
      </c>
      <c r="G32" s="1">
        <f>Damian!M32</f>
        <v>0</v>
      </c>
      <c r="H32" s="39">
        <f t="shared" si="2"/>
        <v>1.2366250178724736</v>
      </c>
      <c r="I32" s="20"/>
    </row>
    <row r="33" spans="1:9" x14ac:dyDescent="0.2">
      <c r="A33" s="3" t="str">
        <f>Damian!A33</f>
        <v>lspd</v>
      </c>
      <c r="B33" s="1">
        <f>Damian!AF33*$E$77</f>
        <v>33.756842787460855</v>
      </c>
      <c r="C33" s="2">
        <v>0</v>
      </c>
      <c r="D33" s="2">
        <v>424</v>
      </c>
      <c r="E33" s="3">
        <f t="shared" si="1"/>
        <v>424</v>
      </c>
      <c r="F33" s="1">
        <f t="shared" si="0"/>
        <v>-390.24315721253913</v>
      </c>
      <c r="G33" s="1">
        <f>Damian!M33</f>
        <v>0</v>
      </c>
      <c r="H33" s="39">
        <f t="shared" si="2"/>
        <v>12.560416347867013</v>
      </c>
      <c r="I33" s="20"/>
    </row>
    <row r="34" spans="1:9" x14ac:dyDescent="0.2">
      <c r="A34" s="3" t="str">
        <f>Damian!A34</f>
        <v>lulu</v>
      </c>
      <c r="B34" s="1">
        <f>Damian!AF34*$E$77</f>
        <v>231.79487510566088</v>
      </c>
      <c r="C34" s="2">
        <v>0</v>
      </c>
      <c r="D34" s="2">
        <v>834</v>
      </c>
      <c r="E34" s="3">
        <f t="shared" si="1"/>
        <v>834</v>
      </c>
      <c r="F34" s="1">
        <f t="shared" si="0"/>
        <v>-602.20512489433918</v>
      </c>
      <c r="G34" s="1">
        <f>Damian!M34</f>
        <v>0</v>
      </c>
      <c r="H34" s="39">
        <f t="shared" si="2"/>
        <v>3.5980087981661857</v>
      </c>
      <c r="I34" s="20"/>
    </row>
    <row r="35" spans="1:9" x14ac:dyDescent="0.2">
      <c r="A35" s="3" t="str">
        <f>Damian!A35</f>
        <v>mdb</v>
      </c>
      <c r="B35" s="1">
        <f>Damian!AF35*$E$77</f>
        <v>772.6495836855363</v>
      </c>
      <c r="C35" s="2">
        <v>0</v>
      </c>
      <c r="D35" s="2">
        <v>250</v>
      </c>
      <c r="E35" s="3">
        <f t="shared" si="1"/>
        <v>250</v>
      </c>
      <c r="F35" s="1">
        <f t="shared" si="0"/>
        <v>522.6495836855363</v>
      </c>
      <c r="G35" s="1">
        <f>Damian!M35</f>
        <v>0</v>
      </c>
      <c r="H35" s="39">
        <f t="shared" si="2"/>
        <v>0.32356194228113178</v>
      </c>
      <c r="I35" s="20"/>
    </row>
    <row r="36" spans="1:9" x14ac:dyDescent="0.2">
      <c r="A36" s="3" t="str">
        <f>Damian!A36</f>
        <v>meli</v>
      </c>
      <c r="B36" s="1">
        <f>Damian!AF36*$E$77</f>
        <v>117.22513913085641</v>
      </c>
      <c r="C36" s="2">
        <v>0</v>
      </c>
      <c r="D36" s="2">
        <v>635</v>
      </c>
      <c r="E36" s="3">
        <f t="shared" si="1"/>
        <v>635</v>
      </c>
      <c r="F36" s="1">
        <f t="shared" si="0"/>
        <v>-517.77486086914359</v>
      </c>
      <c r="G36" s="1">
        <f>Damian!M36</f>
        <v>0</v>
      </c>
      <c r="H36" s="39">
        <f t="shared" si="2"/>
        <v>5.4169268188384097</v>
      </c>
      <c r="I36" s="20"/>
    </row>
    <row r="37" spans="1:9" x14ac:dyDescent="0.2">
      <c r="A37" s="3" t="str">
        <f>Damian!A37</f>
        <v>mnst</v>
      </c>
      <c r="B37" s="1">
        <f>Damian!AF37*$E$77</f>
        <v>364.66046065470226</v>
      </c>
      <c r="C37" s="2">
        <v>0</v>
      </c>
      <c r="D37" s="2">
        <v>176</v>
      </c>
      <c r="E37" s="3">
        <f t="shared" si="1"/>
        <v>176</v>
      </c>
      <c r="F37" s="1">
        <f t="shared" si="0"/>
        <v>188.66046065470226</v>
      </c>
      <c r="G37" s="1">
        <f>Damian!M37</f>
        <v>0</v>
      </c>
      <c r="H37" s="39">
        <f t="shared" si="2"/>
        <v>0.48264075486553715</v>
      </c>
      <c r="I37" s="20"/>
    </row>
    <row r="38" spans="1:9" x14ac:dyDescent="0.2">
      <c r="A38" s="3" t="str">
        <f>Damian!A38</f>
        <v>msft</v>
      </c>
      <c r="B38" s="1">
        <f>Damian!AF38*$E$77</f>
        <v>772.6495836855363</v>
      </c>
      <c r="C38" s="2">
        <v>0</v>
      </c>
      <c r="D38" s="2">
        <v>248</v>
      </c>
      <c r="E38" s="3">
        <f t="shared" si="1"/>
        <v>248</v>
      </c>
      <c r="F38" s="1">
        <f t="shared" si="0"/>
        <v>524.6495836855363</v>
      </c>
      <c r="G38" s="1">
        <f>Damian!M38</f>
        <v>0</v>
      </c>
      <c r="H38" s="39">
        <f t="shared" si="2"/>
        <v>0.32097344674288275</v>
      </c>
      <c r="I38" s="20"/>
    </row>
    <row r="39" spans="1:9" x14ac:dyDescent="0.2">
      <c r="A39" s="3" t="str">
        <f>Damian!A39</f>
        <v>mtch</v>
      </c>
      <c r="B39" s="1">
        <f>Damian!AF39*$E$77</f>
        <v>600.66795579719849</v>
      </c>
      <c r="C39" s="2">
        <v>0</v>
      </c>
      <c r="D39" s="2">
        <v>206</v>
      </c>
      <c r="E39" s="3">
        <f t="shared" si="1"/>
        <v>206</v>
      </c>
      <c r="F39" s="1">
        <f t="shared" si="0"/>
        <v>394.66795579719849</v>
      </c>
      <c r="G39" s="1">
        <f>Damian!M39</f>
        <v>0</v>
      </c>
      <c r="H39" s="39">
        <f t="shared" si="2"/>
        <v>0.3429515392187012</v>
      </c>
      <c r="I39" s="20"/>
    </row>
    <row r="40" spans="1:9" x14ac:dyDescent="0.2">
      <c r="A40" s="3" t="str">
        <f>Damian!A40</f>
        <v>nvcr</v>
      </c>
      <c r="B40" s="1">
        <f>Damian!AF40*$E$77</f>
        <v>152.27727865436603</v>
      </c>
      <c r="C40" s="2">
        <v>0</v>
      </c>
      <c r="D40" s="2">
        <v>696</v>
      </c>
      <c r="E40" s="3">
        <f t="shared" si="1"/>
        <v>696</v>
      </c>
      <c r="F40" s="1">
        <f t="shared" si="0"/>
        <v>-543.722721345634</v>
      </c>
      <c r="G40" s="1">
        <f>Damian!M40</f>
        <v>0</v>
      </c>
      <c r="H40" s="39">
        <f t="shared" si="2"/>
        <v>4.5706096546403217</v>
      </c>
      <c r="I40" s="20"/>
    </row>
    <row r="41" spans="1:9" x14ac:dyDescent="0.2">
      <c r="A41" s="3" t="str">
        <f>Damian!A41</f>
        <v>nvda</v>
      </c>
      <c r="B41" s="1">
        <f>Damian!AF41*$E$77</f>
        <v>743.65997794983616</v>
      </c>
      <c r="C41" s="2">
        <v>0</v>
      </c>
      <c r="D41" s="2">
        <v>0</v>
      </c>
      <c r="E41" s="3">
        <f t="shared" si="1"/>
        <v>0</v>
      </c>
      <c r="F41" s="1">
        <f t="shared" si="0"/>
        <v>743.65997794983616</v>
      </c>
      <c r="G41" s="1">
        <f>Damian!M41</f>
        <v>1</v>
      </c>
      <c r="H41" s="39">
        <f t="shared" si="2"/>
        <v>0</v>
      </c>
      <c r="I41" s="20"/>
    </row>
    <row r="42" spans="1:9" x14ac:dyDescent="0.2">
      <c r="A42" s="3" t="str">
        <f>Damian!A42</f>
        <v>nyt</v>
      </c>
      <c r="B42" s="1">
        <f>Damian!AF42*$E$77</f>
        <v>0</v>
      </c>
      <c r="C42" s="2">
        <v>0</v>
      </c>
      <c r="D42" s="2">
        <v>327</v>
      </c>
      <c r="E42" s="3">
        <f t="shared" si="1"/>
        <v>327</v>
      </c>
      <c r="F42" s="1">
        <f t="shared" si="0"/>
        <v>-327</v>
      </c>
      <c r="G42" s="1">
        <f>Damian!M42</f>
        <v>2</v>
      </c>
      <c r="H42" s="39" t="e">
        <f t="shared" si="2"/>
        <v>#DIV/0!</v>
      </c>
      <c r="I42" s="83"/>
    </row>
    <row r="43" spans="1:9" x14ac:dyDescent="0.2">
      <c r="A43" s="3" t="str">
        <f>Damian!A43</f>
        <v>okta</v>
      </c>
      <c r="B43" s="1">
        <f>Damian!AF43*$E$77</f>
        <v>568.75614344802511</v>
      </c>
      <c r="C43" s="2">
        <v>165</v>
      </c>
      <c r="D43" s="2">
        <v>248</v>
      </c>
      <c r="E43" s="3">
        <f t="shared" si="1"/>
        <v>413</v>
      </c>
      <c r="F43" s="1">
        <f t="shared" si="0"/>
        <v>155.75614344802511</v>
      </c>
      <c r="G43" s="1">
        <f>Damian!M43</f>
        <v>0</v>
      </c>
      <c r="H43" s="39">
        <f t="shared" si="2"/>
        <v>0.72614600256663664</v>
      </c>
      <c r="I43" s="20"/>
    </row>
    <row r="44" spans="1:9" x14ac:dyDescent="0.2">
      <c r="A44" s="3" t="str">
        <f>Damian!A44</f>
        <v>open</v>
      </c>
      <c r="B44" s="1">
        <f>Damian!AF44*$E$77</f>
        <v>23.925651554060121</v>
      </c>
      <c r="C44" s="2">
        <v>0</v>
      </c>
      <c r="D44" s="2">
        <v>82</v>
      </c>
      <c r="E44" s="3">
        <f t="shared" si="1"/>
        <v>82</v>
      </c>
      <c r="F44" s="1">
        <f t="shared" si="0"/>
        <v>-58.074348445939876</v>
      </c>
      <c r="G44" s="1">
        <f>Damian!M44</f>
        <v>0</v>
      </c>
      <c r="H44" s="39">
        <f t="shared" si="2"/>
        <v>3.4272838846089777</v>
      </c>
      <c r="I44" s="20"/>
    </row>
    <row r="45" spans="1:9" x14ac:dyDescent="0.2">
      <c r="A45" s="3" t="str">
        <f>Damian!A45</f>
        <v>panw</v>
      </c>
      <c r="B45" s="1">
        <f>Damian!AF45*$E$77</f>
        <v>702.19389335612607</v>
      </c>
      <c r="C45" s="2">
        <v>0</v>
      </c>
      <c r="D45" s="2">
        <v>0</v>
      </c>
      <c r="E45" s="3">
        <f t="shared" si="1"/>
        <v>0</v>
      </c>
      <c r="F45" s="1">
        <f t="shared" si="0"/>
        <v>702.19389335612607</v>
      </c>
      <c r="G45" s="1">
        <f>Damian!M45</f>
        <v>0</v>
      </c>
      <c r="H45" s="39">
        <f t="shared" si="2"/>
        <v>0</v>
      </c>
      <c r="I45" s="20"/>
    </row>
    <row r="46" spans="1:9" x14ac:dyDescent="0.2">
      <c r="A46" s="3" t="str">
        <f>Damian!A46</f>
        <v>pins</v>
      </c>
      <c r="B46" s="1">
        <f>Damian!AF46*$E$77</f>
        <v>43.193602988392712</v>
      </c>
      <c r="C46" s="2">
        <v>0</v>
      </c>
      <c r="D46" s="2">
        <v>136</v>
      </c>
      <c r="E46" s="3">
        <f t="shared" si="1"/>
        <v>136</v>
      </c>
      <c r="F46" s="1">
        <f t="shared" si="0"/>
        <v>-92.806397011607288</v>
      </c>
      <c r="G46" s="1">
        <f>Damian!M46</f>
        <v>0</v>
      </c>
      <c r="H46" s="39">
        <f t="shared" si="2"/>
        <v>3.1486143917317309</v>
      </c>
      <c r="I46" s="20"/>
    </row>
    <row r="47" spans="1:9" x14ac:dyDescent="0.2">
      <c r="A47" s="3" t="str">
        <f>Damian!A47</f>
        <v>pton</v>
      </c>
      <c r="B47" s="1">
        <f>Damian!AF47*$E$77</f>
        <v>19.474411065743769</v>
      </c>
      <c r="C47" s="2">
        <v>117</v>
      </c>
      <c r="D47" s="2">
        <v>136</v>
      </c>
      <c r="E47" s="3">
        <f t="shared" si="1"/>
        <v>253</v>
      </c>
      <c r="F47" s="1">
        <f t="shared" si="0"/>
        <v>-233.52558893425623</v>
      </c>
      <c r="G47" s="1">
        <f>Damian!M47</f>
        <v>0</v>
      </c>
      <c r="H47" s="39">
        <f t="shared" si="2"/>
        <v>12.991406987656568</v>
      </c>
      <c r="I47" s="20"/>
    </row>
    <row r="48" spans="1:9" x14ac:dyDescent="0.2">
      <c r="A48" s="3" t="str">
        <f>Damian!A48</f>
        <v>qdel</v>
      </c>
      <c r="B48" s="1">
        <f>Damian!AF48*$E$77</f>
        <v>497.91474466837087</v>
      </c>
      <c r="C48" s="2">
        <v>0</v>
      </c>
      <c r="D48" s="2">
        <v>303</v>
      </c>
      <c r="E48" s="3">
        <f t="shared" si="1"/>
        <v>303</v>
      </c>
      <c r="F48" s="1">
        <f t="shared" si="0"/>
        <v>194.91474466837087</v>
      </c>
      <c r="G48" s="1">
        <f>Damian!M48</f>
        <v>0</v>
      </c>
      <c r="H48" s="39">
        <f t="shared" si="2"/>
        <v>0.60853791385874478</v>
      </c>
      <c r="I48" s="20"/>
    </row>
    <row r="49" spans="1:9" x14ac:dyDescent="0.2">
      <c r="A49" s="3" t="str">
        <f>Damian!A49</f>
        <v>rblx</v>
      </c>
      <c r="B49" s="1">
        <f>Damian!AF49*$E$77</f>
        <v>36.48897731957026</v>
      </c>
      <c r="C49" s="2">
        <v>0</v>
      </c>
      <c r="D49" s="2">
        <v>0</v>
      </c>
      <c r="E49" s="3">
        <f t="shared" si="1"/>
        <v>0</v>
      </c>
      <c r="F49" s="1">
        <f t="shared" si="0"/>
        <v>36.48897731957026</v>
      </c>
      <c r="G49" s="1">
        <f>Damian!M49</f>
        <v>0</v>
      </c>
      <c r="H49" s="39">
        <f t="shared" si="2"/>
        <v>0</v>
      </c>
      <c r="I49" s="20"/>
    </row>
    <row r="50" spans="1:9" x14ac:dyDescent="0.2">
      <c r="A50" s="3" t="str">
        <f>Damian!A50</f>
        <v>rdfn</v>
      </c>
      <c r="B50" s="1">
        <f>Damian!AF50*$E$77</f>
        <v>98.358812612423733</v>
      </c>
      <c r="C50" s="2">
        <v>101</v>
      </c>
      <c r="D50" s="2">
        <v>55</v>
      </c>
      <c r="E50" s="3">
        <f t="shared" si="1"/>
        <v>156</v>
      </c>
      <c r="F50" s="1">
        <f t="shared" si="0"/>
        <v>-57.641187387576267</v>
      </c>
      <c r="G50" s="1">
        <f>Damian!M50</f>
        <v>1</v>
      </c>
      <c r="H50" s="39">
        <f t="shared" si="2"/>
        <v>1.5860297197233102</v>
      </c>
      <c r="I50" s="20"/>
    </row>
    <row r="51" spans="1:9" x14ac:dyDescent="0.2">
      <c r="A51" s="3" t="str">
        <f>Damian!A51</f>
        <v>rgen</v>
      </c>
      <c r="B51" s="1">
        <f>Damian!AF51*$E$77</f>
        <v>626.30201764848346</v>
      </c>
      <c r="C51" s="2">
        <v>0</v>
      </c>
      <c r="D51" s="2">
        <v>857</v>
      </c>
      <c r="E51" s="3">
        <f t="shared" si="1"/>
        <v>857</v>
      </c>
      <c r="F51" s="1">
        <f t="shared" si="0"/>
        <v>-230.69798235151654</v>
      </c>
      <c r="G51" s="1">
        <f>Damian!M51</f>
        <v>0</v>
      </c>
      <c r="H51" s="39">
        <f t="shared" si="2"/>
        <v>1.3683494158580174</v>
      </c>
      <c r="I51" s="20"/>
    </row>
    <row r="52" spans="1:9" x14ac:dyDescent="0.2">
      <c r="A52" s="3" t="str">
        <f>Damian!A52</f>
        <v>rivn</v>
      </c>
      <c r="B52" s="1">
        <f>Damian!AF52*$E$77</f>
        <v>35.930982335688256</v>
      </c>
      <c r="C52" s="2">
        <v>0</v>
      </c>
      <c r="D52" s="2">
        <v>0</v>
      </c>
      <c r="E52" s="3">
        <f t="shared" si="1"/>
        <v>0</v>
      </c>
      <c r="F52" s="1">
        <f t="shared" si="0"/>
        <v>35.930982335688256</v>
      </c>
      <c r="G52" s="1">
        <f>Damian!M52</f>
        <v>0</v>
      </c>
      <c r="H52" s="39">
        <f t="shared" si="2"/>
        <v>0</v>
      </c>
      <c r="I52" s="20"/>
    </row>
    <row r="53" spans="1:9" x14ac:dyDescent="0.2">
      <c r="A53" s="3" t="str">
        <f>Damian!A53</f>
        <v>roku</v>
      </c>
      <c r="B53" s="1">
        <f>Damian!AF53*$E$77</f>
        <v>453.19804495125419</v>
      </c>
      <c r="C53" s="2">
        <v>0</v>
      </c>
      <c r="D53" s="2">
        <v>165</v>
      </c>
      <c r="E53" s="3">
        <f t="shared" si="1"/>
        <v>165</v>
      </c>
      <c r="F53" s="1">
        <f t="shared" si="0"/>
        <v>288.19804495125419</v>
      </c>
      <c r="G53" s="1">
        <f>Damian!M53</f>
        <v>0</v>
      </c>
      <c r="H53" s="39">
        <f t="shared" si="2"/>
        <v>0.36407924049572488</v>
      </c>
      <c r="I53" s="20"/>
    </row>
    <row r="54" spans="1:9" x14ac:dyDescent="0.2">
      <c r="A54" s="3" t="str">
        <f>Damian!A54</f>
        <v>rvlv</v>
      </c>
      <c r="B54" s="1">
        <f>Damian!AF54*$E$77</f>
        <v>168.10600234303249</v>
      </c>
      <c r="C54" s="2">
        <v>0</v>
      </c>
      <c r="D54" s="2">
        <v>0</v>
      </c>
      <c r="E54" s="3">
        <f t="shared" si="1"/>
        <v>0</v>
      </c>
      <c r="F54" s="1">
        <f t="shared" si="0"/>
        <v>168.10600234303249</v>
      </c>
      <c r="G54" s="1">
        <f>Damian!M54</f>
        <v>0</v>
      </c>
      <c r="H54" s="39">
        <f t="shared" si="2"/>
        <v>0</v>
      </c>
      <c r="I54" s="20"/>
    </row>
    <row r="55" spans="1:9" x14ac:dyDescent="0.2">
      <c r="A55" s="3" t="str">
        <f>Damian!A55</f>
        <v>se</v>
      </c>
      <c r="B55" s="1">
        <f>Damian!AF55*$E$77</f>
        <v>578.02827832752178</v>
      </c>
      <c r="C55" s="2">
        <v>0</v>
      </c>
      <c r="D55" s="2">
        <v>1615</v>
      </c>
      <c r="E55" s="3">
        <f t="shared" si="1"/>
        <v>1615</v>
      </c>
      <c r="F55" s="1">
        <f t="shared" si="0"/>
        <v>-1036.9717216724782</v>
      </c>
      <c r="G55" s="1">
        <f>Damian!M55</f>
        <v>0</v>
      </c>
      <c r="H55" s="39">
        <f t="shared" si="2"/>
        <v>2.7939809530995134</v>
      </c>
      <c r="I55" s="20"/>
    </row>
    <row r="56" spans="1:9" x14ac:dyDescent="0.2">
      <c r="A56" s="3" t="str">
        <f>Damian!A56</f>
        <v>shop</v>
      </c>
      <c r="B56" s="1">
        <f>Damian!AF56*$E$77</f>
        <v>491.71196398511154</v>
      </c>
      <c r="C56" s="2">
        <v>0</v>
      </c>
      <c r="D56" s="2">
        <v>317</v>
      </c>
      <c r="E56" s="3">
        <f t="shared" si="1"/>
        <v>317</v>
      </c>
      <c r="F56" s="1">
        <f t="shared" si="0"/>
        <v>174.71196398511154</v>
      </c>
      <c r="G56" s="1">
        <f>Damian!M56</f>
        <v>0</v>
      </c>
      <c r="H56" s="39">
        <f t="shared" si="2"/>
        <v>0.64468636766706455</v>
      </c>
      <c r="I56" s="20"/>
    </row>
    <row r="57" spans="1:9" x14ac:dyDescent="0.2">
      <c r="A57" s="3" t="str">
        <f>Damian!A57</f>
        <v>snow</v>
      </c>
      <c r="B57" s="1">
        <f>Damian!AF57*$E$77</f>
        <v>57.387669752782749</v>
      </c>
      <c r="C57" s="2">
        <v>0</v>
      </c>
      <c r="D57" s="2">
        <v>0</v>
      </c>
      <c r="E57" s="3">
        <f t="shared" si="1"/>
        <v>0</v>
      </c>
      <c r="F57" s="1">
        <f t="shared" si="0"/>
        <v>57.387669752782749</v>
      </c>
      <c r="G57" s="1">
        <f>Damian!M57</f>
        <v>0</v>
      </c>
      <c r="H57" s="39">
        <f t="shared" si="2"/>
        <v>0</v>
      </c>
      <c r="I57" s="20"/>
    </row>
    <row r="58" spans="1:9" x14ac:dyDescent="0.2">
      <c r="A58" s="3" t="str">
        <f>Damian!A58</f>
        <v>splk</v>
      </c>
      <c r="B58" s="1">
        <f>Damian!AF58*$E$77</f>
        <v>0</v>
      </c>
      <c r="C58" s="2">
        <v>0</v>
      </c>
      <c r="D58" s="2">
        <v>89</v>
      </c>
      <c r="E58" s="3">
        <f t="shared" si="1"/>
        <v>89</v>
      </c>
      <c r="F58" s="1">
        <f t="shared" si="0"/>
        <v>-89</v>
      </c>
      <c r="G58" s="1">
        <f>Damian!M58</f>
        <v>0</v>
      </c>
      <c r="H58" s="39" t="e">
        <f t="shared" si="2"/>
        <v>#DIV/0!</v>
      </c>
      <c r="I58" s="83"/>
    </row>
    <row r="59" spans="1:9" x14ac:dyDescent="0.2">
      <c r="A59" s="3" t="str">
        <f>Damian!A59</f>
        <v>sq</v>
      </c>
      <c r="B59" s="1">
        <f>Damian!AF59*$E$77</f>
        <v>0</v>
      </c>
      <c r="C59" s="2">
        <v>0</v>
      </c>
      <c r="D59" s="2">
        <v>351</v>
      </c>
      <c r="E59" s="3">
        <f t="shared" si="1"/>
        <v>351</v>
      </c>
      <c r="F59" s="1">
        <f t="shared" si="0"/>
        <v>-351</v>
      </c>
      <c r="G59" s="1">
        <f>Damian!M59</f>
        <v>0</v>
      </c>
      <c r="H59" s="39" t="e">
        <f t="shared" si="2"/>
        <v>#DIV/0!</v>
      </c>
      <c r="I59" s="83"/>
    </row>
    <row r="60" spans="1:9" x14ac:dyDescent="0.2">
      <c r="A60" s="3" t="str">
        <f>Damian!A60</f>
        <v>task</v>
      </c>
      <c r="B60" s="1">
        <f>Damian!AF60*$E$77</f>
        <v>35.930982335688256</v>
      </c>
      <c r="C60" s="2">
        <v>0</v>
      </c>
      <c r="D60" s="2">
        <v>0</v>
      </c>
      <c r="E60" s="3">
        <f t="shared" si="1"/>
        <v>0</v>
      </c>
      <c r="F60" s="1">
        <f t="shared" si="0"/>
        <v>35.930982335688256</v>
      </c>
      <c r="G60" s="1">
        <f>Damian!M60</f>
        <v>0</v>
      </c>
      <c r="H60" s="39">
        <f t="shared" si="2"/>
        <v>0</v>
      </c>
      <c r="I60" s="20"/>
    </row>
    <row r="61" spans="1:9" x14ac:dyDescent="0.2">
      <c r="A61" s="3" t="str">
        <f>Damian!A61</f>
        <v>tdoc</v>
      </c>
      <c r="B61" s="1">
        <f>Damian!AF61*$E$77</f>
        <v>181.73572330517254</v>
      </c>
      <c r="C61" s="2">
        <v>0</v>
      </c>
      <c r="D61" s="2">
        <v>184</v>
      </c>
      <c r="E61" s="3">
        <f t="shared" si="1"/>
        <v>184</v>
      </c>
      <c r="F61" s="1">
        <f t="shared" si="0"/>
        <v>-2.2642766948274584</v>
      </c>
      <c r="G61" s="1">
        <f>Damian!M61</f>
        <v>0</v>
      </c>
      <c r="H61" s="39">
        <f t="shared" si="2"/>
        <v>1.0124591723280802</v>
      </c>
      <c r="I61" s="20"/>
    </row>
    <row r="62" spans="1:9" x14ac:dyDescent="0.2">
      <c r="A62" s="3" t="str">
        <f>Damian!A62</f>
        <v>team</v>
      </c>
      <c r="B62" s="1">
        <f>Damian!AF62*$E$77</f>
        <v>744.69789201235494</v>
      </c>
      <c r="C62" s="2">
        <v>0</v>
      </c>
      <c r="D62" s="2">
        <v>714</v>
      </c>
      <c r="E62" s="3">
        <f t="shared" si="1"/>
        <v>714</v>
      </c>
      <c r="F62" s="1">
        <f t="shared" si="0"/>
        <v>30.697892012354941</v>
      </c>
      <c r="G62" s="1">
        <f>Damian!M62</f>
        <v>0</v>
      </c>
      <c r="H62" s="39">
        <f t="shared" si="2"/>
        <v>0.9587780597452723</v>
      </c>
      <c r="I62" s="20"/>
    </row>
    <row r="63" spans="1:9" x14ac:dyDescent="0.2">
      <c r="A63" s="3" t="str">
        <f>Damian!A63</f>
        <v>trex</v>
      </c>
      <c r="B63" s="1">
        <f>Damian!AF63*$E$77</f>
        <v>582.65069523189823</v>
      </c>
      <c r="C63" s="2">
        <v>0</v>
      </c>
      <c r="D63" s="2">
        <v>154</v>
      </c>
      <c r="E63" s="3">
        <f t="shared" si="1"/>
        <v>154</v>
      </c>
      <c r="F63" s="1">
        <f t="shared" si="0"/>
        <v>428.65069523189823</v>
      </c>
      <c r="G63" s="1">
        <f>Damian!M63</f>
        <v>1</v>
      </c>
      <c r="H63" s="39">
        <f t="shared" si="2"/>
        <v>0.26430930446020862</v>
      </c>
      <c r="I63" s="20"/>
    </row>
    <row r="64" spans="1:9" x14ac:dyDescent="0.2">
      <c r="A64" s="3" t="str">
        <f>Damian!A64</f>
        <v>ttd</v>
      </c>
      <c r="B64" s="1">
        <f>Damian!AF64*$E$77</f>
        <v>325.43543864577191</v>
      </c>
      <c r="C64" s="2">
        <v>0</v>
      </c>
      <c r="D64" s="2">
        <v>695</v>
      </c>
      <c r="E64" s="3">
        <f t="shared" si="1"/>
        <v>695</v>
      </c>
      <c r="F64" s="1">
        <f t="shared" si="0"/>
        <v>-369.56456135422809</v>
      </c>
      <c r="G64" s="1">
        <f>Damian!M64</f>
        <v>2</v>
      </c>
      <c r="H64" s="39">
        <f t="shared" si="2"/>
        <v>2.1356002373069445</v>
      </c>
      <c r="I64" s="20"/>
    </row>
    <row r="65" spans="1:9" x14ac:dyDescent="0.2">
      <c r="A65" s="3" t="str">
        <f>Damian!A65</f>
        <v>ttwo</v>
      </c>
      <c r="B65" s="1">
        <f>Damian!AF65*$E$77</f>
        <v>274.19081703044037</v>
      </c>
      <c r="C65" s="2">
        <v>126</v>
      </c>
      <c r="D65" s="2">
        <v>377</v>
      </c>
      <c r="E65" s="3">
        <f t="shared" si="1"/>
        <v>503</v>
      </c>
      <c r="F65" s="1">
        <f t="shared" si="0"/>
        <v>-228.80918296955963</v>
      </c>
      <c r="G65" s="1">
        <f>Damian!M65</f>
        <v>0</v>
      </c>
      <c r="H65" s="39">
        <f t="shared" si="2"/>
        <v>1.8344888623463911</v>
      </c>
      <c r="I65" s="20"/>
    </row>
    <row r="66" spans="1:9" x14ac:dyDescent="0.2">
      <c r="A66" s="3" t="str">
        <f>Damian!A66</f>
        <v>twlo</v>
      </c>
      <c r="B66" s="1">
        <f>Damian!AF66*$E$77</f>
        <v>497.37665727101205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161.37665727101205</v>
      </c>
      <c r="G66" s="1">
        <f>Damian!M66</f>
        <v>1</v>
      </c>
      <c r="H66" s="39">
        <f t="shared" si="2"/>
        <v>0.67554436881608482</v>
      </c>
      <c r="I66" s="20"/>
    </row>
    <row r="67" spans="1:9" x14ac:dyDescent="0.2">
      <c r="A67" s="3" t="str">
        <f>Damian!A67</f>
        <v>twtr</v>
      </c>
      <c r="B67" s="1">
        <f>Damian!AF67*$E$77</f>
        <v>100.25952368575774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-50.740476314242258</v>
      </c>
      <c r="G67" s="1">
        <f>Damian!M67</f>
        <v>0</v>
      </c>
      <c r="H67" s="39">
        <f t="shared" ref="H67:H73" si="5">E67/B67</f>
        <v>1.5060913362532775</v>
      </c>
      <c r="I67" s="20"/>
    </row>
    <row r="68" spans="1:9" x14ac:dyDescent="0.2">
      <c r="A68" s="3" t="str">
        <f>Damian!A68</f>
        <v>upst</v>
      </c>
      <c r="B68" s="1">
        <f>Damian!AF68*$E$77</f>
        <v>424.85453564294096</v>
      </c>
      <c r="C68" s="2">
        <v>0</v>
      </c>
      <c r="D68" s="2">
        <v>633</v>
      </c>
      <c r="E68" s="3">
        <f t="shared" si="4"/>
        <v>633</v>
      </c>
      <c r="F68" s="1">
        <f t="shared" si="3"/>
        <v>-208.14546435705904</v>
      </c>
      <c r="G68" s="1">
        <f>Damian!M68</f>
        <v>0</v>
      </c>
      <c r="H68" s="39">
        <f t="shared" si="5"/>
        <v>1.4899217188350555</v>
      </c>
      <c r="I68" s="20"/>
    </row>
    <row r="69" spans="1:9" x14ac:dyDescent="0.2">
      <c r="A69" s="3" t="str">
        <f>Damian!A69</f>
        <v>veev</v>
      </c>
      <c r="B69" s="1">
        <f>Damian!AF69*$E$77</f>
        <v>553.81477269180073</v>
      </c>
      <c r="C69" s="2">
        <v>0</v>
      </c>
      <c r="D69" s="2">
        <v>551</v>
      </c>
      <c r="E69" s="3">
        <f t="shared" si="4"/>
        <v>551</v>
      </c>
      <c r="F69" s="1">
        <f t="shared" si="3"/>
        <v>2.8147726918007265</v>
      </c>
      <c r="G69" s="1">
        <f>Damian!M69</f>
        <v>0</v>
      </c>
      <c r="H69" s="39">
        <f t="shared" si="5"/>
        <v>0.99491748355118881</v>
      </c>
      <c r="I69" s="20"/>
    </row>
    <row r="70" spans="1:9" x14ac:dyDescent="0.2">
      <c r="A70" s="3" t="str">
        <f>Damian!A70</f>
        <v>wk</v>
      </c>
      <c r="B70" s="1">
        <f>Damian!AF70*$E$77</f>
        <v>0</v>
      </c>
      <c r="C70" s="2">
        <v>0</v>
      </c>
      <c r="D70" s="2">
        <v>64</v>
      </c>
      <c r="E70" s="3">
        <f t="shared" si="4"/>
        <v>64</v>
      </c>
      <c r="F70" s="1">
        <f t="shared" si="3"/>
        <v>-64</v>
      </c>
      <c r="G70" s="1">
        <f>Damian!M70</f>
        <v>0</v>
      </c>
      <c r="H70" s="39" t="e">
        <f t="shared" si="5"/>
        <v>#DIV/0!</v>
      </c>
      <c r="I70" s="83"/>
    </row>
    <row r="71" spans="1:9" x14ac:dyDescent="0.2">
      <c r="A71" s="3" t="str">
        <f>Damian!A71</f>
        <v>xpev</v>
      </c>
      <c r="B71" s="1">
        <f>Damian!AF71*$E$77</f>
        <v>413.07809614330068</v>
      </c>
      <c r="C71" s="2">
        <v>0</v>
      </c>
      <c r="D71" s="2">
        <v>0</v>
      </c>
      <c r="E71" s="3">
        <f t="shared" si="4"/>
        <v>0</v>
      </c>
      <c r="F71" s="1">
        <f t="shared" si="3"/>
        <v>413.07809614330068</v>
      </c>
      <c r="G71" s="1">
        <f>Damian!M71</f>
        <v>0</v>
      </c>
      <c r="H71" s="39">
        <f t="shared" si="5"/>
        <v>0</v>
      </c>
      <c r="I71" s="20"/>
    </row>
    <row r="72" spans="1:9" x14ac:dyDescent="0.2">
      <c r="A72" s="3" t="str">
        <f>Damian!A72</f>
        <v>zen</v>
      </c>
      <c r="B72" s="1">
        <f>Damian!AF72*$E$77</f>
        <v>518.51916022202977</v>
      </c>
      <c r="C72" s="2">
        <v>0</v>
      </c>
      <c r="D72" s="2">
        <v>223</v>
      </c>
      <c r="E72" s="3">
        <f t="shared" si="4"/>
        <v>223</v>
      </c>
      <c r="F72" s="1">
        <f t="shared" si="3"/>
        <v>295.51916022202977</v>
      </c>
      <c r="G72" s="1">
        <f>Damian!M72</f>
        <v>1</v>
      </c>
      <c r="H72" s="39">
        <f t="shared" si="5"/>
        <v>0.43007089632813467</v>
      </c>
      <c r="I72" s="20"/>
    </row>
    <row r="73" spans="1:9" ht="17" thickBot="1" x14ac:dyDescent="0.25">
      <c r="A73" s="3" t="str">
        <f>Damian!A73</f>
        <v>znga</v>
      </c>
      <c r="B73" s="1">
        <f>Damian!AF73*$E$77</f>
        <v>0</v>
      </c>
      <c r="C73" s="2">
        <v>0</v>
      </c>
      <c r="D73" s="2">
        <v>0</v>
      </c>
      <c r="E73" s="3">
        <f t="shared" si="4"/>
        <v>0</v>
      </c>
      <c r="F73" s="1">
        <f t="shared" si="3"/>
        <v>0</v>
      </c>
      <c r="G73" s="1">
        <f>Damian!M73</f>
        <v>0</v>
      </c>
      <c r="H73" s="39" t="e">
        <f t="shared" si="5"/>
        <v>#DIV/0!</v>
      </c>
      <c r="I73" s="20"/>
    </row>
    <row r="74" spans="1:9" x14ac:dyDescent="0.2">
      <c r="A74" s="55" t="str">
        <f>Damian!A74</f>
        <v>SUM</v>
      </c>
      <c r="B74" s="56">
        <f>SUM(B2:B72)</f>
        <v>20569.400000000001</v>
      </c>
      <c r="C74" s="56">
        <f>SUM(C2:C73)</f>
        <v>1546</v>
      </c>
      <c r="D74" s="56">
        <f>SUM(D2:D73)</f>
        <v>15159</v>
      </c>
      <c r="E74" s="56">
        <f>SUM(E2:E73)</f>
        <v>16705</v>
      </c>
      <c r="F74" s="56">
        <f>SUM(F2:F72)</f>
        <v>3864.4000000000005</v>
      </c>
      <c r="G74" s="57"/>
      <c r="H74" s="57"/>
    </row>
    <row r="76" spans="1:9" x14ac:dyDescent="0.2">
      <c r="A76" s="3" t="s">
        <v>119</v>
      </c>
      <c r="B76" t="s">
        <v>120</v>
      </c>
      <c r="C76" t="s">
        <v>174</v>
      </c>
      <c r="D76" t="s">
        <v>26</v>
      </c>
      <c r="E76" t="s">
        <v>190</v>
      </c>
      <c r="F76" t="s">
        <v>191</v>
      </c>
      <c r="G76" t="s">
        <v>192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Damian!F82</f>
        <v>0.95000000000000007</v>
      </c>
      <c r="E77" s="1">
        <f>D77*C77</f>
        <v>20569.400000000001</v>
      </c>
      <c r="F77" s="1">
        <f>E74</f>
        <v>16705</v>
      </c>
      <c r="G77" s="1">
        <f>E77-F77</f>
        <v>3864.4000000000015</v>
      </c>
    </row>
    <row r="79" spans="1:9" x14ac:dyDescent="0.2">
      <c r="A79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2022-07-01T05:55:52Z</dcterms:modified>
</cp:coreProperties>
</file>