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70C479AD-5770-E046-A9DB-94FD8179475A}" xr6:coauthVersionLast="47" xr6:coauthVersionMax="47" xr10:uidLastSave="{00000000-0000-0000-0000-000000000000}"/>
  <bookViews>
    <workbookView xWindow="340" yWindow="500" windowWidth="44800" windowHeight="24700" tabRatio="500" xr2:uid="{00000000-000D-0000-FFFF-FFFF00000000}"/>
  </bookViews>
  <sheets>
    <sheet name="Damian" sheetId="11" r:id="rId1"/>
    <sheet name="self-managed" sheetId="12" r:id="rId2"/>
    <sheet name="Dongmei" sheetId="8" r:id="rId3"/>
  </sheets>
  <definedNames>
    <definedName name="_xlnm._FilterDatabase" localSheetId="0" hidden="1">Damian!$A$1:$CC$112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12" i="11" l="1"/>
  <c r="BK111" i="11"/>
  <c r="BK110" i="11"/>
  <c r="BK109" i="11"/>
  <c r="BK108" i="11"/>
  <c r="BT108" i="11" s="1"/>
  <c r="BK107" i="11"/>
  <c r="BT107" i="11" s="1"/>
  <c r="BK106" i="11"/>
  <c r="BK105" i="11"/>
  <c r="BT105" i="11" s="1"/>
  <c r="BK104" i="11"/>
  <c r="BT104" i="11" s="1"/>
  <c r="BK103" i="11"/>
  <c r="BK102" i="11"/>
  <c r="BT102" i="11" s="1"/>
  <c r="BK101" i="11"/>
  <c r="BK100" i="11"/>
  <c r="BK99" i="11"/>
  <c r="BT99" i="11" s="1"/>
  <c r="BK98" i="11"/>
  <c r="BK97" i="11"/>
  <c r="BT97" i="11" s="1"/>
  <c r="BK96" i="11"/>
  <c r="BK95" i="11"/>
  <c r="BT95" i="11" s="1"/>
  <c r="BK94" i="11"/>
  <c r="BK93" i="11"/>
  <c r="BK92" i="11"/>
  <c r="BK91" i="11"/>
  <c r="BK90" i="11"/>
  <c r="BK89" i="11"/>
  <c r="BT89" i="11" s="1"/>
  <c r="BK88" i="11"/>
  <c r="BK87" i="11"/>
  <c r="BK86" i="11"/>
  <c r="BK85" i="11"/>
  <c r="BK84" i="11"/>
  <c r="BK83" i="11"/>
  <c r="BK82" i="11"/>
  <c r="BK81" i="11"/>
  <c r="BT81" i="11" s="1"/>
  <c r="BK80" i="11"/>
  <c r="BK79" i="11"/>
  <c r="BT79" i="11" s="1"/>
  <c r="BK78" i="11"/>
  <c r="BK77" i="11"/>
  <c r="BT77" i="11" s="1"/>
  <c r="BK76" i="11"/>
  <c r="BT76" i="11" s="1"/>
  <c r="BK75" i="11"/>
  <c r="BK74" i="11"/>
  <c r="BK73" i="11"/>
  <c r="BT73" i="11" s="1"/>
  <c r="BK72" i="11"/>
  <c r="BK71" i="11"/>
  <c r="BK70" i="11"/>
  <c r="BK69" i="11"/>
  <c r="BT69" i="11" s="1"/>
  <c r="BK68" i="11"/>
  <c r="BT68" i="11" s="1"/>
  <c r="BK67" i="11"/>
  <c r="BK66" i="11"/>
  <c r="BK65" i="11"/>
  <c r="BK64" i="11"/>
  <c r="BK63" i="11"/>
  <c r="BT63" i="11" s="1"/>
  <c r="BK62" i="11"/>
  <c r="BT62" i="11" s="1"/>
  <c r="BK61" i="11"/>
  <c r="BT61" i="11" s="1"/>
  <c r="BK60" i="11"/>
  <c r="BK59" i="11"/>
  <c r="BK58" i="11"/>
  <c r="BK57" i="11"/>
  <c r="BK56" i="11"/>
  <c r="BK55" i="11"/>
  <c r="BK54" i="11"/>
  <c r="BT54" i="11" s="1"/>
  <c r="BK53" i="11"/>
  <c r="BT53" i="11" s="1"/>
  <c r="BK52" i="11"/>
  <c r="BK51" i="11"/>
  <c r="BT51" i="11" s="1"/>
  <c r="BK50" i="11"/>
  <c r="BK49" i="11"/>
  <c r="BK48" i="11"/>
  <c r="BK47" i="11"/>
  <c r="BK46" i="11"/>
  <c r="BT46" i="11" s="1"/>
  <c r="BK45" i="11"/>
  <c r="BT45" i="11" s="1"/>
  <c r="BK44" i="11"/>
  <c r="BT44" i="11" s="1"/>
  <c r="BK43" i="11"/>
  <c r="BT43" i="11" s="1"/>
  <c r="BK42" i="11"/>
  <c r="BT42" i="11" s="1"/>
  <c r="BK41" i="11"/>
  <c r="BT41" i="11" s="1"/>
  <c r="BK40" i="11"/>
  <c r="BK39" i="11"/>
  <c r="BT39" i="11" s="1"/>
  <c r="BK38" i="11"/>
  <c r="BT38" i="11" s="1"/>
  <c r="BK37" i="11"/>
  <c r="BT37" i="11" s="1"/>
  <c r="BK36" i="11"/>
  <c r="BT36" i="11" s="1"/>
  <c r="BK35" i="11"/>
  <c r="BT35" i="11" s="1"/>
  <c r="BK34" i="11"/>
  <c r="BT34" i="11" s="1"/>
  <c r="BK33" i="11"/>
  <c r="BT33" i="11" s="1"/>
  <c r="BK32" i="11"/>
  <c r="BK31" i="11"/>
  <c r="BT31" i="11" s="1"/>
  <c r="BK30" i="11"/>
  <c r="BT30" i="11" s="1"/>
  <c r="BK29" i="11"/>
  <c r="BT29" i="11" s="1"/>
  <c r="BK28" i="11"/>
  <c r="BT28" i="11" s="1"/>
  <c r="BK27" i="11"/>
  <c r="BK26" i="11"/>
  <c r="BT26" i="11" s="1"/>
  <c r="BK25" i="11"/>
  <c r="BT25" i="11" s="1"/>
  <c r="BK24" i="11"/>
  <c r="BK23" i="11"/>
  <c r="BK22" i="11"/>
  <c r="BT22" i="11" s="1"/>
  <c r="BK21" i="11"/>
  <c r="BT21" i="11" s="1"/>
  <c r="BK20" i="11"/>
  <c r="BK19" i="11"/>
  <c r="BT19" i="11" s="1"/>
  <c r="BK18" i="11"/>
  <c r="BT18" i="11" s="1"/>
  <c r="BK17" i="11"/>
  <c r="BT17" i="11" s="1"/>
  <c r="BK16" i="11"/>
  <c r="BT16" i="11" s="1"/>
  <c r="BK15" i="11"/>
  <c r="BT15" i="11" s="1"/>
  <c r="BK14" i="11"/>
  <c r="BT14" i="11" s="1"/>
  <c r="BK13" i="11"/>
  <c r="BT13" i="11" s="1"/>
  <c r="BK12" i="11"/>
  <c r="BT12" i="11" s="1"/>
  <c r="BK11" i="11"/>
  <c r="BT11" i="11" s="1"/>
  <c r="BK10" i="11"/>
  <c r="BK9" i="11"/>
  <c r="BT9" i="11" s="1"/>
  <c r="BK8" i="11"/>
  <c r="BK7" i="11"/>
  <c r="BT7" i="11" s="1"/>
  <c r="BK6" i="11"/>
  <c r="BT6" i="11" s="1"/>
  <c r="BK5" i="11"/>
  <c r="BK4" i="11"/>
  <c r="BT4" i="11" s="1"/>
  <c r="BK3" i="11"/>
  <c r="AX112" i="11"/>
  <c r="AX111" i="11"/>
  <c r="AX110" i="11"/>
  <c r="AX109" i="11"/>
  <c r="AX108" i="11"/>
  <c r="AX107" i="11"/>
  <c r="AX106" i="11"/>
  <c r="AX105" i="11"/>
  <c r="AX104" i="11"/>
  <c r="AX103" i="11"/>
  <c r="AX102" i="11"/>
  <c r="AX101" i="11"/>
  <c r="AX100" i="11"/>
  <c r="AX99" i="11"/>
  <c r="AX98" i="11"/>
  <c r="AX97" i="11"/>
  <c r="AX96" i="11"/>
  <c r="AX95" i="11"/>
  <c r="AX94" i="11"/>
  <c r="AX93" i="11"/>
  <c r="AX92" i="11"/>
  <c r="AX91" i="11"/>
  <c r="AX90" i="11"/>
  <c r="AX89" i="11"/>
  <c r="AX88" i="11"/>
  <c r="AX87" i="11"/>
  <c r="AX86" i="11"/>
  <c r="AX85" i="11"/>
  <c r="AX84" i="11"/>
  <c r="AX83" i="11"/>
  <c r="AX82" i="11"/>
  <c r="AX81" i="11"/>
  <c r="AX80" i="11"/>
  <c r="AX79" i="11"/>
  <c r="AX78" i="11"/>
  <c r="AX77" i="11"/>
  <c r="AX76" i="11"/>
  <c r="AX75" i="11"/>
  <c r="AX74" i="11"/>
  <c r="AX73" i="11"/>
  <c r="AX72" i="11"/>
  <c r="AX71" i="11"/>
  <c r="AX70" i="11"/>
  <c r="AX69" i="11"/>
  <c r="AX68" i="11"/>
  <c r="AX67" i="11"/>
  <c r="AX66" i="11"/>
  <c r="AX65" i="11"/>
  <c r="AX64" i="11"/>
  <c r="AX63" i="11"/>
  <c r="AX62" i="11"/>
  <c r="AX61" i="11"/>
  <c r="AX60" i="11"/>
  <c r="AX59" i="11"/>
  <c r="AX58" i="11"/>
  <c r="AX57" i="11"/>
  <c r="AX56" i="11"/>
  <c r="AX55" i="11"/>
  <c r="AX54" i="11"/>
  <c r="AX53" i="11"/>
  <c r="AX52" i="11"/>
  <c r="AX51" i="11"/>
  <c r="AX50" i="11"/>
  <c r="AX49" i="11"/>
  <c r="AX48" i="11"/>
  <c r="AX47" i="11"/>
  <c r="AX46" i="11"/>
  <c r="AX45" i="11"/>
  <c r="AX44" i="11"/>
  <c r="AX43" i="11"/>
  <c r="AX42" i="11"/>
  <c r="AX41" i="11"/>
  <c r="AX40" i="11"/>
  <c r="AX39" i="11"/>
  <c r="AX38" i="11"/>
  <c r="AX37" i="11"/>
  <c r="AX36" i="11"/>
  <c r="AX35" i="11"/>
  <c r="AX34" i="11"/>
  <c r="AX33" i="11"/>
  <c r="AX32" i="11"/>
  <c r="AX31" i="11"/>
  <c r="AX30" i="11"/>
  <c r="AX29" i="11"/>
  <c r="AX28" i="11"/>
  <c r="AX27" i="11"/>
  <c r="AX26" i="11"/>
  <c r="AX25" i="11"/>
  <c r="AX24" i="11"/>
  <c r="AX23" i="11"/>
  <c r="AX22" i="11"/>
  <c r="AX21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AX6" i="11"/>
  <c r="AX5" i="11"/>
  <c r="AX4" i="11"/>
  <c r="AX3" i="11"/>
  <c r="AK112" i="11"/>
  <c r="AJ112" i="11"/>
  <c r="AG112" i="11"/>
  <c r="AF112" i="11"/>
  <c r="AE112" i="11"/>
  <c r="AD112" i="11"/>
  <c r="AC112" i="11"/>
  <c r="Y112" i="11"/>
  <c r="X112" i="11"/>
  <c r="U112" i="11"/>
  <c r="W112" i="11" s="1"/>
  <c r="T112" i="11"/>
  <c r="V112" i="11" s="1"/>
  <c r="AK111" i="11"/>
  <c r="AJ111" i="11"/>
  <c r="AG111" i="11"/>
  <c r="AF111" i="11"/>
  <c r="AE111" i="11"/>
  <c r="AD111" i="11"/>
  <c r="AC111" i="11"/>
  <c r="Y111" i="11"/>
  <c r="X111" i="11"/>
  <c r="U111" i="11"/>
  <c r="W111" i="11" s="1"/>
  <c r="T111" i="11"/>
  <c r="V111" i="11" s="1"/>
  <c r="AK110" i="11"/>
  <c r="AJ110" i="11"/>
  <c r="AG110" i="11"/>
  <c r="AF110" i="11"/>
  <c r="AE110" i="11"/>
  <c r="AD110" i="11"/>
  <c r="AC110" i="11"/>
  <c r="Y110" i="11"/>
  <c r="X110" i="11"/>
  <c r="U110" i="11"/>
  <c r="W110" i="11" s="1"/>
  <c r="T110" i="11"/>
  <c r="V110" i="11" s="1"/>
  <c r="AK109" i="11"/>
  <c r="AJ109" i="11"/>
  <c r="AG109" i="11"/>
  <c r="AF109" i="11"/>
  <c r="AE109" i="11"/>
  <c r="AD109" i="11"/>
  <c r="AC109" i="11"/>
  <c r="Y109" i="11"/>
  <c r="X109" i="11"/>
  <c r="U109" i="11"/>
  <c r="W109" i="11" s="1"/>
  <c r="T109" i="11"/>
  <c r="V109" i="11" s="1"/>
  <c r="AK108" i="11"/>
  <c r="AJ108" i="11"/>
  <c r="AG108" i="11"/>
  <c r="AF108" i="11"/>
  <c r="AE108" i="11"/>
  <c r="AD108" i="11"/>
  <c r="AC108" i="11"/>
  <c r="Y108" i="11"/>
  <c r="X108" i="11"/>
  <c r="U108" i="11"/>
  <c r="W108" i="11" s="1"/>
  <c r="T108" i="11"/>
  <c r="V108" i="11" s="1"/>
  <c r="AK107" i="11"/>
  <c r="AJ107" i="11"/>
  <c r="AG107" i="11"/>
  <c r="AF107" i="11"/>
  <c r="AE107" i="11"/>
  <c r="AD107" i="11"/>
  <c r="AC107" i="11"/>
  <c r="Y107" i="11"/>
  <c r="X107" i="11"/>
  <c r="U107" i="11"/>
  <c r="W107" i="11" s="1"/>
  <c r="T107" i="11"/>
  <c r="V107" i="11" s="1"/>
  <c r="AK106" i="11"/>
  <c r="AJ106" i="11"/>
  <c r="AG106" i="11"/>
  <c r="AF106" i="11"/>
  <c r="AE106" i="11"/>
  <c r="AD106" i="11"/>
  <c r="AC106" i="11"/>
  <c r="Y106" i="11"/>
  <c r="X106" i="11"/>
  <c r="U106" i="11"/>
  <c r="W106" i="11" s="1"/>
  <c r="T106" i="11"/>
  <c r="V106" i="11" s="1"/>
  <c r="AK105" i="11"/>
  <c r="AJ105" i="11"/>
  <c r="AG105" i="11"/>
  <c r="AF105" i="11"/>
  <c r="AE105" i="11"/>
  <c r="AD105" i="11"/>
  <c r="AC105" i="11"/>
  <c r="Y105" i="11"/>
  <c r="X105" i="11"/>
  <c r="U105" i="11"/>
  <c r="W105" i="11" s="1"/>
  <c r="T105" i="11"/>
  <c r="V105" i="11" s="1"/>
  <c r="AK104" i="11"/>
  <c r="AJ104" i="11"/>
  <c r="AG104" i="11"/>
  <c r="AF104" i="11"/>
  <c r="AE104" i="11"/>
  <c r="AD104" i="11"/>
  <c r="AC104" i="11"/>
  <c r="Y104" i="11"/>
  <c r="X104" i="11"/>
  <c r="U104" i="11"/>
  <c r="W104" i="11" s="1"/>
  <c r="T104" i="11"/>
  <c r="V104" i="11" s="1"/>
  <c r="AK103" i="11"/>
  <c r="AJ103" i="11"/>
  <c r="AG103" i="11"/>
  <c r="AF103" i="11"/>
  <c r="AE103" i="11"/>
  <c r="AD103" i="11"/>
  <c r="AC103" i="11"/>
  <c r="Y103" i="11"/>
  <c r="X103" i="11"/>
  <c r="U103" i="11"/>
  <c r="W103" i="11" s="1"/>
  <c r="T103" i="11"/>
  <c r="V103" i="11" s="1"/>
  <c r="AK102" i="11"/>
  <c r="AJ102" i="11"/>
  <c r="AG102" i="11"/>
  <c r="AF102" i="11"/>
  <c r="AE102" i="11"/>
  <c r="AD102" i="11"/>
  <c r="AC102" i="11"/>
  <c r="Y102" i="11"/>
  <c r="X102" i="11"/>
  <c r="U102" i="11"/>
  <c r="W102" i="11" s="1"/>
  <c r="T102" i="11"/>
  <c r="V102" i="11" s="1"/>
  <c r="AK101" i="11"/>
  <c r="AJ101" i="11"/>
  <c r="AG101" i="11"/>
  <c r="AF101" i="11"/>
  <c r="AE101" i="11"/>
  <c r="AD101" i="11"/>
  <c r="AC101" i="11"/>
  <c r="Y101" i="11"/>
  <c r="X101" i="11"/>
  <c r="U101" i="11"/>
  <c r="W101" i="11" s="1"/>
  <c r="T101" i="11"/>
  <c r="V101" i="11" s="1"/>
  <c r="AK100" i="11"/>
  <c r="AJ100" i="11"/>
  <c r="AG100" i="11"/>
  <c r="AF100" i="11"/>
  <c r="AE100" i="11"/>
  <c r="AD100" i="11"/>
  <c r="AC100" i="11"/>
  <c r="Y100" i="11"/>
  <c r="X100" i="11"/>
  <c r="U100" i="11"/>
  <c r="W100" i="11" s="1"/>
  <c r="T100" i="11"/>
  <c r="V100" i="11" s="1"/>
  <c r="AK99" i="11"/>
  <c r="AJ99" i="11"/>
  <c r="AG99" i="11"/>
  <c r="AF99" i="11"/>
  <c r="AE99" i="11"/>
  <c r="AD99" i="11"/>
  <c r="AC99" i="11"/>
  <c r="Y99" i="11"/>
  <c r="X99" i="11"/>
  <c r="U99" i="11"/>
  <c r="W99" i="11" s="1"/>
  <c r="T99" i="11"/>
  <c r="V99" i="11" s="1"/>
  <c r="AK98" i="11"/>
  <c r="AJ98" i="11"/>
  <c r="AG98" i="11"/>
  <c r="AF98" i="11"/>
  <c r="AE98" i="11"/>
  <c r="AD98" i="11"/>
  <c r="AC98" i="11"/>
  <c r="Y98" i="11"/>
  <c r="X98" i="11"/>
  <c r="U98" i="11"/>
  <c r="W98" i="11" s="1"/>
  <c r="T98" i="11"/>
  <c r="V98" i="11" s="1"/>
  <c r="AK97" i="11"/>
  <c r="AJ97" i="11"/>
  <c r="AG97" i="11"/>
  <c r="AF97" i="11"/>
  <c r="AE97" i="11"/>
  <c r="AD97" i="11"/>
  <c r="AC97" i="11"/>
  <c r="Y97" i="11"/>
  <c r="X97" i="11"/>
  <c r="U97" i="11"/>
  <c r="W97" i="11" s="1"/>
  <c r="T97" i="11"/>
  <c r="V97" i="11" s="1"/>
  <c r="AK96" i="11"/>
  <c r="AJ96" i="11"/>
  <c r="AG96" i="11"/>
  <c r="AF96" i="11"/>
  <c r="AE96" i="11"/>
  <c r="AD96" i="11"/>
  <c r="AC96" i="11"/>
  <c r="Y96" i="11"/>
  <c r="X96" i="11"/>
  <c r="U96" i="11"/>
  <c r="W96" i="11" s="1"/>
  <c r="T96" i="11"/>
  <c r="V96" i="11" s="1"/>
  <c r="AK95" i="11"/>
  <c r="AJ95" i="11"/>
  <c r="AG95" i="11"/>
  <c r="AF95" i="11"/>
  <c r="AE95" i="11"/>
  <c r="AD95" i="11"/>
  <c r="AC95" i="11"/>
  <c r="Y95" i="11"/>
  <c r="X95" i="11"/>
  <c r="U95" i="11"/>
  <c r="W95" i="11" s="1"/>
  <c r="T95" i="11"/>
  <c r="V95" i="11" s="1"/>
  <c r="AK94" i="11"/>
  <c r="AJ94" i="11"/>
  <c r="AG94" i="11"/>
  <c r="AF94" i="11"/>
  <c r="AE94" i="11"/>
  <c r="AD94" i="11"/>
  <c r="AC94" i="11"/>
  <c r="Y94" i="11"/>
  <c r="X94" i="11"/>
  <c r="U94" i="11"/>
  <c r="W94" i="11" s="1"/>
  <c r="T94" i="11"/>
  <c r="V94" i="11" s="1"/>
  <c r="AK93" i="11"/>
  <c r="AJ93" i="11"/>
  <c r="AG93" i="11"/>
  <c r="AF93" i="11"/>
  <c r="AE93" i="11"/>
  <c r="AD93" i="11"/>
  <c r="AC93" i="11"/>
  <c r="Y93" i="11"/>
  <c r="X93" i="11"/>
  <c r="V93" i="11"/>
  <c r="U93" i="11"/>
  <c r="W93" i="11" s="1"/>
  <c r="T93" i="11"/>
  <c r="AK92" i="11"/>
  <c r="AJ92" i="11"/>
  <c r="AG92" i="11"/>
  <c r="AF92" i="11"/>
  <c r="AE92" i="11"/>
  <c r="AD92" i="11"/>
  <c r="AC92" i="11"/>
  <c r="Y92" i="11"/>
  <c r="X92" i="11"/>
  <c r="U92" i="11"/>
  <c r="W92" i="11" s="1"/>
  <c r="T92" i="11"/>
  <c r="V92" i="11" s="1"/>
  <c r="AK91" i="11"/>
  <c r="AJ91" i="11"/>
  <c r="AG91" i="11"/>
  <c r="AF91" i="11"/>
  <c r="AE91" i="11"/>
  <c r="AD91" i="11"/>
  <c r="AC91" i="11"/>
  <c r="Y91" i="11"/>
  <c r="X91" i="11"/>
  <c r="U91" i="11"/>
  <c r="W91" i="11" s="1"/>
  <c r="T91" i="11"/>
  <c r="V91" i="11" s="1"/>
  <c r="AK90" i="11"/>
  <c r="AJ90" i="11"/>
  <c r="AG90" i="11"/>
  <c r="AF90" i="11"/>
  <c r="AE90" i="11"/>
  <c r="AD90" i="11"/>
  <c r="AC90" i="11"/>
  <c r="Y90" i="11"/>
  <c r="X90" i="11"/>
  <c r="U90" i="11"/>
  <c r="W90" i="11" s="1"/>
  <c r="T90" i="11"/>
  <c r="V90" i="11" s="1"/>
  <c r="AK89" i="11"/>
  <c r="AJ89" i="11"/>
  <c r="AG89" i="11"/>
  <c r="AH89" i="11" s="1"/>
  <c r="AF89" i="11"/>
  <c r="AE89" i="11"/>
  <c r="AD89" i="11"/>
  <c r="AC89" i="11"/>
  <c r="Y89" i="11"/>
  <c r="X89" i="11"/>
  <c r="U89" i="11"/>
  <c r="W89" i="11" s="1"/>
  <c r="T89" i="11"/>
  <c r="V89" i="11" s="1"/>
  <c r="AK88" i="11"/>
  <c r="AJ88" i="11"/>
  <c r="AG88" i="11"/>
  <c r="AF88" i="11"/>
  <c r="AE88" i="11"/>
  <c r="AD88" i="11"/>
  <c r="AC88" i="11"/>
  <c r="Y88" i="11"/>
  <c r="X88" i="11"/>
  <c r="U88" i="11"/>
  <c r="W88" i="11" s="1"/>
  <c r="T88" i="11"/>
  <c r="V88" i="11" s="1"/>
  <c r="AK87" i="11"/>
  <c r="AJ87" i="11"/>
  <c r="AL87" i="11" s="1"/>
  <c r="AG87" i="11"/>
  <c r="AF87" i="11"/>
  <c r="AE87" i="11"/>
  <c r="AD87" i="11"/>
  <c r="AC87" i="11"/>
  <c r="Y87" i="11"/>
  <c r="X87" i="11"/>
  <c r="U87" i="11"/>
  <c r="W87" i="11" s="1"/>
  <c r="T87" i="11"/>
  <c r="V87" i="11" s="1"/>
  <c r="AK86" i="11"/>
  <c r="AJ86" i="11"/>
  <c r="AG86" i="11"/>
  <c r="AF86" i="11"/>
  <c r="AE86" i="11"/>
  <c r="AD86" i="11"/>
  <c r="AC86" i="11"/>
  <c r="Y86" i="11"/>
  <c r="X86" i="11"/>
  <c r="U86" i="11"/>
  <c r="W86" i="11" s="1"/>
  <c r="T86" i="11"/>
  <c r="V86" i="11" s="1"/>
  <c r="AK85" i="11"/>
  <c r="AJ85" i="11"/>
  <c r="AG85" i="11"/>
  <c r="AF85" i="11"/>
  <c r="AE85" i="11"/>
  <c r="AD85" i="11"/>
  <c r="AC85" i="11"/>
  <c r="Y85" i="11"/>
  <c r="X85" i="11"/>
  <c r="U85" i="11"/>
  <c r="W85" i="11" s="1"/>
  <c r="T85" i="11"/>
  <c r="V85" i="11" s="1"/>
  <c r="AK84" i="11"/>
  <c r="AJ84" i="11"/>
  <c r="AG84" i="11"/>
  <c r="AF84" i="11"/>
  <c r="AE84" i="11"/>
  <c r="AD84" i="11"/>
  <c r="AC84" i="11"/>
  <c r="Y84" i="11"/>
  <c r="X84" i="11"/>
  <c r="U84" i="11"/>
  <c r="W84" i="11" s="1"/>
  <c r="T84" i="11"/>
  <c r="V84" i="11" s="1"/>
  <c r="AK83" i="11"/>
  <c r="AJ83" i="11"/>
  <c r="AG83" i="11"/>
  <c r="AF83" i="11"/>
  <c r="AE83" i="11"/>
  <c r="AD83" i="11"/>
  <c r="AC83" i="11"/>
  <c r="Y83" i="11"/>
  <c r="X83" i="11"/>
  <c r="U83" i="11"/>
  <c r="W83" i="11" s="1"/>
  <c r="T83" i="11"/>
  <c r="V83" i="11" s="1"/>
  <c r="AK82" i="11"/>
  <c r="AJ82" i="11"/>
  <c r="AG82" i="11"/>
  <c r="AF82" i="11"/>
  <c r="AE82" i="11"/>
  <c r="AD82" i="11"/>
  <c r="AC82" i="11"/>
  <c r="Y82" i="11"/>
  <c r="X82" i="11"/>
  <c r="U82" i="11"/>
  <c r="W82" i="11" s="1"/>
  <c r="T82" i="11"/>
  <c r="V82" i="11" s="1"/>
  <c r="AK81" i="11"/>
  <c r="AJ81" i="11"/>
  <c r="AG81" i="11"/>
  <c r="AF81" i="11"/>
  <c r="AE81" i="11"/>
  <c r="AD81" i="11"/>
  <c r="AC81" i="11"/>
  <c r="Y81" i="11"/>
  <c r="X81" i="11"/>
  <c r="U81" i="11"/>
  <c r="W81" i="11" s="1"/>
  <c r="T81" i="11"/>
  <c r="V81" i="11" s="1"/>
  <c r="AK80" i="11"/>
  <c r="AJ80" i="11"/>
  <c r="AG80" i="11"/>
  <c r="AF80" i="11"/>
  <c r="AE80" i="11"/>
  <c r="AD80" i="11"/>
  <c r="AC80" i="11"/>
  <c r="Y80" i="11"/>
  <c r="X80" i="11"/>
  <c r="U80" i="11"/>
  <c r="W80" i="11" s="1"/>
  <c r="T80" i="11"/>
  <c r="V80" i="11" s="1"/>
  <c r="AK79" i="11"/>
  <c r="AJ79" i="11"/>
  <c r="AG79" i="11"/>
  <c r="AF79" i="11"/>
  <c r="AE79" i="11"/>
  <c r="AD79" i="11"/>
  <c r="AC79" i="11"/>
  <c r="Y79" i="11"/>
  <c r="X79" i="11"/>
  <c r="U79" i="11"/>
  <c r="W79" i="11" s="1"/>
  <c r="T79" i="11"/>
  <c r="V79" i="11" s="1"/>
  <c r="AK78" i="11"/>
  <c r="AJ78" i="11"/>
  <c r="AG78" i="11"/>
  <c r="AF78" i="11"/>
  <c r="AE78" i="11"/>
  <c r="AD78" i="11"/>
  <c r="AC78" i="11"/>
  <c r="Y78" i="11"/>
  <c r="X78" i="11"/>
  <c r="U78" i="11"/>
  <c r="W78" i="11" s="1"/>
  <c r="T78" i="11"/>
  <c r="V78" i="11" s="1"/>
  <c r="AK77" i="11"/>
  <c r="AJ77" i="11"/>
  <c r="AG77" i="11"/>
  <c r="AF77" i="11"/>
  <c r="AE77" i="11"/>
  <c r="AD77" i="11"/>
  <c r="AC77" i="11"/>
  <c r="Y77" i="11"/>
  <c r="X77" i="11"/>
  <c r="U77" i="11"/>
  <c r="W77" i="11" s="1"/>
  <c r="T77" i="11"/>
  <c r="V77" i="11" s="1"/>
  <c r="AK76" i="11"/>
  <c r="AJ76" i="11"/>
  <c r="AG76" i="11"/>
  <c r="AF76" i="11"/>
  <c r="AE76" i="11"/>
  <c r="AD76" i="11"/>
  <c r="AC76" i="11"/>
  <c r="Y76" i="11"/>
  <c r="X76" i="11"/>
  <c r="U76" i="11"/>
  <c r="W76" i="11" s="1"/>
  <c r="T76" i="11"/>
  <c r="V76" i="11" s="1"/>
  <c r="AK75" i="11"/>
  <c r="AJ75" i="11"/>
  <c r="AG75" i="11"/>
  <c r="AF75" i="11"/>
  <c r="AE75" i="11"/>
  <c r="AD75" i="11"/>
  <c r="AC75" i="11"/>
  <c r="Y75" i="11"/>
  <c r="X75" i="11"/>
  <c r="U75" i="11"/>
  <c r="W75" i="11" s="1"/>
  <c r="T75" i="11"/>
  <c r="V75" i="11" s="1"/>
  <c r="AK74" i="11"/>
  <c r="AJ74" i="11"/>
  <c r="AG74" i="11"/>
  <c r="AF74" i="11"/>
  <c r="AE74" i="11"/>
  <c r="AD74" i="11"/>
  <c r="AC74" i="11"/>
  <c r="Y74" i="11"/>
  <c r="X74" i="11"/>
  <c r="U74" i="11"/>
  <c r="W74" i="11" s="1"/>
  <c r="T74" i="11"/>
  <c r="V74" i="11" s="1"/>
  <c r="AK73" i="11"/>
  <c r="AJ73" i="11"/>
  <c r="AG73" i="11"/>
  <c r="AF73" i="11"/>
  <c r="AE73" i="11"/>
  <c r="AD73" i="11"/>
  <c r="AC73" i="11"/>
  <c r="Y73" i="11"/>
  <c r="X73" i="11"/>
  <c r="U73" i="11"/>
  <c r="W73" i="11" s="1"/>
  <c r="T73" i="11"/>
  <c r="V73" i="11" s="1"/>
  <c r="AK72" i="11"/>
  <c r="AJ72" i="11"/>
  <c r="AG72" i="11"/>
  <c r="AF72" i="11"/>
  <c r="AE72" i="11"/>
  <c r="AD72" i="11"/>
  <c r="AC72" i="11"/>
  <c r="Y72" i="11"/>
  <c r="X72" i="11"/>
  <c r="U72" i="11"/>
  <c r="W72" i="11" s="1"/>
  <c r="T72" i="11"/>
  <c r="V72" i="11" s="1"/>
  <c r="AK71" i="11"/>
  <c r="AJ71" i="11"/>
  <c r="AG71" i="11"/>
  <c r="AF71" i="11"/>
  <c r="AE71" i="11"/>
  <c r="AD71" i="11"/>
  <c r="AC71" i="11"/>
  <c r="Y71" i="11"/>
  <c r="X71" i="11"/>
  <c r="U71" i="11"/>
  <c r="W71" i="11" s="1"/>
  <c r="T71" i="11"/>
  <c r="V71" i="11" s="1"/>
  <c r="AK70" i="11"/>
  <c r="AJ70" i="11"/>
  <c r="AG70" i="11"/>
  <c r="AF70" i="11"/>
  <c r="AE70" i="11"/>
  <c r="AD70" i="11"/>
  <c r="AC70" i="11"/>
  <c r="Y70" i="11"/>
  <c r="X70" i="11"/>
  <c r="U70" i="11"/>
  <c r="W70" i="11" s="1"/>
  <c r="T70" i="11"/>
  <c r="V70" i="11" s="1"/>
  <c r="AK69" i="11"/>
  <c r="AJ69" i="11"/>
  <c r="AG69" i="11"/>
  <c r="AF69" i="11"/>
  <c r="AE69" i="11"/>
  <c r="AD69" i="11"/>
  <c r="AC69" i="11"/>
  <c r="Y69" i="11"/>
  <c r="X69" i="11"/>
  <c r="U69" i="11"/>
  <c r="W69" i="11" s="1"/>
  <c r="T69" i="11"/>
  <c r="V69" i="11" s="1"/>
  <c r="AK68" i="11"/>
  <c r="AJ68" i="11"/>
  <c r="AG68" i="11"/>
  <c r="AF68" i="11"/>
  <c r="AE68" i="11"/>
  <c r="AD68" i="11"/>
  <c r="AC68" i="11"/>
  <c r="Y68" i="11"/>
  <c r="X68" i="11"/>
  <c r="U68" i="11"/>
  <c r="W68" i="11" s="1"/>
  <c r="T68" i="11"/>
  <c r="V68" i="11" s="1"/>
  <c r="AK67" i="11"/>
  <c r="AJ67" i="11"/>
  <c r="AG67" i="11"/>
  <c r="AF67" i="11"/>
  <c r="AE67" i="11"/>
  <c r="AD67" i="11"/>
  <c r="AC67" i="11"/>
  <c r="Y67" i="11"/>
  <c r="X67" i="11"/>
  <c r="U67" i="11"/>
  <c r="W67" i="11" s="1"/>
  <c r="T67" i="11"/>
  <c r="V67" i="11" s="1"/>
  <c r="AK66" i="11"/>
  <c r="AJ66" i="11"/>
  <c r="AG66" i="11"/>
  <c r="AF66" i="11"/>
  <c r="AE66" i="11"/>
  <c r="AD66" i="11"/>
  <c r="AC66" i="11"/>
  <c r="Y66" i="11"/>
  <c r="X66" i="11"/>
  <c r="U66" i="11"/>
  <c r="W66" i="11" s="1"/>
  <c r="T66" i="11"/>
  <c r="V66" i="11" s="1"/>
  <c r="AK65" i="11"/>
  <c r="AJ65" i="11"/>
  <c r="AG65" i="11"/>
  <c r="AF65" i="11"/>
  <c r="AE65" i="11"/>
  <c r="AD65" i="11"/>
  <c r="AC65" i="11"/>
  <c r="Y65" i="11"/>
  <c r="X65" i="11"/>
  <c r="U65" i="11"/>
  <c r="W65" i="11" s="1"/>
  <c r="T65" i="11"/>
  <c r="V65" i="11" s="1"/>
  <c r="AK64" i="11"/>
  <c r="AJ64" i="11"/>
  <c r="AG64" i="11"/>
  <c r="AF64" i="11"/>
  <c r="AE64" i="11"/>
  <c r="AD64" i="11"/>
  <c r="AC64" i="11"/>
  <c r="Y64" i="11"/>
  <c r="X64" i="11"/>
  <c r="U64" i="11"/>
  <c r="W64" i="11" s="1"/>
  <c r="T64" i="11"/>
  <c r="V64" i="11" s="1"/>
  <c r="AK63" i="11"/>
  <c r="AJ63" i="11"/>
  <c r="AG63" i="11"/>
  <c r="AF63" i="11"/>
  <c r="AE63" i="11"/>
  <c r="AD63" i="11"/>
  <c r="AC63" i="11"/>
  <c r="Y63" i="11"/>
  <c r="X63" i="11"/>
  <c r="U63" i="11"/>
  <c r="W63" i="11" s="1"/>
  <c r="T63" i="11"/>
  <c r="V63" i="11" s="1"/>
  <c r="AK62" i="11"/>
  <c r="AJ62" i="11"/>
  <c r="AG62" i="11"/>
  <c r="AF62" i="11"/>
  <c r="AE62" i="11"/>
  <c r="AD62" i="11"/>
  <c r="AC62" i="11"/>
  <c r="Y62" i="11"/>
  <c r="X62" i="11"/>
  <c r="U62" i="11"/>
  <c r="W62" i="11" s="1"/>
  <c r="T62" i="11"/>
  <c r="V62" i="11" s="1"/>
  <c r="AK61" i="11"/>
  <c r="AJ61" i="11"/>
  <c r="AG61" i="11"/>
  <c r="AF61" i="11"/>
  <c r="AE61" i="11"/>
  <c r="AD61" i="11"/>
  <c r="AC61" i="11"/>
  <c r="Y61" i="11"/>
  <c r="X61" i="11"/>
  <c r="U61" i="11"/>
  <c r="W61" i="11" s="1"/>
  <c r="T61" i="11"/>
  <c r="V61" i="11" s="1"/>
  <c r="AK60" i="11"/>
  <c r="AJ60" i="11"/>
  <c r="AG60" i="11"/>
  <c r="AF60" i="11"/>
  <c r="AE60" i="11"/>
  <c r="AD60" i="11"/>
  <c r="AC60" i="11"/>
  <c r="Y60" i="11"/>
  <c r="X60" i="11"/>
  <c r="U60" i="11"/>
  <c r="W60" i="11" s="1"/>
  <c r="T60" i="11"/>
  <c r="V60" i="11" s="1"/>
  <c r="AK59" i="11"/>
  <c r="AJ59" i="11"/>
  <c r="AG59" i="11"/>
  <c r="AF59" i="11"/>
  <c r="AE59" i="11"/>
  <c r="AD59" i="11"/>
  <c r="AC59" i="11"/>
  <c r="Y59" i="11"/>
  <c r="X59" i="11"/>
  <c r="U59" i="11"/>
  <c r="W59" i="11" s="1"/>
  <c r="T59" i="11"/>
  <c r="V59" i="11" s="1"/>
  <c r="AK58" i="11"/>
  <c r="AJ58" i="11"/>
  <c r="AG58" i="11"/>
  <c r="AF58" i="11"/>
  <c r="AE58" i="11"/>
  <c r="AD58" i="11"/>
  <c r="AC58" i="11"/>
  <c r="Y58" i="11"/>
  <c r="X58" i="11"/>
  <c r="U58" i="11"/>
  <c r="W58" i="11" s="1"/>
  <c r="T58" i="11"/>
  <c r="V58" i="11" s="1"/>
  <c r="AK57" i="11"/>
  <c r="AJ57" i="11"/>
  <c r="AG57" i="11"/>
  <c r="AF57" i="11"/>
  <c r="AE57" i="11"/>
  <c r="AD57" i="11"/>
  <c r="AC57" i="11"/>
  <c r="Y57" i="11"/>
  <c r="X57" i="11"/>
  <c r="U57" i="11"/>
  <c r="W57" i="11" s="1"/>
  <c r="T57" i="11"/>
  <c r="V57" i="11" s="1"/>
  <c r="AK56" i="11"/>
  <c r="AJ56" i="11"/>
  <c r="AG56" i="11"/>
  <c r="AF56" i="11"/>
  <c r="AE56" i="11"/>
  <c r="AD56" i="11"/>
  <c r="AC56" i="11"/>
  <c r="Y56" i="11"/>
  <c r="X56" i="11"/>
  <c r="U56" i="11"/>
  <c r="W56" i="11" s="1"/>
  <c r="T56" i="11"/>
  <c r="V56" i="11" s="1"/>
  <c r="AK55" i="11"/>
  <c r="AJ55" i="11"/>
  <c r="AG55" i="11"/>
  <c r="AF55" i="11"/>
  <c r="AE55" i="11"/>
  <c r="AD55" i="11"/>
  <c r="AC55" i="11"/>
  <c r="Y55" i="11"/>
  <c r="X55" i="11"/>
  <c r="U55" i="11"/>
  <c r="W55" i="11" s="1"/>
  <c r="T55" i="11"/>
  <c r="V55" i="11" s="1"/>
  <c r="AK54" i="11"/>
  <c r="AJ54" i="11"/>
  <c r="AG54" i="11"/>
  <c r="AF54" i="11"/>
  <c r="AE54" i="11"/>
  <c r="AD54" i="11"/>
  <c r="AC54" i="11"/>
  <c r="Y54" i="11"/>
  <c r="X54" i="11"/>
  <c r="U54" i="11"/>
  <c r="W54" i="11" s="1"/>
  <c r="T54" i="11"/>
  <c r="V54" i="11" s="1"/>
  <c r="AK53" i="11"/>
  <c r="AJ53" i="11"/>
  <c r="AG53" i="11"/>
  <c r="AF53" i="11"/>
  <c r="AE53" i="11"/>
  <c r="AD53" i="11"/>
  <c r="AC53" i="11"/>
  <c r="Y53" i="11"/>
  <c r="X53" i="11"/>
  <c r="U53" i="11"/>
  <c r="W53" i="11" s="1"/>
  <c r="T53" i="11"/>
  <c r="V53" i="11" s="1"/>
  <c r="AK52" i="11"/>
  <c r="AJ52" i="11"/>
  <c r="AG52" i="11"/>
  <c r="AF52" i="11"/>
  <c r="AE52" i="11"/>
  <c r="AD52" i="11"/>
  <c r="AC52" i="11"/>
  <c r="Y52" i="11"/>
  <c r="X52" i="11"/>
  <c r="U52" i="11"/>
  <c r="W52" i="11" s="1"/>
  <c r="T52" i="11"/>
  <c r="V52" i="11" s="1"/>
  <c r="AK51" i="11"/>
  <c r="AJ51" i="11"/>
  <c r="AG51" i="11"/>
  <c r="AF51" i="11"/>
  <c r="AE51" i="11"/>
  <c r="AD51" i="11"/>
  <c r="AC51" i="11"/>
  <c r="Y51" i="11"/>
  <c r="X51" i="11"/>
  <c r="U51" i="11"/>
  <c r="W51" i="11" s="1"/>
  <c r="T51" i="11"/>
  <c r="V51" i="11" s="1"/>
  <c r="AK50" i="11"/>
  <c r="AJ50" i="11"/>
  <c r="AG50" i="11"/>
  <c r="AF50" i="11"/>
  <c r="AE50" i="11"/>
  <c r="AD50" i="11"/>
  <c r="AC50" i="11"/>
  <c r="Y50" i="11"/>
  <c r="X50" i="11"/>
  <c r="U50" i="11"/>
  <c r="W50" i="11" s="1"/>
  <c r="T50" i="11"/>
  <c r="V50" i="11" s="1"/>
  <c r="AK49" i="11"/>
  <c r="AJ49" i="11"/>
  <c r="AG49" i="11"/>
  <c r="AF49" i="11"/>
  <c r="AE49" i="11"/>
  <c r="AD49" i="11"/>
  <c r="AC49" i="11"/>
  <c r="Y49" i="11"/>
  <c r="X49" i="11"/>
  <c r="U49" i="11"/>
  <c r="W49" i="11" s="1"/>
  <c r="T49" i="11"/>
  <c r="V49" i="11" s="1"/>
  <c r="AK48" i="11"/>
  <c r="AJ48" i="11"/>
  <c r="AG48" i="11"/>
  <c r="AF48" i="11"/>
  <c r="AE48" i="11"/>
  <c r="AD48" i="11"/>
  <c r="AC48" i="11"/>
  <c r="Y48" i="11"/>
  <c r="X48" i="11"/>
  <c r="U48" i="11"/>
  <c r="W48" i="11" s="1"/>
  <c r="T48" i="11"/>
  <c r="V48" i="11" s="1"/>
  <c r="AK47" i="11"/>
  <c r="AJ47" i="11"/>
  <c r="AG47" i="11"/>
  <c r="AF47" i="11"/>
  <c r="AE47" i="11"/>
  <c r="AD47" i="11"/>
  <c r="AC47" i="11"/>
  <c r="Y47" i="11"/>
  <c r="X47" i="11"/>
  <c r="U47" i="11"/>
  <c r="W47" i="11" s="1"/>
  <c r="T47" i="11"/>
  <c r="V47" i="11" s="1"/>
  <c r="AK46" i="11"/>
  <c r="AJ46" i="11"/>
  <c r="AG46" i="11"/>
  <c r="AF46" i="11"/>
  <c r="AE46" i="11"/>
  <c r="AD46" i="11"/>
  <c r="AC46" i="11"/>
  <c r="Y46" i="11"/>
  <c r="X46" i="11"/>
  <c r="U46" i="11"/>
  <c r="W46" i="11" s="1"/>
  <c r="T46" i="11"/>
  <c r="V46" i="11" s="1"/>
  <c r="AK45" i="11"/>
  <c r="AJ45" i="11"/>
  <c r="AG45" i="11"/>
  <c r="AF45" i="11"/>
  <c r="AE45" i="11"/>
  <c r="AD45" i="11"/>
  <c r="AC45" i="11"/>
  <c r="Y45" i="11"/>
  <c r="X45" i="11"/>
  <c r="U45" i="11"/>
  <c r="W45" i="11" s="1"/>
  <c r="T45" i="11"/>
  <c r="V45" i="11" s="1"/>
  <c r="AK44" i="11"/>
  <c r="AJ44" i="11"/>
  <c r="AG44" i="11"/>
  <c r="AF44" i="11"/>
  <c r="AE44" i="11"/>
  <c r="AD44" i="11"/>
  <c r="AC44" i="11"/>
  <c r="Y44" i="11"/>
  <c r="X44" i="11"/>
  <c r="U44" i="11"/>
  <c r="W44" i="11" s="1"/>
  <c r="T44" i="11"/>
  <c r="V44" i="11" s="1"/>
  <c r="AK43" i="11"/>
  <c r="AJ43" i="11"/>
  <c r="AG43" i="11"/>
  <c r="AF43" i="11"/>
  <c r="AE43" i="11"/>
  <c r="AD43" i="11"/>
  <c r="AC43" i="11"/>
  <c r="Y43" i="11"/>
  <c r="X43" i="11"/>
  <c r="U43" i="11"/>
  <c r="W43" i="11" s="1"/>
  <c r="T43" i="11"/>
  <c r="V43" i="11" s="1"/>
  <c r="AK42" i="11"/>
  <c r="AJ42" i="11"/>
  <c r="AG42" i="11"/>
  <c r="AF42" i="11"/>
  <c r="AE42" i="11"/>
  <c r="AD42" i="11"/>
  <c r="AC42" i="11"/>
  <c r="Y42" i="11"/>
  <c r="X42" i="11"/>
  <c r="U42" i="11"/>
  <c r="W42" i="11" s="1"/>
  <c r="T42" i="11"/>
  <c r="V42" i="11" s="1"/>
  <c r="AK41" i="11"/>
  <c r="AJ41" i="11"/>
  <c r="AG41" i="11"/>
  <c r="AF41" i="11"/>
  <c r="AE41" i="11"/>
  <c r="AD41" i="11"/>
  <c r="AC41" i="11"/>
  <c r="Y41" i="11"/>
  <c r="X41" i="11"/>
  <c r="U41" i="11"/>
  <c r="W41" i="11" s="1"/>
  <c r="T41" i="11"/>
  <c r="V41" i="11" s="1"/>
  <c r="AK40" i="11"/>
  <c r="AJ40" i="11"/>
  <c r="AG40" i="11"/>
  <c r="AF40" i="11"/>
  <c r="AE40" i="11"/>
  <c r="AD40" i="11"/>
  <c r="AC40" i="11"/>
  <c r="Y40" i="11"/>
  <c r="X40" i="11"/>
  <c r="U40" i="11"/>
  <c r="W40" i="11" s="1"/>
  <c r="T40" i="11"/>
  <c r="V40" i="11" s="1"/>
  <c r="AK39" i="11"/>
  <c r="AJ39" i="11"/>
  <c r="AG39" i="11"/>
  <c r="AF39" i="11"/>
  <c r="AE39" i="11"/>
  <c r="AD39" i="11"/>
  <c r="AC39" i="11"/>
  <c r="Y39" i="11"/>
  <c r="X39" i="11"/>
  <c r="U39" i="11"/>
  <c r="W39" i="11" s="1"/>
  <c r="T39" i="11"/>
  <c r="V39" i="11" s="1"/>
  <c r="AK38" i="11"/>
  <c r="AJ38" i="11"/>
  <c r="AL38" i="11" s="1"/>
  <c r="AG38" i="11"/>
  <c r="AF38" i="11"/>
  <c r="AE38" i="11"/>
  <c r="AD38" i="11"/>
  <c r="AC38" i="11"/>
  <c r="Y38" i="11"/>
  <c r="X38" i="11"/>
  <c r="U38" i="11"/>
  <c r="W38" i="11" s="1"/>
  <c r="T38" i="11"/>
  <c r="V38" i="11" s="1"/>
  <c r="AK37" i="11"/>
  <c r="AJ37" i="11"/>
  <c r="AG37" i="11"/>
  <c r="AF37" i="11"/>
  <c r="AE37" i="11"/>
  <c r="AD37" i="11"/>
  <c r="AC37" i="11"/>
  <c r="Y37" i="11"/>
  <c r="X37" i="11"/>
  <c r="U37" i="11"/>
  <c r="W37" i="11" s="1"/>
  <c r="T37" i="11"/>
  <c r="V37" i="11" s="1"/>
  <c r="AK36" i="11"/>
  <c r="AJ36" i="11"/>
  <c r="AG36" i="11"/>
  <c r="AF36" i="11"/>
  <c r="AE36" i="11"/>
  <c r="AD36" i="11"/>
  <c r="AC36" i="11"/>
  <c r="Y36" i="11"/>
  <c r="X36" i="11"/>
  <c r="U36" i="11"/>
  <c r="W36" i="11" s="1"/>
  <c r="T36" i="11"/>
  <c r="V36" i="11" s="1"/>
  <c r="AK35" i="11"/>
  <c r="AJ35" i="11"/>
  <c r="AG35" i="11"/>
  <c r="AF35" i="11"/>
  <c r="AE35" i="11"/>
  <c r="AD35" i="11"/>
  <c r="AC35" i="11"/>
  <c r="Y35" i="11"/>
  <c r="X35" i="11"/>
  <c r="U35" i="11"/>
  <c r="W35" i="11" s="1"/>
  <c r="T35" i="11"/>
  <c r="V35" i="11" s="1"/>
  <c r="AK34" i="11"/>
  <c r="AJ34" i="11"/>
  <c r="AG34" i="11"/>
  <c r="AF34" i="11"/>
  <c r="AE34" i="11"/>
  <c r="AD34" i="11"/>
  <c r="AC34" i="11"/>
  <c r="Y34" i="11"/>
  <c r="X34" i="11"/>
  <c r="U34" i="11"/>
  <c r="W34" i="11" s="1"/>
  <c r="T34" i="11"/>
  <c r="V34" i="11" s="1"/>
  <c r="AK33" i="11"/>
  <c r="AJ33" i="11"/>
  <c r="AG33" i="11"/>
  <c r="AF33" i="11"/>
  <c r="AE33" i="11"/>
  <c r="AD33" i="11"/>
  <c r="AC33" i="11"/>
  <c r="Y33" i="11"/>
  <c r="X33" i="11"/>
  <c r="U33" i="11"/>
  <c r="W33" i="11" s="1"/>
  <c r="T33" i="11"/>
  <c r="V33" i="11" s="1"/>
  <c r="AK32" i="11"/>
  <c r="AJ32" i="11"/>
  <c r="AG32" i="11"/>
  <c r="AF32" i="11"/>
  <c r="AE32" i="11"/>
  <c r="AD32" i="11"/>
  <c r="AC32" i="11"/>
  <c r="Y32" i="11"/>
  <c r="X32" i="11"/>
  <c r="U32" i="11"/>
  <c r="W32" i="11" s="1"/>
  <c r="T32" i="11"/>
  <c r="V32" i="11" s="1"/>
  <c r="AK31" i="11"/>
  <c r="AJ31" i="11"/>
  <c r="AG31" i="11"/>
  <c r="AF31" i="11"/>
  <c r="AE31" i="11"/>
  <c r="AD31" i="11"/>
  <c r="AC31" i="11"/>
  <c r="Y31" i="11"/>
  <c r="X31" i="11"/>
  <c r="U31" i="11"/>
  <c r="W31" i="11" s="1"/>
  <c r="T31" i="11"/>
  <c r="V31" i="11" s="1"/>
  <c r="AK30" i="11"/>
  <c r="AJ30" i="11"/>
  <c r="AL30" i="11" s="1"/>
  <c r="AG30" i="11"/>
  <c r="AF30" i="11"/>
  <c r="AE30" i="11"/>
  <c r="AD30" i="11"/>
  <c r="AC30" i="11"/>
  <c r="Y30" i="11"/>
  <c r="X30" i="11"/>
  <c r="U30" i="11"/>
  <c r="W30" i="11" s="1"/>
  <c r="T30" i="11"/>
  <c r="V30" i="11" s="1"/>
  <c r="AK29" i="11"/>
  <c r="AJ29" i="11"/>
  <c r="AG29" i="11"/>
  <c r="AF29" i="11"/>
  <c r="AE29" i="11"/>
  <c r="AD29" i="11"/>
  <c r="AC29" i="11"/>
  <c r="Y29" i="11"/>
  <c r="X29" i="11"/>
  <c r="U29" i="11"/>
  <c r="W29" i="11" s="1"/>
  <c r="T29" i="11"/>
  <c r="V29" i="11" s="1"/>
  <c r="AK28" i="11"/>
  <c r="AJ28" i="11"/>
  <c r="AL28" i="11" s="1"/>
  <c r="AG28" i="11"/>
  <c r="AF28" i="11"/>
  <c r="AE28" i="11"/>
  <c r="AD28" i="11"/>
  <c r="AC28" i="11"/>
  <c r="Y28" i="11"/>
  <c r="X28" i="11"/>
  <c r="U28" i="11"/>
  <c r="W28" i="11" s="1"/>
  <c r="T28" i="11"/>
  <c r="V28" i="11" s="1"/>
  <c r="AK27" i="11"/>
  <c r="AJ27" i="11"/>
  <c r="AG27" i="11"/>
  <c r="AF27" i="11"/>
  <c r="AE27" i="11"/>
  <c r="AD27" i="11"/>
  <c r="AC27" i="11"/>
  <c r="Y27" i="11"/>
  <c r="X27" i="11"/>
  <c r="U27" i="11"/>
  <c r="W27" i="11" s="1"/>
  <c r="T27" i="11"/>
  <c r="V27" i="11" s="1"/>
  <c r="AK26" i="11"/>
  <c r="AJ26" i="11"/>
  <c r="AG26" i="11"/>
  <c r="AF26" i="11"/>
  <c r="AE26" i="11"/>
  <c r="AD26" i="11"/>
  <c r="AC26" i="11"/>
  <c r="Y26" i="11"/>
  <c r="X26" i="11"/>
  <c r="U26" i="11"/>
  <c r="W26" i="11" s="1"/>
  <c r="T26" i="11"/>
  <c r="V26" i="11" s="1"/>
  <c r="AK25" i="11"/>
  <c r="AJ25" i="11"/>
  <c r="AG25" i="11"/>
  <c r="AF25" i="11"/>
  <c r="AE25" i="11"/>
  <c r="AD25" i="11"/>
  <c r="AC25" i="11"/>
  <c r="Y25" i="11"/>
  <c r="X25" i="11"/>
  <c r="U25" i="11"/>
  <c r="W25" i="11" s="1"/>
  <c r="T25" i="11"/>
  <c r="V25" i="11" s="1"/>
  <c r="AK24" i="11"/>
  <c r="AJ24" i="11"/>
  <c r="AG24" i="11"/>
  <c r="AF24" i="11"/>
  <c r="AE24" i="11"/>
  <c r="AD24" i="11"/>
  <c r="AC24" i="11"/>
  <c r="Y24" i="11"/>
  <c r="X24" i="11"/>
  <c r="U24" i="11"/>
  <c r="W24" i="11" s="1"/>
  <c r="T24" i="11"/>
  <c r="V24" i="11" s="1"/>
  <c r="AK23" i="11"/>
  <c r="AJ23" i="11"/>
  <c r="AG23" i="11"/>
  <c r="AF23" i="11"/>
  <c r="AE23" i="11"/>
  <c r="AD23" i="11"/>
  <c r="AC23" i="11"/>
  <c r="Y23" i="11"/>
  <c r="X23" i="11"/>
  <c r="U23" i="11"/>
  <c r="W23" i="11" s="1"/>
  <c r="T23" i="11"/>
  <c r="V23" i="11" s="1"/>
  <c r="AK22" i="11"/>
  <c r="AJ22" i="11"/>
  <c r="AL22" i="11" s="1"/>
  <c r="AG22" i="11"/>
  <c r="AF22" i="11"/>
  <c r="AE22" i="11"/>
  <c r="AD22" i="11"/>
  <c r="AC22" i="11"/>
  <c r="Y22" i="11"/>
  <c r="X22" i="11"/>
  <c r="U22" i="11"/>
  <c r="W22" i="11" s="1"/>
  <c r="T22" i="11"/>
  <c r="V22" i="11" s="1"/>
  <c r="AK21" i="11"/>
  <c r="AJ21" i="11"/>
  <c r="AG21" i="11"/>
  <c r="AF21" i="11"/>
  <c r="AE21" i="11"/>
  <c r="AD21" i="11"/>
  <c r="AC21" i="11"/>
  <c r="Y21" i="11"/>
  <c r="X21" i="11"/>
  <c r="U21" i="11"/>
  <c r="W21" i="11" s="1"/>
  <c r="T21" i="11"/>
  <c r="V21" i="11" s="1"/>
  <c r="AK20" i="11"/>
  <c r="AJ20" i="11"/>
  <c r="AG20" i="11"/>
  <c r="AF20" i="11"/>
  <c r="AE20" i="11"/>
  <c r="AD20" i="11"/>
  <c r="AC20" i="11"/>
  <c r="Y20" i="11"/>
  <c r="X20" i="11"/>
  <c r="U20" i="11"/>
  <c r="W20" i="11" s="1"/>
  <c r="T20" i="11"/>
  <c r="V20" i="11" s="1"/>
  <c r="AK19" i="11"/>
  <c r="AJ19" i="11"/>
  <c r="AG19" i="11"/>
  <c r="AF19" i="11"/>
  <c r="AE19" i="11"/>
  <c r="AD19" i="11"/>
  <c r="AC19" i="11"/>
  <c r="Y19" i="11"/>
  <c r="X19" i="11"/>
  <c r="U19" i="11"/>
  <c r="W19" i="11" s="1"/>
  <c r="T19" i="11"/>
  <c r="V19" i="11" s="1"/>
  <c r="AK18" i="11"/>
  <c r="AJ18" i="11"/>
  <c r="AG18" i="11"/>
  <c r="AF18" i="11"/>
  <c r="AE18" i="11"/>
  <c r="AD18" i="11"/>
  <c r="AC18" i="11"/>
  <c r="Y18" i="11"/>
  <c r="X18" i="11"/>
  <c r="U18" i="11"/>
  <c r="W18" i="11" s="1"/>
  <c r="T18" i="11"/>
  <c r="V18" i="11" s="1"/>
  <c r="AK17" i="11"/>
  <c r="AJ17" i="11"/>
  <c r="AG17" i="11"/>
  <c r="AF17" i="11"/>
  <c r="AH17" i="11" s="1"/>
  <c r="AE17" i="11"/>
  <c r="AD17" i="11"/>
  <c r="AC17" i="11"/>
  <c r="Y17" i="11"/>
  <c r="X17" i="11"/>
  <c r="U17" i="11"/>
  <c r="W17" i="11" s="1"/>
  <c r="T17" i="11"/>
  <c r="V17" i="11" s="1"/>
  <c r="AK16" i="11"/>
  <c r="AJ16" i="11"/>
  <c r="AG16" i="11"/>
  <c r="AF16" i="11"/>
  <c r="AE16" i="11"/>
  <c r="AD16" i="11"/>
  <c r="AC16" i="11"/>
  <c r="Y16" i="11"/>
  <c r="X16" i="11"/>
  <c r="U16" i="11"/>
  <c r="W16" i="11" s="1"/>
  <c r="T16" i="11"/>
  <c r="V16" i="11" s="1"/>
  <c r="AK15" i="11"/>
  <c r="AJ15" i="11"/>
  <c r="AG15" i="11"/>
  <c r="AF15" i="11"/>
  <c r="AH15" i="11" s="1"/>
  <c r="AE15" i="11"/>
  <c r="AD15" i="11"/>
  <c r="AC15" i="11"/>
  <c r="Y15" i="11"/>
  <c r="X15" i="11"/>
  <c r="U15" i="11"/>
  <c r="W15" i="11" s="1"/>
  <c r="T15" i="11"/>
  <c r="V15" i="11" s="1"/>
  <c r="AK14" i="11"/>
  <c r="AJ14" i="11"/>
  <c r="AL14" i="11" s="1"/>
  <c r="AG14" i="11"/>
  <c r="AF14" i="11"/>
  <c r="AE14" i="11"/>
  <c r="AD14" i="11"/>
  <c r="AC14" i="11"/>
  <c r="Y14" i="11"/>
  <c r="X14" i="11"/>
  <c r="U14" i="11"/>
  <c r="W14" i="11" s="1"/>
  <c r="T14" i="11"/>
  <c r="V14" i="11" s="1"/>
  <c r="AK13" i="11"/>
  <c r="AJ13" i="11"/>
  <c r="AG13" i="11"/>
  <c r="AF13" i="11"/>
  <c r="AE13" i="11"/>
  <c r="AD13" i="11"/>
  <c r="AC13" i="11"/>
  <c r="Y13" i="11"/>
  <c r="X13" i="11"/>
  <c r="U13" i="11"/>
  <c r="W13" i="11" s="1"/>
  <c r="T13" i="11"/>
  <c r="V13" i="11" s="1"/>
  <c r="AK12" i="11"/>
  <c r="AJ12" i="11"/>
  <c r="AL12" i="11" s="1"/>
  <c r="AG12" i="11"/>
  <c r="AF12" i="11"/>
  <c r="AE12" i="11"/>
  <c r="AD12" i="11"/>
  <c r="AC12" i="11"/>
  <c r="Y12" i="11"/>
  <c r="X12" i="11"/>
  <c r="U12" i="11"/>
  <c r="W12" i="11" s="1"/>
  <c r="T12" i="11"/>
  <c r="V12" i="11" s="1"/>
  <c r="AK11" i="11"/>
  <c r="AJ11" i="11"/>
  <c r="AG11" i="11"/>
  <c r="AF11" i="11"/>
  <c r="AE11" i="11"/>
  <c r="AD11" i="11"/>
  <c r="AC11" i="11"/>
  <c r="Y11" i="11"/>
  <c r="X11" i="11"/>
  <c r="U11" i="11"/>
  <c r="W11" i="11" s="1"/>
  <c r="T11" i="11"/>
  <c r="V11" i="11" s="1"/>
  <c r="AK10" i="11"/>
  <c r="AJ10" i="11"/>
  <c r="AG10" i="11"/>
  <c r="AF10" i="11"/>
  <c r="AH10" i="11" s="1"/>
  <c r="AE10" i="11"/>
  <c r="AD10" i="11"/>
  <c r="AC10" i="11"/>
  <c r="Y10" i="11"/>
  <c r="X10" i="11"/>
  <c r="U10" i="11"/>
  <c r="W10" i="11" s="1"/>
  <c r="T10" i="11"/>
  <c r="V10" i="11" s="1"/>
  <c r="AK9" i="11"/>
  <c r="AJ9" i="11"/>
  <c r="AG9" i="11"/>
  <c r="AF9" i="11"/>
  <c r="AE9" i="11"/>
  <c r="AD9" i="11"/>
  <c r="AC9" i="11"/>
  <c r="Y9" i="11"/>
  <c r="X9" i="11"/>
  <c r="U9" i="11"/>
  <c r="W9" i="11" s="1"/>
  <c r="T9" i="11"/>
  <c r="V9" i="11" s="1"/>
  <c r="AK8" i="11"/>
  <c r="AJ8" i="11"/>
  <c r="AG8" i="11"/>
  <c r="AF8" i="11"/>
  <c r="AE8" i="11"/>
  <c r="AD8" i="11"/>
  <c r="AC8" i="11"/>
  <c r="Y8" i="11"/>
  <c r="X8" i="11"/>
  <c r="U8" i="11"/>
  <c r="W8" i="11" s="1"/>
  <c r="T8" i="11"/>
  <c r="V8" i="11" s="1"/>
  <c r="AK7" i="11"/>
  <c r="AJ7" i="11"/>
  <c r="AG7" i="11"/>
  <c r="AF7" i="11"/>
  <c r="AE7" i="11"/>
  <c r="AD7" i="11"/>
  <c r="AC7" i="11"/>
  <c r="Y7" i="11"/>
  <c r="X7" i="11"/>
  <c r="U7" i="11"/>
  <c r="W7" i="11" s="1"/>
  <c r="T7" i="11"/>
  <c r="V7" i="11" s="1"/>
  <c r="AK6" i="11"/>
  <c r="AJ6" i="11"/>
  <c r="AG6" i="11"/>
  <c r="AF6" i="11"/>
  <c r="AE6" i="11"/>
  <c r="AD6" i="11"/>
  <c r="AC6" i="11"/>
  <c r="Y6" i="11"/>
  <c r="X6" i="11"/>
  <c r="U6" i="11"/>
  <c r="W6" i="11" s="1"/>
  <c r="T6" i="11"/>
  <c r="V6" i="11" s="1"/>
  <c r="AK5" i="11"/>
  <c r="AJ5" i="11"/>
  <c r="AG5" i="11"/>
  <c r="AF5" i="11"/>
  <c r="AE5" i="11"/>
  <c r="AD5" i="11"/>
  <c r="AC5" i="11"/>
  <c r="Y5" i="11"/>
  <c r="X5" i="11"/>
  <c r="U5" i="11"/>
  <c r="W5" i="11" s="1"/>
  <c r="T5" i="11"/>
  <c r="V5" i="11" s="1"/>
  <c r="AK4" i="11"/>
  <c r="AJ4" i="11"/>
  <c r="AG4" i="11"/>
  <c r="AF4" i="11"/>
  <c r="AE4" i="11"/>
  <c r="AD4" i="11"/>
  <c r="AC4" i="11"/>
  <c r="Y4" i="11"/>
  <c r="X4" i="11"/>
  <c r="U4" i="11"/>
  <c r="W4" i="11" s="1"/>
  <c r="T4" i="11"/>
  <c r="V4" i="11" s="1"/>
  <c r="AK3" i="11"/>
  <c r="AJ3" i="11"/>
  <c r="AG3" i="11"/>
  <c r="AF3" i="11"/>
  <c r="AE3" i="11"/>
  <c r="AD3" i="11"/>
  <c r="AC3" i="11"/>
  <c r="Y3" i="11"/>
  <c r="X3" i="11"/>
  <c r="U3" i="11"/>
  <c r="W3" i="11" s="1"/>
  <c r="T3" i="11"/>
  <c r="V3" i="11" s="1"/>
  <c r="B113" i="11"/>
  <c r="AD2" i="11"/>
  <c r="AC2" i="11"/>
  <c r="AE2" i="11"/>
  <c r="BK2" i="11"/>
  <c r="BT2" i="11" s="1"/>
  <c r="AG2" i="11"/>
  <c r="AF2" i="11"/>
  <c r="Y2" i="11"/>
  <c r="X2" i="11"/>
  <c r="AX2" i="11"/>
  <c r="BV113" i="11"/>
  <c r="C122" i="11"/>
  <c r="T2" i="11"/>
  <c r="V2" i="11" s="1"/>
  <c r="U2" i="11"/>
  <c r="W2" i="11" s="1"/>
  <c r="D121" i="1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C113" i="11"/>
  <c r="AY113" i="11"/>
  <c r="D113" i="11"/>
  <c r="E113" i="11"/>
  <c r="L113" i="11"/>
  <c r="E114" i="11"/>
  <c r="L114" i="11"/>
  <c r="BJ113" i="11"/>
  <c r="AH3" i="11" l="1"/>
  <c r="AH84" i="11"/>
  <c r="AH18" i="11"/>
  <c r="AH6" i="11"/>
  <c r="AH30" i="11"/>
  <c r="AH36" i="11"/>
  <c r="AH47" i="11"/>
  <c r="AH11" i="11"/>
  <c r="AL34" i="11"/>
  <c r="AH59" i="11"/>
  <c r="AL74" i="11"/>
  <c r="AL112" i="11"/>
  <c r="AH41" i="11"/>
  <c r="AH75" i="11"/>
  <c r="AL46" i="11"/>
  <c r="AL78" i="11"/>
  <c r="AL47" i="11"/>
  <c r="AH53" i="11"/>
  <c r="AL63" i="11"/>
  <c r="AH8" i="11"/>
  <c r="AH24" i="11"/>
  <c r="AH38" i="11"/>
  <c r="AL6" i="11"/>
  <c r="AH22" i="11"/>
  <c r="AL73" i="11"/>
  <c r="AH76" i="11"/>
  <c r="AL108" i="11"/>
  <c r="AH61" i="11"/>
  <c r="AH69" i="11"/>
  <c r="AL86" i="11"/>
  <c r="AL10" i="11"/>
  <c r="AH26" i="11"/>
  <c r="AL48" i="11"/>
  <c r="AH57" i="11"/>
  <c r="AH80" i="11"/>
  <c r="AH85" i="11"/>
  <c r="AL41" i="11"/>
  <c r="AL82" i="11"/>
  <c r="AH51" i="11"/>
  <c r="AL3" i="11"/>
  <c r="AH19" i="11"/>
  <c r="AL26" i="11"/>
  <c r="AH42" i="11"/>
  <c r="AL57" i="11"/>
  <c r="AL49" i="11"/>
  <c r="AL51" i="11"/>
  <c r="AL77" i="11"/>
  <c r="AL88" i="11"/>
  <c r="AL90" i="11"/>
  <c r="AL92" i="11"/>
  <c r="AL94" i="11"/>
  <c r="AL96" i="11"/>
  <c r="AL98" i="11"/>
  <c r="AL100" i="11"/>
  <c r="AL102" i="11"/>
  <c r="AL104" i="11"/>
  <c r="AL106" i="11"/>
  <c r="AL110" i="11"/>
  <c r="AL45" i="11"/>
  <c r="AL8" i="11"/>
  <c r="AH13" i="11"/>
  <c r="AH20" i="11"/>
  <c r="AL24" i="11"/>
  <c r="AL29" i="11"/>
  <c r="AH32" i="11"/>
  <c r="AH39" i="11"/>
  <c r="AH44" i="11"/>
  <c r="AH48" i="11"/>
  <c r="AL50" i="11"/>
  <c r="AL75" i="11"/>
  <c r="AH87" i="11"/>
  <c r="AL4" i="11"/>
  <c r="AH9" i="11"/>
  <c r="AH16" i="11"/>
  <c r="AL20" i="11"/>
  <c r="AL27" i="11"/>
  <c r="AH37" i="11"/>
  <c r="AH74" i="11"/>
  <c r="AH81" i="11"/>
  <c r="AH7" i="11"/>
  <c r="AH14" i="11"/>
  <c r="AL18" i="11"/>
  <c r="AH23" i="11"/>
  <c r="AH28" i="11"/>
  <c r="AH40" i="11"/>
  <c r="AL55" i="11"/>
  <c r="AL109" i="11"/>
  <c r="AL111" i="11"/>
  <c r="AH5" i="11"/>
  <c r="AH12" i="11"/>
  <c r="AL16" i="11"/>
  <c r="AH21" i="11"/>
  <c r="AL25" i="11"/>
  <c r="AL37" i="11"/>
  <c r="AL42" i="11"/>
  <c r="AL53" i="11"/>
  <c r="AH72" i="11"/>
  <c r="AH77" i="11"/>
  <c r="AL81" i="11"/>
  <c r="AH88" i="11"/>
  <c r="AH90" i="11"/>
  <c r="AH92" i="11"/>
  <c r="AH94" i="11"/>
  <c r="AH98" i="11"/>
  <c r="AH100" i="11"/>
  <c r="AH102" i="11"/>
  <c r="AH106" i="11"/>
  <c r="AH108" i="11"/>
  <c r="AH112" i="11"/>
  <c r="AL5" i="11"/>
  <c r="AL7" i="11"/>
  <c r="AL9" i="11"/>
  <c r="AL11" i="11"/>
  <c r="AL13" i="11"/>
  <c r="AL15" i="11"/>
  <c r="AL17" i="11"/>
  <c r="AL19" i="11"/>
  <c r="AL21" i="11"/>
  <c r="AL23" i="11"/>
  <c r="AH27" i="11"/>
  <c r="AL39" i="11"/>
  <c r="AL43" i="11"/>
  <c r="AH49" i="11"/>
  <c r="AL56" i="11"/>
  <c r="AH58" i="11"/>
  <c r="AL64" i="11"/>
  <c r="AH70" i="11"/>
  <c r="AH93" i="11"/>
  <c r="AH95" i="11"/>
  <c r="AH101" i="11"/>
  <c r="AH103" i="11"/>
  <c r="AH105" i="11"/>
  <c r="AH107" i="11"/>
  <c r="AH109" i="11"/>
  <c r="AH111" i="11"/>
  <c r="AH29" i="11"/>
  <c r="AH31" i="11"/>
  <c r="AH33" i="11"/>
  <c r="AL54" i="11"/>
  <c r="AL60" i="11"/>
  <c r="AL62" i="11"/>
  <c r="AL66" i="11"/>
  <c r="AL68" i="11"/>
  <c r="AH86" i="11"/>
  <c r="AL58" i="11"/>
  <c r="AH65" i="11"/>
  <c r="AH67" i="11"/>
  <c r="AL70" i="11"/>
  <c r="AH73" i="11"/>
  <c r="AL84" i="11"/>
  <c r="AL89" i="11"/>
  <c r="AL91" i="11"/>
  <c r="AL93" i="11"/>
  <c r="AL95" i="11"/>
  <c r="AL97" i="11"/>
  <c r="AL99" i="11"/>
  <c r="AL101" i="11"/>
  <c r="AL103" i="11"/>
  <c r="AL105" i="11"/>
  <c r="AL107" i="11"/>
  <c r="BT84" i="11"/>
  <c r="AL36" i="11"/>
  <c r="AH110" i="11"/>
  <c r="AH46" i="11"/>
  <c r="AH71" i="11"/>
  <c r="AH79" i="11"/>
  <c r="AH96" i="11"/>
  <c r="AH104" i="11"/>
  <c r="AL40" i="11"/>
  <c r="AL44" i="11"/>
  <c r="AH50" i="11"/>
  <c r="AH83" i="11"/>
  <c r="AH4" i="11"/>
  <c r="AH35" i="11"/>
  <c r="AH34" i="11"/>
  <c r="AL71" i="11"/>
  <c r="AL79" i="11"/>
  <c r="AH25" i="11"/>
  <c r="AL32" i="11"/>
  <c r="AH43" i="11"/>
  <c r="AH45" i="11"/>
  <c r="AL52" i="11"/>
  <c r="AH54" i="11"/>
  <c r="AH62" i="11"/>
  <c r="AH66" i="11"/>
  <c r="AL83" i="11"/>
  <c r="AL85" i="11"/>
  <c r="BT59" i="11"/>
  <c r="BT92" i="11"/>
  <c r="BT57" i="11"/>
  <c r="BT67" i="11"/>
  <c r="BT110" i="11"/>
  <c r="BT3" i="11"/>
  <c r="BT75" i="11"/>
  <c r="BT86" i="11"/>
  <c r="BT91" i="11"/>
  <c r="BT83" i="11"/>
  <c r="BT103" i="11"/>
  <c r="BT50" i="11"/>
  <c r="BT5" i="11"/>
  <c r="BT27" i="11"/>
  <c r="BT55" i="11"/>
  <c r="BT111" i="11"/>
  <c r="BT70" i="11"/>
  <c r="BT58" i="11"/>
  <c r="BT78" i="11"/>
  <c r="BT87" i="11"/>
  <c r="BT94" i="11"/>
  <c r="BT100" i="11"/>
  <c r="BT52" i="11"/>
  <c r="BT60" i="11"/>
  <c r="BT8" i="11"/>
  <c r="BT20" i="11"/>
  <c r="BT65" i="11"/>
  <c r="BT66" i="11"/>
  <c r="BT93" i="11"/>
  <c r="BT85" i="11"/>
  <c r="BT101" i="11"/>
  <c r="BT106" i="11"/>
  <c r="BT64" i="11"/>
  <c r="BT71" i="11"/>
  <c r="BT49" i="11"/>
  <c r="BT74" i="11"/>
  <c r="BT80" i="11"/>
  <c r="BT82" i="11"/>
  <c r="BT90" i="11"/>
  <c r="BT10" i="11"/>
  <c r="BT23" i="11"/>
  <c r="BT47" i="11"/>
  <c r="BT72" i="11"/>
  <c r="BT109" i="11"/>
  <c r="BT40" i="11"/>
  <c r="BT98" i="11"/>
  <c r="BT48" i="11"/>
  <c r="BT24" i="11"/>
  <c r="BT32" i="11"/>
  <c r="BT56" i="11"/>
  <c r="BT88" i="11"/>
  <c r="BT112" i="11"/>
  <c r="BT96" i="11"/>
  <c r="AL33" i="11"/>
  <c r="AL31" i="11"/>
  <c r="AL35" i="11"/>
  <c r="AH55" i="11"/>
  <c r="AH63" i="11"/>
  <c r="AL72" i="11"/>
  <c r="AL59" i="11"/>
  <c r="AL67" i="11"/>
  <c r="AL61" i="11"/>
  <c r="AH52" i="11"/>
  <c r="AH56" i="11"/>
  <c r="AH60" i="11"/>
  <c r="AH64" i="11"/>
  <c r="AH68" i="11"/>
  <c r="AL80" i="11"/>
  <c r="AH82" i="11"/>
  <c r="AH91" i="11"/>
  <c r="AH99" i="11"/>
  <c r="AL65" i="11"/>
  <c r="AL69" i="11"/>
  <c r="AL76" i="11"/>
  <c r="AH78" i="11"/>
  <c r="AH97" i="11"/>
  <c r="F121" i="11"/>
  <c r="AK2" i="11"/>
  <c r="AJ2" i="11"/>
  <c r="AH2" i="11"/>
  <c r="D120" i="11"/>
  <c r="F120" i="11" s="1"/>
  <c r="C77" i="8"/>
  <c r="E2" i="8"/>
  <c r="G2" i="8"/>
  <c r="A74" i="8"/>
  <c r="A2" i="8"/>
  <c r="AL2" i="11" l="1"/>
  <c r="BT113" i="11"/>
  <c r="D118" i="11"/>
  <c r="D119" i="11"/>
  <c r="F77" i="8"/>
  <c r="BH113" i="11"/>
  <c r="F118" i="11" l="1"/>
  <c r="AL113" i="11"/>
  <c r="F119" i="11"/>
  <c r="X113" i="11"/>
  <c r="D122" i="11"/>
  <c r="F122" i="11" s="1"/>
  <c r="D77" i="8" s="1"/>
  <c r="AH113" i="11"/>
  <c r="BI113" i="11"/>
  <c r="BK113" i="11"/>
  <c r="AI66" i="11" l="1"/>
  <c r="AI62" i="11"/>
  <c r="AI80" i="11"/>
  <c r="AI84" i="11"/>
  <c r="AI88" i="11"/>
  <c r="AI67" i="11"/>
  <c r="AI54" i="11"/>
  <c r="AI59" i="11"/>
  <c r="AI58" i="11"/>
  <c r="AI46" i="11"/>
  <c r="AI38" i="11"/>
  <c r="AI12" i="11"/>
  <c r="AI24" i="11"/>
  <c r="AI10" i="11"/>
  <c r="AI13" i="11"/>
  <c r="AI8" i="11"/>
  <c r="AI6" i="11"/>
  <c r="AI47" i="11"/>
  <c r="AI94" i="11"/>
  <c r="AI96" i="11"/>
  <c r="AI89" i="11"/>
  <c r="AI79" i="11"/>
  <c r="AI100" i="11"/>
  <c r="AI72" i="11"/>
  <c r="AI108" i="11"/>
  <c r="AI29" i="11"/>
  <c r="AI74" i="11"/>
  <c r="AI109" i="11"/>
  <c r="AI31" i="11"/>
  <c r="AI48" i="11"/>
  <c r="AI95" i="11"/>
  <c r="AI16" i="11"/>
  <c r="AI50" i="11"/>
  <c r="AI22" i="11"/>
  <c r="AI15" i="11"/>
  <c r="AI14" i="11"/>
  <c r="AI27" i="11"/>
  <c r="AI73" i="11"/>
  <c r="AI98" i="11"/>
  <c r="AI104" i="11"/>
  <c r="AI106" i="11"/>
  <c r="AI105" i="11"/>
  <c r="AI4" i="11"/>
  <c r="AI40" i="11"/>
  <c r="AI17" i="11"/>
  <c r="AI53" i="11"/>
  <c r="AI57" i="11"/>
  <c r="AI61" i="11"/>
  <c r="AI107" i="11"/>
  <c r="AI26" i="11"/>
  <c r="AI19" i="11"/>
  <c r="AI37" i="11"/>
  <c r="AI41" i="11"/>
  <c r="AI102" i="11"/>
  <c r="AI69" i="11"/>
  <c r="AI5" i="11"/>
  <c r="AI49" i="11"/>
  <c r="AI33" i="11"/>
  <c r="AI51" i="11"/>
  <c r="AI7" i="11"/>
  <c r="AI23" i="11"/>
  <c r="AI25" i="11"/>
  <c r="AI35" i="11"/>
  <c r="AI3" i="11"/>
  <c r="AI71" i="11"/>
  <c r="AI70" i="11"/>
  <c r="AI65" i="11"/>
  <c r="AI75" i="11"/>
  <c r="AI83" i="11"/>
  <c r="AI93" i="11"/>
  <c r="AI111" i="11"/>
  <c r="AI28" i="11"/>
  <c r="AI11" i="11"/>
  <c r="AI43" i="11"/>
  <c r="AI81" i="11"/>
  <c r="AI76" i="11"/>
  <c r="AI87" i="11"/>
  <c r="AI101" i="11"/>
  <c r="AI112" i="11"/>
  <c r="AI42" i="11"/>
  <c r="AI32" i="11"/>
  <c r="AI21" i="11"/>
  <c r="AI45" i="11"/>
  <c r="AI18" i="11"/>
  <c r="AI9" i="11"/>
  <c r="AI34" i="11"/>
  <c r="AI30" i="11"/>
  <c r="AI39" i="11"/>
  <c r="AI36" i="11"/>
  <c r="AI90" i="11"/>
  <c r="AI85" i="11"/>
  <c r="AI103" i="11"/>
  <c r="AI20" i="11"/>
  <c r="AI92" i="11"/>
  <c r="AI86" i="11"/>
  <c r="AI110" i="11"/>
  <c r="AI44" i="11"/>
  <c r="AI77" i="11"/>
  <c r="AI63" i="11"/>
  <c r="AI64" i="11"/>
  <c r="AI56" i="11"/>
  <c r="AI60" i="11"/>
  <c r="AI52" i="11"/>
  <c r="AI97" i="11"/>
  <c r="AI55" i="11"/>
  <c r="AI99" i="11"/>
  <c r="AI68" i="11"/>
  <c r="AI82" i="11"/>
  <c r="AI78" i="11"/>
  <c r="AI91" i="11"/>
  <c r="AM60" i="11"/>
  <c r="AM75" i="11"/>
  <c r="AM49" i="11"/>
  <c r="AM41" i="11"/>
  <c r="AM29" i="11"/>
  <c r="AM27" i="11"/>
  <c r="AM25" i="11"/>
  <c r="AM46" i="11"/>
  <c r="AM7" i="11"/>
  <c r="AM23" i="11"/>
  <c r="AM24" i="11"/>
  <c r="AM47" i="11"/>
  <c r="AM52" i="11"/>
  <c r="AM34" i="11"/>
  <c r="AM64" i="11"/>
  <c r="AM109" i="11"/>
  <c r="AM111" i="11"/>
  <c r="AM103" i="11"/>
  <c r="AM94" i="11"/>
  <c r="AM110" i="11"/>
  <c r="AM3" i="11"/>
  <c r="AM8" i="11"/>
  <c r="AM18" i="11"/>
  <c r="AM11" i="11"/>
  <c r="AM28" i="11"/>
  <c r="AM73" i="11"/>
  <c r="AM51" i="11"/>
  <c r="AM89" i="11"/>
  <c r="AM13" i="11"/>
  <c r="AM93" i="11"/>
  <c r="AM54" i="11"/>
  <c r="AM68" i="11"/>
  <c r="AM78" i="11"/>
  <c r="AM102" i="11"/>
  <c r="AM38" i="11"/>
  <c r="AM6" i="11"/>
  <c r="AM9" i="11"/>
  <c r="AM26" i="11"/>
  <c r="AM48" i="11"/>
  <c r="AM53" i="11"/>
  <c r="AM71" i="11"/>
  <c r="AM43" i="11"/>
  <c r="AM87" i="11"/>
  <c r="AM85" i="11"/>
  <c r="AM77" i="11"/>
  <c r="AM96" i="11"/>
  <c r="AM112" i="11"/>
  <c r="AM4" i="11"/>
  <c r="AM37" i="11"/>
  <c r="AM79" i="11"/>
  <c r="AM82" i="11"/>
  <c r="AM98" i="11"/>
  <c r="AM100" i="11"/>
  <c r="AM15" i="11"/>
  <c r="AM63" i="11"/>
  <c r="AM88" i="11"/>
  <c r="AM97" i="11"/>
  <c r="AM16" i="11"/>
  <c r="AM17" i="11"/>
  <c r="AM58" i="11"/>
  <c r="AM70" i="11"/>
  <c r="AM56" i="11"/>
  <c r="AM44" i="11"/>
  <c r="AM101" i="11"/>
  <c r="AM81" i="11"/>
  <c r="AM104" i="11"/>
  <c r="AM21" i="11"/>
  <c r="AM40" i="11"/>
  <c r="AM36" i="11"/>
  <c r="AM107" i="11"/>
  <c r="AM92" i="11"/>
  <c r="AM108" i="11"/>
  <c r="AM30" i="11"/>
  <c r="AM12" i="11"/>
  <c r="AM20" i="11"/>
  <c r="AM42" i="11"/>
  <c r="AM32" i="11"/>
  <c r="AM19" i="11"/>
  <c r="AM62" i="11"/>
  <c r="AM55" i="11"/>
  <c r="AM84" i="11"/>
  <c r="AM74" i="11"/>
  <c r="AM105" i="11"/>
  <c r="AM99" i="11"/>
  <c r="AM95" i="11"/>
  <c r="AM90" i="11"/>
  <c r="AM106" i="11"/>
  <c r="AM45" i="11"/>
  <c r="AM50" i="11"/>
  <c r="AM5" i="11"/>
  <c r="AM66" i="11"/>
  <c r="AM39" i="11"/>
  <c r="AM83" i="11"/>
  <c r="AM22" i="11"/>
  <c r="AM10" i="11"/>
  <c r="AM57" i="11"/>
  <c r="AM14" i="11"/>
  <c r="AM91" i="11"/>
  <c r="AM86" i="11"/>
  <c r="AM76" i="11"/>
  <c r="AM35" i="11"/>
  <c r="AM65" i="11"/>
  <c r="AM59" i="11"/>
  <c r="AM31" i="11"/>
  <c r="AM80" i="11"/>
  <c r="AM69" i="11"/>
  <c r="AM67" i="11"/>
  <c r="AM72" i="11"/>
  <c r="AM61" i="11"/>
  <c r="AM33" i="11"/>
  <c r="AM2" i="11"/>
  <c r="AI2" i="11"/>
  <c r="Z2" i="11" s="1"/>
  <c r="E77" i="8"/>
  <c r="AB14" i="11" l="1"/>
  <c r="AB81" i="11"/>
  <c r="AB78" i="11"/>
  <c r="AR78" i="11" s="1"/>
  <c r="AB60" i="11"/>
  <c r="AR60" i="11" s="1"/>
  <c r="Z112" i="11"/>
  <c r="AS112" i="11" s="1"/>
  <c r="Z69" i="11"/>
  <c r="AS69" i="11" s="1"/>
  <c r="Z13" i="11"/>
  <c r="AB57" i="11"/>
  <c r="AR57" i="11" s="1"/>
  <c r="AB101" i="11"/>
  <c r="AB68" i="11"/>
  <c r="AR68" i="11" s="1"/>
  <c r="Z91" i="11"/>
  <c r="Z101" i="11"/>
  <c r="AS101" i="11" s="1"/>
  <c r="AR101" i="11"/>
  <c r="Z25" i="11"/>
  <c r="AS25" i="11" s="1"/>
  <c r="Z48" i="11"/>
  <c r="AS48" i="11" s="1"/>
  <c r="AB62" i="11"/>
  <c r="AR62" i="11" s="1"/>
  <c r="AB63" i="11"/>
  <c r="AR63" i="11" s="1"/>
  <c r="AB54" i="11"/>
  <c r="Z78" i="11"/>
  <c r="AS78" i="11" s="1"/>
  <c r="Z87" i="11"/>
  <c r="AS87" i="11" s="1"/>
  <c r="Z17" i="11"/>
  <c r="Z24" i="11"/>
  <c r="AS24" i="11"/>
  <c r="AB33" i="11"/>
  <c r="AB107" i="11"/>
  <c r="AR107" i="11" s="1"/>
  <c r="AB26" i="11"/>
  <c r="AB27" i="11"/>
  <c r="AR27" i="11" s="1"/>
  <c r="Z76" i="11"/>
  <c r="AS76" i="11" s="1"/>
  <c r="Z84" i="11"/>
  <c r="AS84" i="11" s="1"/>
  <c r="AB69" i="11"/>
  <c r="AR69" i="11" s="1"/>
  <c r="AB91" i="11"/>
  <c r="AR91" i="11" s="1"/>
  <c r="AB5" i="11"/>
  <c r="AR5" i="11" s="1"/>
  <c r="AB74" i="11"/>
  <c r="AR74" i="11" s="1"/>
  <c r="AB12" i="11"/>
  <c r="AB104" i="11"/>
  <c r="AR104" i="11" s="1"/>
  <c r="AB16" i="11"/>
  <c r="AR16" i="11" s="1"/>
  <c r="AB79" i="11"/>
  <c r="AR79" i="11" s="1"/>
  <c r="AB43" i="11"/>
  <c r="AR43" i="11" s="1"/>
  <c r="AB102" i="11"/>
  <c r="AR102" i="11" s="1"/>
  <c r="AB73" i="11"/>
  <c r="AB103" i="11"/>
  <c r="AB23" i="11"/>
  <c r="AR23" i="11" s="1"/>
  <c r="AB75" i="11"/>
  <c r="AR75" i="11" s="1"/>
  <c r="Z97" i="11"/>
  <c r="AS97" i="11" s="1"/>
  <c r="Z110" i="11"/>
  <c r="AS110" i="11" s="1"/>
  <c r="Z39" i="11"/>
  <c r="AS39" i="11" s="1"/>
  <c r="Z42" i="11"/>
  <c r="AS42" i="11" s="1"/>
  <c r="Z28" i="11"/>
  <c r="AS28" i="11" s="1"/>
  <c r="Z3" i="11"/>
  <c r="AS3" i="11" s="1"/>
  <c r="Z5" i="11"/>
  <c r="AS5" i="11" s="1"/>
  <c r="Z61" i="11"/>
  <c r="Z104" i="11"/>
  <c r="AS104" i="11" s="1"/>
  <c r="Z16" i="11"/>
  <c r="Z72" i="11"/>
  <c r="AS72" i="11" s="1"/>
  <c r="Z8" i="11"/>
  <c r="AS8" i="11" s="1"/>
  <c r="Z59" i="11"/>
  <c r="AS59" i="11" s="1"/>
  <c r="AB80" i="11"/>
  <c r="AR80" i="11" s="1"/>
  <c r="AB30" i="11"/>
  <c r="AB71" i="11"/>
  <c r="AR71" i="11" s="1"/>
  <c r="AB7" i="11"/>
  <c r="AR7" i="11" s="1"/>
  <c r="Z86" i="11"/>
  <c r="Z35" i="11"/>
  <c r="AS35" i="11" s="1"/>
  <c r="Z98" i="11"/>
  <c r="AS98" i="11" s="1"/>
  <c r="Z100" i="11"/>
  <c r="AB31" i="11"/>
  <c r="AR31" i="11" s="1"/>
  <c r="AB108" i="11"/>
  <c r="AB53" i="11"/>
  <c r="AR53" i="11" s="1"/>
  <c r="AB46" i="11"/>
  <c r="AR46" i="11" s="1"/>
  <c r="Z34" i="11"/>
  <c r="AS34" i="11" s="1"/>
  <c r="Z53" i="11"/>
  <c r="Z10" i="11"/>
  <c r="AS10" i="11" s="1"/>
  <c r="AB106" i="11"/>
  <c r="AR106" i="11" s="1"/>
  <c r="AB112" i="11"/>
  <c r="AR112" i="11" s="1"/>
  <c r="AB64" i="11"/>
  <c r="Z20" i="11"/>
  <c r="AS20" i="11" s="1"/>
  <c r="Z23" i="11"/>
  <c r="Z31" i="11"/>
  <c r="AS31" i="11" s="1"/>
  <c r="AB65" i="11"/>
  <c r="AR65" i="11" s="1"/>
  <c r="AB19" i="11"/>
  <c r="AR19" i="11" s="1"/>
  <c r="AB15" i="11"/>
  <c r="AR15" i="11" s="1"/>
  <c r="AB8" i="11"/>
  <c r="AR8" i="11" s="1"/>
  <c r="Z64" i="11"/>
  <c r="AS64" i="11" s="1"/>
  <c r="Z75" i="11"/>
  <c r="Z40" i="11"/>
  <c r="AS40" i="11" s="1"/>
  <c r="Z14" i="11"/>
  <c r="AS14" i="11" s="1"/>
  <c r="AR14" i="11"/>
  <c r="Z109" i="11"/>
  <c r="AS109" i="11" s="1"/>
  <c r="AB61" i="11"/>
  <c r="AR61" i="11" s="1"/>
  <c r="AB95" i="11"/>
  <c r="AR95" i="11" s="1"/>
  <c r="AB36" i="11"/>
  <c r="AR36" i="11" s="1"/>
  <c r="AB70" i="11"/>
  <c r="AR70" i="11" s="1"/>
  <c r="AB100" i="11"/>
  <c r="AR100" i="11" s="1"/>
  <c r="AB77" i="11"/>
  <c r="AR77" i="11" s="1"/>
  <c r="AB9" i="11"/>
  <c r="AR9" i="11" s="1"/>
  <c r="AB13" i="11"/>
  <c r="AR13" i="11" s="1"/>
  <c r="AB3" i="11"/>
  <c r="AR3" i="11" s="1"/>
  <c r="AB52" i="11"/>
  <c r="AR52" i="11" s="1"/>
  <c r="AB29" i="11"/>
  <c r="Z68" i="11"/>
  <c r="AS68" i="11" s="1"/>
  <c r="Z63" i="11"/>
  <c r="AS63" i="11" s="1"/>
  <c r="Z85" i="11"/>
  <c r="AS85" i="11" s="1"/>
  <c r="Z45" i="11"/>
  <c r="AS45" i="11" s="1"/>
  <c r="Z81" i="11"/>
  <c r="AA81" i="11" s="1"/>
  <c r="AT81" i="11" s="1"/>
  <c r="AR81" i="11"/>
  <c r="Z65" i="11"/>
  <c r="Z51" i="11"/>
  <c r="AS51" i="11" s="1"/>
  <c r="Z19" i="11"/>
  <c r="AS19" i="11" s="1"/>
  <c r="Z4" i="11"/>
  <c r="AS4" i="11" s="1"/>
  <c r="Z15" i="11"/>
  <c r="AS15" i="11" s="1"/>
  <c r="Z74" i="11"/>
  <c r="AS74" i="11" s="1"/>
  <c r="Z94" i="11"/>
  <c r="AS94" i="11" s="1"/>
  <c r="Z38" i="11"/>
  <c r="AS38" i="11" s="1"/>
  <c r="Z80" i="11"/>
  <c r="AS80" i="11" s="1"/>
  <c r="AB50" i="11"/>
  <c r="AR50" i="11" s="1"/>
  <c r="AB97" i="11"/>
  <c r="AR97" i="11" s="1"/>
  <c r="AB28" i="11"/>
  <c r="AR28" i="11" s="1"/>
  <c r="Z52" i="11"/>
  <c r="AS52" i="11" s="1"/>
  <c r="Z111" i="11"/>
  <c r="AS111" i="11" s="1"/>
  <c r="Z57" i="11"/>
  <c r="AA57" i="11" s="1"/>
  <c r="AT57" i="11" s="1"/>
  <c r="Z54" i="11"/>
  <c r="AA54" i="11" s="1"/>
  <c r="AT54" i="11" s="1"/>
  <c r="AR54" i="11"/>
  <c r="AB45" i="11"/>
  <c r="AB88" i="11"/>
  <c r="AR88" i="11" s="1"/>
  <c r="AB11" i="11"/>
  <c r="AR11" i="11" s="1"/>
  <c r="Z92" i="11"/>
  <c r="AS92" i="11" s="1"/>
  <c r="Z102" i="11"/>
  <c r="AS102" i="11" s="1"/>
  <c r="Z79" i="11"/>
  <c r="AB59" i="11"/>
  <c r="AR59" i="11" s="1"/>
  <c r="AB92" i="11"/>
  <c r="AR92" i="11" s="1"/>
  <c r="AB48" i="11"/>
  <c r="AR48" i="11" s="1"/>
  <c r="AB25" i="11"/>
  <c r="AR25" i="11" s="1"/>
  <c r="Z9" i="11"/>
  <c r="AS9" i="11" s="1"/>
  <c r="Z41" i="11"/>
  <c r="Z88" i="11"/>
  <c r="AS88" i="11" s="1"/>
  <c r="AB90" i="11"/>
  <c r="AB96" i="11"/>
  <c r="AR96" i="11" s="1"/>
  <c r="AB34" i="11"/>
  <c r="AR34" i="11" s="1"/>
  <c r="Z82" i="11"/>
  <c r="AS82" i="11" s="1"/>
  <c r="Z18" i="11"/>
  <c r="AS18" i="11" s="1"/>
  <c r="Z37" i="11"/>
  <c r="AS37" i="11" s="1"/>
  <c r="Z96" i="11"/>
  <c r="AS96" i="11" s="1"/>
  <c r="AB83" i="11"/>
  <c r="AR83" i="11" s="1"/>
  <c r="AB76" i="11"/>
  <c r="AR76" i="11" s="1"/>
  <c r="AB99" i="11"/>
  <c r="AB40" i="11"/>
  <c r="AR40" i="11" s="1"/>
  <c r="AB98" i="11"/>
  <c r="AR98" i="11" s="1"/>
  <c r="AB85" i="11"/>
  <c r="AR85" i="11" s="1"/>
  <c r="AB6" i="11"/>
  <c r="AR6" i="11" s="1"/>
  <c r="AB89" i="11"/>
  <c r="AR89" i="11" s="1"/>
  <c r="AB110" i="11"/>
  <c r="AB47" i="11"/>
  <c r="AR47" i="11" s="1"/>
  <c r="AB41" i="11"/>
  <c r="AR41" i="11" s="1"/>
  <c r="Z99" i="11"/>
  <c r="AS99" i="11"/>
  <c r="Z77" i="11"/>
  <c r="AS77" i="11" s="1"/>
  <c r="Z90" i="11"/>
  <c r="AS90" i="11" s="1"/>
  <c r="Z21" i="11"/>
  <c r="AS21" i="11" s="1"/>
  <c r="Z43" i="11"/>
  <c r="AS43" i="11" s="1"/>
  <c r="Z70" i="11"/>
  <c r="AS70" i="11" s="1"/>
  <c r="Z33" i="11"/>
  <c r="AS33" i="11"/>
  <c r="AR33" i="11"/>
  <c r="Z26" i="11"/>
  <c r="AS26" i="11" s="1"/>
  <c r="AR26" i="11"/>
  <c r="Z105" i="11"/>
  <c r="AS105" i="11" s="1"/>
  <c r="Z22" i="11"/>
  <c r="AS22" i="11" s="1"/>
  <c r="Z29" i="11"/>
  <c r="AS29" i="11" s="1"/>
  <c r="Z47" i="11"/>
  <c r="AS47" i="11"/>
  <c r="Z46" i="11"/>
  <c r="AS46" i="11" s="1"/>
  <c r="Z62" i="11"/>
  <c r="AS62" i="11" s="1"/>
  <c r="AB84" i="11"/>
  <c r="AB37" i="11"/>
  <c r="AR37" i="11" s="1"/>
  <c r="AB111" i="11"/>
  <c r="AR111" i="11" s="1"/>
  <c r="Z30" i="11"/>
  <c r="AS30" i="11" s="1"/>
  <c r="AR30" i="11"/>
  <c r="Z95" i="11"/>
  <c r="AB55" i="11"/>
  <c r="AR55" i="11" s="1"/>
  <c r="AB4" i="11"/>
  <c r="AR4" i="11" s="1"/>
  <c r="AB109" i="11"/>
  <c r="AR109" i="11" s="1"/>
  <c r="Z60" i="11"/>
  <c r="AS60" i="11" s="1"/>
  <c r="Z93" i="11"/>
  <c r="Z73" i="11"/>
  <c r="AS73" i="11" s="1"/>
  <c r="AR73" i="11"/>
  <c r="Z67" i="11"/>
  <c r="AS67" i="11" s="1"/>
  <c r="AB10" i="11"/>
  <c r="AR10" i="11" s="1"/>
  <c r="AB44" i="11"/>
  <c r="AB18" i="11"/>
  <c r="AR18" i="11" s="1"/>
  <c r="Z56" i="11"/>
  <c r="AS56" i="11" s="1"/>
  <c r="Z83" i="11"/>
  <c r="AS83" i="11" s="1"/>
  <c r="Z27" i="11"/>
  <c r="AA27" i="11" s="1"/>
  <c r="AT27" i="11" s="1"/>
  <c r="Z89" i="11"/>
  <c r="AS89" i="11" s="1"/>
  <c r="AB22" i="11"/>
  <c r="AR22" i="11" s="1"/>
  <c r="AB56" i="11"/>
  <c r="AR56" i="11" s="1"/>
  <c r="AB93" i="11"/>
  <c r="AR93" i="11" s="1"/>
  <c r="Z103" i="11"/>
  <c r="AR103" i="11"/>
  <c r="Z7" i="11"/>
  <c r="AS7" i="11" s="1"/>
  <c r="Z12" i="11"/>
  <c r="AS12" i="11" s="1"/>
  <c r="AR12" i="11"/>
  <c r="AB35" i="11"/>
  <c r="AR35" i="11" s="1"/>
  <c r="AB32" i="11"/>
  <c r="AR32" i="11" s="1"/>
  <c r="AB72" i="11"/>
  <c r="AR72" i="11" s="1"/>
  <c r="AB39" i="11"/>
  <c r="AR39" i="11" s="1"/>
  <c r="AB42" i="11"/>
  <c r="AR42" i="11" s="1"/>
  <c r="AB58" i="11"/>
  <c r="AR58" i="11" s="1"/>
  <c r="AB67" i="11"/>
  <c r="AR67" i="11" s="1"/>
  <c r="AB86" i="11"/>
  <c r="AR86" i="11" s="1"/>
  <c r="AB66" i="11"/>
  <c r="AR66" i="11" s="1"/>
  <c r="AB105" i="11"/>
  <c r="AR105" i="11" s="1"/>
  <c r="AB20" i="11"/>
  <c r="AR20" i="11" s="1"/>
  <c r="AB21" i="11"/>
  <c r="AR21" i="11" s="1"/>
  <c r="AB17" i="11"/>
  <c r="AR17" i="11" s="1"/>
  <c r="AB82" i="11"/>
  <c r="AR82" i="11" s="1"/>
  <c r="AB87" i="11"/>
  <c r="AR87" i="11" s="1"/>
  <c r="AB38" i="11"/>
  <c r="AR38" i="11" s="1"/>
  <c r="AB51" i="11"/>
  <c r="AR51" i="11" s="1"/>
  <c r="AB94" i="11"/>
  <c r="AB24" i="11"/>
  <c r="AR24" i="11" s="1"/>
  <c r="AB49" i="11"/>
  <c r="Z55" i="11"/>
  <c r="AS55" i="11" s="1"/>
  <c r="Z44" i="11"/>
  <c r="AS44" i="11" s="1"/>
  <c r="Z36" i="11"/>
  <c r="Z32" i="11"/>
  <c r="Z11" i="11"/>
  <c r="AS11" i="11" s="1"/>
  <c r="Z71" i="11"/>
  <c r="AS71" i="11" s="1"/>
  <c r="Z49" i="11"/>
  <c r="AR49" i="11"/>
  <c r="Z107" i="11"/>
  <c r="AA107" i="11" s="1"/>
  <c r="AT107" i="11" s="1"/>
  <c r="Z106" i="11"/>
  <c r="AA106" i="11" s="1"/>
  <c r="AT106" i="11" s="1"/>
  <c r="Z50" i="11"/>
  <c r="AS50" i="11" s="1"/>
  <c r="Z108" i="11"/>
  <c r="AA108" i="11" s="1"/>
  <c r="AT108" i="11" s="1"/>
  <c r="AR108" i="11"/>
  <c r="Z6" i="11"/>
  <c r="Z58" i="11"/>
  <c r="AS58" i="11" s="1"/>
  <c r="Z66" i="11"/>
  <c r="AS66" i="11" s="1"/>
  <c r="AA39" i="11"/>
  <c r="AT39" i="11" s="1"/>
  <c r="AA5" i="11"/>
  <c r="AT5" i="11" s="1"/>
  <c r="AA78" i="11"/>
  <c r="AT78" i="11" s="1"/>
  <c r="AA101" i="11"/>
  <c r="AT101" i="11" s="1"/>
  <c r="AA14" i="11"/>
  <c r="AT14" i="11" s="1"/>
  <c r="AB2" i="11"/>
  <c r="AR2" i="11" s="1"/>
  <c r="AS2" i="11"/>
  <c r="G77" i="8"/>
  <c r="AA84" i="11" l="1"/>
  <c r="AT84" i="11" s="1"/>
  <c r="AA62" i="11"/>
  <c r="AT62" i="11" s="1"/>
  <c r="AA15" i="11"/>
  <c r="AT15" i="11" s="1"/>
  <c r="AA19" i="11"/>
  <c r="AT19" i="11" s="1"/>
  <c r="AA43" i="11"/>
  <c r="AT43" i="11" s="1"/>
  <c r="AA79" i="11"/>
  <c r="AT79" i="11" s="1"/>
  <c r="AA104" i="11"/>
  <c r="AT104" i="11" s="1"/>
  <c r="AS108" i="11"/>
  <c r="AA59" i="11"/>
  <c r="AT59" i="11" s="1"/>
  <c r="AA99" i="11"/>
  <c r="AT99" i="11" s="1"/>
  <c r="AA6" i="11"/>
  <c r="AT6" i="11" s="1"/>
  <c r="AA96" i="11"/>
  <c r="AT96" i="11" s="1"/>
  <c r="AS107" i="11"/>
  <c r="AA45" i="11"/>
  <c r="AT45" i="11" s="1"/>
  <c r="AA26" i="11"/>
  <c r="AT26" i="11" s="1"/>
  <c r="AA103" i="11"/>
  <c r="AT103" i="11" s="1"/>
  <c r="AA93" i="11"/>
  <c r="AT93" i="11" s="1"/>
  <c r="AR99" i="11"/>
  <c r="AA47" i="11"/>
  <c r="AT47" i="11" s="1"/>
  <c r="AA31" i="11"/>
  <c r="AT31" i="11" s="1"/>
  <c r="AA75" i="11"/>
  <c r="AT75" i="11" s="1"/>
  <c r="AA16" i="11"/>
  <c r="AT16" i="11" s="1"/>
  <c r="AA55" i="11"/>
  <c r="AT55" i="11" s="1"/>
  <c r="AA63" i="11"/>
  <c r="AT63" i="11" s="1"/>
  <c r="AA29" i="11"/>
  <c r="AT29" i="11" s="1"/>
  <c r="AS16" i="11"/>
  <c r="AA23" i="11"/>
  <c r="AT23" i="11" s="1"/>
  <c r="AA68" i="11"/>
  <c r="AT68" i="11" s="1"/>
  <c r="AA64" i="11"/>
  <c r="AT64" i="11" s="1"/>
  <c r="AA37" i="11"/>
  <c r="AT37" i="11" s="1"/>
  <c r="AA70" i="11"/>
  <c r="AT70" i="11" s="1"/>
  <c r="AA71" i="11"/>
  <c r="AT71" i="11" s="1"/>
  <c r="AA102" i="11"/>
  <c r="AT102" i="11" s="1"/>
  <c r="AA61" i="11"/>
  <c r="AT61" i="11" s="1"/>
  <c r="AA72" i="11"/>
  <c r="AT72" i="11" s="1"/>
  <c r="AA66" i="11"/>
  <c r="AT66" i="11" s="1"/>
  <c r="AA11" i="11"/>
  <c r="AT11" i="11" s="1"/>
  <c r="AA73" i="11"/>
  <c r="AT73" i="11" s="1"/>
  <c r="AA3" i="11"/>
  <c r="AT3" i="11" s="1"/>
  <c r="AA30" i="11"/>
  <c r="AT30" i="11" s="1"/>
  <c r="AA28" i="11"/>
  <c r="AT28" i="11" s="1"/>
  <c r="AA105" i="11"/>
  <c r="AT105" i="11" s="1"/>
  <c r="AA4" i="11"/>
  <c r="AT4" i="11" s="1"/>
  <c r="AA8" i="11"/>
  <c r="AT8" i="11" s="1"/>
  <c r="AS6" i="11"/>
  <c r="AS106" i="11"/>
  <c r="AA36" i="11"/>
  <c r="AT36" i="11" s="1"/>
  <c r="AS103" i="11"/>
  <c r="AS93" i="11"/>
  <c r="AA110" i="11"/>
  <c r="AT110" i="11" s="1"/>
  <c r="AS79" i="11"/>
  <c r="AS61" i="11"/>
  <c r="AA13" i="11"/>
  <c r="AT13" i="11" s="1"/>
  <c r="AA44" i="11"/>
  <c r="AT44" i="11" s="1"/>
  <c r="AA38" i="11"/>
  <c r="AT38" i="11" s="1"/>
  <c r="AS81" i="11"/>
  <c r="AA86" i="11"/>
  <c r="AT86" i="11" s="1"/>
  <c r="AA60" i="11"/>
  <c r="AT60" i="11" s="1"/>
  <c r="AA32" i="11"/>
  <c r="AT32" i="11" s="1"/>
  <c r="AR64" i="11"/>
  <c r="AA76" i="11"/>
  <c r="AT76" i="11" s="1"/>
  <c r="AA111" i="11"/>
  <c r="AT111" i="11" s="1"/>
  <c r="AA95" i="11"/>
  <c r="AT95" i="11" s="1"/>
  <c r="AA33" i="11"/>
  <c r="AT33" i="11" s="1"/>
  <c r="AA21" i="11"/>
  <c r="AT21" i="11" s="1"/>
  <c r="AA53" i="11"/>
  <c r="AT53" i="11" s="1"/>
  <c r="AA100" i="11"/>
  <c r="AT100" i="11" s="1"/>
  <c r="AA90" i="11"/>
  <c r="AT90" i="11" s="1"/>
  <c r="AA49" i="11"/>
  <c r="AT49" i="11" s="1"/>
  <c r="AA50" i="11"/>
  <c r="AT50" i="11" s="1"/>
  <c r="AA46" i="11"/>
  <c r="AT46" i="11" s="1"/>
  <c r="AA42" i="11"/>
  <c r="AT42" i="11" s="1"/>
  <c r="AS36" i="11"/>
  <c r="AA94" i="11"/>
  <c r="AT94" i="11" s="1"/>
  <c r="AR90" i="11"/>
  <c r="AA18" i="11"/>
  <c r="AT18" i="11" s="1"/>
  <c r="AA41" i="11"/>
  <c r="AT41" i="11" s="1"/>
  <c r="AA65" i="11"/>
  <c r="AT65" i="11" s="1"/>
  <c r="AA7" i="11"/>
  <c r="AT7" i="11" s="1"/>
  <c r="AA109" i="11"/>
  <c r="AT109" i="11" s="1"/>
  <c r="AA83" i="11"/>
  <c r="AT83" i="11" s="1"/>
  <c r="AA58" i="11"/>
  <c r="AT58" i="11" s="1"/>
  <c r="AA22" i="11"/>
  <c r="AT22" i="11" s="1"/>
  <c r="AA77" i="11"/>
  <c r="AT77" i="11" s="1"/>
  <c r="AA74" i="11"/>
  <c r="AT74" i="11" s="1"/>
  <c r="AA85" i="11"/>
  <c r="AT85" i="11" s="1"/>
  <c r="AS49" i="11"/>
  <c r="AS32" i="11"/>
  <c r="AS95" i="11"/>
  <c r="AA52" i="11"/>
  <c r="AT52" i="11" s="1"/>
  <c r="AS65" i="11"/>
  <c r="AS86" i="11"/>
  <c r="AA17" i="11"/>
  <c r="AT17" i="11" s="1"/>
  <c r="AA91" i="11"/>
  <c r="AT91" i="11" s="1"/>
  <c r="AS13" i="11"/>
  <c r="AS41" i="11"/>
  <c r="AS57" i="11"/>
  <c r="AS75" i="11"/>
  <c r="AS53" i="11"/>
  <c r="AS23" i="11"/>
  <c r="AA25" i="11"/>
  <c r="AT25" i="11" s="1"/>
  <c r="AA98" i="11"/>
  <c r="AT98" i="11" s="1"/>
  <c r="AA87" i="11"/>
  <c r="AT87" i="11" s="1"/>
  <c r="AR110" i="11"/>
  <c r="AA69" i="11"/>
  <c r="AT69" i="11" s="1"/>
  <c r="AA51" i="11"/>
  <c r="AT51" i="11" s="1"/>
  <c r="AA9" i="11"/>
  <c r="AT9" i="11" s="1"/>
  <c r="AR45" i="11"/>
  <c r="AA34" i="11"/>
  <c r="AT34" i="11" s="1"/>
  <c r="AR84" i="11"/>
  <c r="AA24" i="11"/>
  <c r="AT24" i="11" s="1"/>
  <c r="AA88" i="11"/>
  <c r="AT88" i="11" s="1"/>
  <c r="AA80" i="11"/>
  <c r="AT80" i="11" s="1"/>
  <c r="AA97" i="11"/>
  <c r="AT97" i="11" s="1"/>
  <c r="AA89" i="11"/>
  <c r="AT89" i="11" s="1"/>
  <c r="AR44" i="11"/>
  <c r="AA12" i="11"/>
  <c r="AT12" i="11" s="1"/>
  <c r="AA56" i="11"/>
  <c r="AT56" i="11" s="1"/>
  <c r="AA82" i="11"/>
  <c r="AT82" i="11" s="1"/>
  <c r="AA92" i="11"/>
  <c r="AT92" i="11" s="1"/>
  <c r="AS54" i="11"/>
  <c r="AR94" i="11"/>
  <c r="AA20" i="11"/>
  <c r="AT20" i="11" s="1"/>
  <c r="AA35" i="11"/>
  <c r="AT35" i="11" s="1"/>
  <c r="AR29" i="11"/>
  <c r="AS27" i="11"/>
  <c r="AA67" i="11"/>
  <c r="AT67" i="11" s="1"/>
  <c r="AA40" i="11"/>
  <c r="AT40" i="11" s="1"/>
  <c r="AA10" i="11"/>
  <c r="AT10" i="11" s="1"/>
  <c r="AS100" i="11"/>
  <c r="AS17" i="11"/>
  <c r="AA48" i="11"/>
  <c r="AT48" i="11" s="1"/>
  <c r="AS91" i="11"/>
  <c r="AA112" i="11"/>
  <c r="AT112" i="11" s="1"/>
  <c r="AA2" i="11"/>
  <c r="AT2" i="11" s="1"/>
  <c r="AS113" i="11" l="1"/>
  <c r="AT113" i="11"/>
  <c r="AR113" i="11"/>
  <c r="AU2" i="11" l="1"/>
  <c r="AU24" i="11"/>
  <c r="AZ24" i="11" s="1"/>
  <c r="AU16" i="11"/>
  <c r="AZ16" i="11" s="1"/>
  <c r="AU8" i="11"/>
  <c r="AZ8" i="11" s="1"/>
  <c r="AU112" i="11"/>
  <c r="AZ112" i="11" s="1"/>
  <c r="AU104" i="11"/>
  <c r="AZ104" i="11" s="1"/>
  <c r="AU96" i="11"/>
  <c r="AZ96" i="11" s="1"/>
  <c r="AU88" i="11"/>
  <c r="AZ88" i="11" s="1"/>
  <c r="AU80" i="11"/>
  <c r="AZ80" i="11" s="1"/>
  <c r="AU72" i="11"/>
  <c r="AZ72" i="11" s="1"/>
  <c r="AU64" i="11"/>
  <c r="AZ64" i="11" s="1"/>
  <c r="AU56" i="11"/>
  <c r="AZ56" i="11" s="1"/>
  <c r="AU48" i="11"/>
  <c r="AZ48" i="11" s="1"/>
  <c r="AU40" i="11"/>
  <c r="AZ40" i="11" s="1"/>
  <c r="AU32" i="11"/>
  <c r="AZ32" i="11" s="1"/>
  <c r="AU105" i="11"/>
  <c r="AZ105" i="11" s="1"/>
  <c r="AU97" i="11"/>
  <c r="AZ97" i="11" s="1"/>
  <c r="AU89" i="11"/>
  <c r="AZ89" i="11" s="1"/>
  <c r="AU81" i="11"/>
  <c r="AZ81" i="11" s="1"/>
  <c r="AU73" i="11"/>
  <c r="AZ73" i="11" s="1"/>
  <c r="AU65" i="11"/>
  <c r="AZ65" i="11" s="1"/>
  <c r="AU57" i="11"/>
  <c r="AZ57" i="11" s="1"/>
  <c r="AU49" i="11"/>
  <c r="AZ49" i="11" s="1"/>
  <c r="AU41" i="11"/>
  <c r="AZ41" i="11" s="1"/>
  <c r="AU33" i="11"/>
  <c r="AZ33" i="11" s="1"/>
  <c r="AU25" i="11"/>
  <c r="AZ25" i="11" s="1"/>
  <c r="AU17" i="11"/>
  <c r="AZ17" i="11" s="1"/>
  <c r="AU9" i="11"/>
  <c r="AZ9" i="11" s="1"/>
  <c r="AU106" i="11"/>
  <c r="AZ106" i="11" s="1"/>
  <c r="AU98" i="11"/>
  <c r="AZ98" i="11" s="1"/>
  <c r="AU90" i="11"/>
  <c r="AZ90" i="11" s="1"/>
  <c r="AU82" i="11"/>
  <c r="AZ82" i="11" s="1"/>
  <c r="AU74" i="11"/>
  <c r="AZ74" i="11" s="1"/>
  <c r="AU66" i="11"/>
  <c r="AZ66" i="11" s="1"/>
  <c r="AU58" i="11"/>
  <c r="AZ58" i="11" s="1"/>
  <c r="AU50" i="11"/>
  <c r="AZ50" i="11" s="1"/>
  <c r="AU42" i="11"/>
  <c r="AZ42" i="11" s="1"/>
  <c r="AU34" i="11"/>
  <c r="AZ34" i="11" s="1"/>
  <c r="AU26" i="11"/>
  <c r="AZ26" i="11" s="1"/>
  <c r="AU18" i="11"/>
  <c r="AZ18" i="11" s="1"/>
  <c r="AU10" i="11"/>
  <c r="AZ10" i="11" s="1"/>
  <c r="AU107" i="11"/>
  <c r="AZ107" i="11" s="1"/>
  <c r="AU99" i="11"/>
  <c r="AZ99" i="11" s="1"/>
  <c r="AU91" i="11"/>
  <c r="AZ91" i="11" s="1"/>
  <c r="AU83" i="11"/>
  <c r="AZ83" i="11" s="1"/>
  <c r="AU75" i="11"/>
  <c r="AZ75" i="11" s="1"/>
  <c r="AU108" i="11"/>
  <c r="AZ108" i="11" s="1"/>
  <c r="AU21" i="11"/>
  <c r="AZ21" i="11" s="1"/>
  <c r="AU43" i="11"/>
  <c r="AZ43" i="11" s="1"/>
  <c r="AU63" i="11"/>
  <c r="AZ63" i="11" s="1"/>
  <c r="AU93" i="11"/>
  <c r="AZ93" i="11" s="1"/>
  <c r="AU22" i="11"/>
  <c r="AZ22" i="11" s="1"/>
  <c r="AU54" i="11"/>
  <c r="AZ54" i="11" s="1"/>
  <c r="AU86" i="11"/>
  <c r="AZ86" i="11" s="1"/>
  <c r="AU47" i="11"/>
  <c r="AZ47" i="11" s="1"/>
  <c r="AU30" i="11"/>
  <c r="AZ30" i="11" s="1"/>
  <c r="AU29" i="11"/>
  <c r="AZ29" i="11" s="1"/>
  <c r="AU100" i="11"/>
  <c r="AZ100" i="11" s="1"/>
  <c r="AU53" i="11"/>
  <c r="AZ53" i="11" s="1"/>
  <c r="AU6" i="11"/>
  <c r="AZ6" i="11" s="1"/>
  <c r="AU3" i="11"/>
  <c r="AZ3" i="11" s="1"/>
  <c r="AU23" i="11"/>
  <c r="AZ23" i="11" s="1"/>
  <c r="AU45" i="11"/>
  <c r="AZ45" i="11" s="1"/>
  <c r="AU67" i="11"/>
  <c r="AZ67" i="11" s="1"/>
  <c r="AU95" i="11"/>
  <c r="AZ95" i="11" s="1"/>
  <c r="AU28" i="11"/>
  <c r="AZ28" i="11" s="1"/>
  <c r="AU60" i="11"/>
  <c r="AZ60" i="11" s="1"/>
  <c r="AU92" i="11"/>
  <c r="AZ92" i="11" s="1"/>
  <c r="AU5" i="11"/>
  <c r="AZ5" i="11" s="1"/>
  <c r="AU62" i="11"/>
  <c r="AZ62" i="11" s="1"/>
  <c r="AU7" i="11"/>
  <c r="AZ7" i="11" s="1"/>
  <c r="AU103" i="11"/>
  <c r="AZ103" i="11" s="1"/>
  <c r="AU4" i="11"/>
  <c r="AZ4" i="11" s="1"/>
  <c r="AU31" i="11"/>
  <c r="AZ31" i="11" s="1"/>
  <c r="AU102" i="11"/>
  <c r="AZ102" i="11" s="1"/>
  <c r="AU13" i="11"/>
  <c r="AZ13" i="11" s="1"/>
  <c r="AU35" i="11"/>
  <c r="AZ35" i="11" s="1"/>
  <c r="AU55" i="11"/>
  <c r="AZ55" i="11" s="1"/>
  <c r="AU79" i="11"/>
  <c r="AZ79" i="11" s="1"/>
  <c r="AU111" i="11"/>
  <c r="AZ111" i="11" s="1"/>
  <c r="AU110" i="11"/>
  <c r="AZ110" i="11" s="1"/>
  <c r="AU12" i="11"/>
  <c r="AZ12" i="11" s="1"/>
  <c r="AU44" i="11"/>
  <c r="AZ44" i="11" s="1"/>
  <c r="AU76" i="11"/>
  <c r="AZ76" i="11" s="1"/>
  <c r="AU15" i="11"/>
  <c r="AZ15" i="11" s="1"/>
  <c r="AU37" i="11"/>
  <c r="AZ37" i="11" s="1"/>
  <c r="AU59" i="11"/>
  <c r="AZ59" i="11" s="1"/>
  <c r="AU85" i="11"/>
  <c r="AZ85" i="11" s="1"/>
  <c r="AU14" i="11"/>
  <c r="AZ14" i="11" s="1"/>
  <c r="AU46" i="11"/>
  <c r="AZ46" i="11" s="1"/>
  <c r="AU78" i="11"/>
  <c r="AZ78" i="11" s="1"/>
  <c r="AU68" i="11"/>
  <c r="AZ68" i="11" s="1"/>
  <c r="AU77" i="11"/>
  <c r="AZ77" i="11" s="1"/>
  <c r="AU70" i="11"/>
  <c r="AZ70" i="11" s="1"/>
  <c r="AU19" i="11"/>
  <c r="AZ19" i="11" s="1"/>
  <c r="AU39" i="11"/>
  <c r="AZ39" i="11" s="1"/>
  <c r="AU61" i="11"/>
  <c r="AZ61" i="11" s="1"/>
  <c r="AU87" i="11"/>
  <c r="AZ87" i="11" s="1"/>
  <c r="AU20" i="11"/>
  <c r="AZ20" i="11" s="1"/>
  <c r="AU52" i="11"/>
  <c r="AZ52" i="11" s="1"/>
  <c r="AU84" i="11"/>
  <c r="AZ84" i="11" s="1"/>
  <c r="AU27" i="11"/>
  <c r="AZ27" i="11" s="1"/>
  <c r="AU69" i="11"/>
  <c r="AZ69" i="11" s="1"/>
  <c r="AU101" i="11"/>
  <c r="AZ101" i="11" s="1"/>
  <c r="AU94" i="11"/>
  <c r="AZ94" i="11" s="1"/>
  <c r="AU51" i="11"/>
  <c r="AZ51" i="11" s="1"/>
  <c r="AU71" i="11"/>
  <c r="AZ71" i="11" s="1"/>
  <c r="AU36" i="11"/>
  <c r="AZ36" i="11" s="1"/>
  <c r="AU11" i="11"/>
  <c r="AZ11" i="11" s="1"/>
  <c r="AU109" i="11"/>
  <c r="AZ109" i="11" s="1"/>
  <c r="AU38" i="11"/>
  <c r="AZ38" i="11" s="1"/>
  <c r="AW2" i="11"/>
  <c r="BW2" i="11" s="1"/>
  <c r="BX2" i="11" s="1"/>
  <c r="BY2" i="11" s="1"/>
  <c r="AW50" i="11"/>
  <c r="BW50" i="11" s="1"/>
  <c r="BX50" i="11" s="1"/>
  <c r="BY50" i="11" s="1"/>
  <c r="AW106" i="11"/>
  <c r="BW106" i="11" s="1"/>
  <c r="BX106" i="11" s="1"/>
  <c r="BY106" i="11" s="1"/>
  <c r="AW98" i="11"/>
  <c r="BW98" i="11" s="1"/>
  <c r="BX98" i="11" s="1"/>
  <c r="BY98" i="11" s="1"/>
  <c r="AW90" i="11"/>
  <c r="BW90" i="11" s="1"/>
  <c r="BX90" i="11" s="1"/>
  <c r="BY90" i="11" s="1"/>
  <c r="AW82" i="11"/>
  <c r="BW82" i="11" s="1"/>
  <c r="BX82" i="11" s="1"/>
  <c r="BY82" i="11" s="1"/>
  <c r="AW74" i="11"/>
  <c r="BW74" i="11" s="1"/>
  <c r="BX74" i="11" s="1"/>
  <c r="BY74" i="11" s="1"/>
  <c r="AW66" i="11"/>
  <c r="BW66" i="11" s="1"/>
  <c r="BX66" i="11" s="1"/>
  <c r="BY66" i="11" s="1"/>
  <c r="AW58" i="11"/>
  <c r="BW58" i="11" s="1"/>
  <c r="BX58" i="11" s="1"/>
  <c r="BY58" i="11" s="1"/>
  <c r="AW42" i="11"/>
  <c r="BW42" i="11" s="1"/>
  <c r="BX42" i="11" s="1"/>
  <c r="BY42" i="11" s="1"/>
  <c r="AW26" i="11"/>
  <c r="BW26" i="11" s="1"/>
  <c r="BX26" i="11" s="1"/>
  <c r="BY26" i="11" s="1"/>
  <c r="AW18" i="11"/>
  <c r="BW18" i="11" s="1"/>
  <c r="BX18" i="11" s="1"/>
  <c r="BY18" i="11" s="1"/>
  <c r="AW107" i="11"/>
  <c r="BW107" i="11" s="1"/>
  <c r="BX107" i="11" s="1"/>
  <c r="BY107" i="11" s="1"/>
  <c r="AW99" i="11"/>
  <c r="BW99" i="11" s="1"/>
  <c r="BX99" i="11" s="1"/>
  <c r="BY99" i="11" s="1"/>
  <c r="AW91" i="11"/>
  <c r="BW91" i="11" s="1"/>
  <c r="BX91" i="11" s="1"/>
  <c r="BY91" i="11" s="1"/>
  <c r="AW83" i="11"/>
  <c r="BW83" i="11" s="1"/>
  <c r="BX83" i="11" s="1"/>
  <c r="BY83" i="11" s="1"/>
  <c r="AW75" i="11"/>
  <c r="BW75" i="11" s="1"/>
  <c r="BX75" i="11" s="1"/>
  <c r="BY75" i="11" s="1"/>
  <c r="AW67" i="11"/>
  <c r="BW67" i="11" s="1"/>
  <c r="BX67" i="11" s="1"/>
  <c r="BY67" i="11" s="1"/>
  <c r="AW59" i="11"/>
  <c r="BW59" i="11" s="1"/>
  <c r="BX59" i="11" s="1"/>
  <c r="BY59" i="11" s="1"/>
  <c r="AW51" i="11"/>
  <c r="BW51" i="11" s="1"/>
  <c r="BX51" i="11" s="1"/>
  <c r="BY51" i="11" s="1"/>
  <c r="AW43" i="11"/>
  <c r="BW43" i="11" s="1"/>
  <c r="BX43" i="11" s="1"/>
  <c r="BY43" i="11" s="1"/>
  <c r="AW35" i="11"/>
  <c r="BW35" i="11" s="1"/>
  <c r="BX35" i="11" s="1"/>
  <c r="BY35" i="11" s="1"/>
  <c r="AW27" i="11"/>
  <c r="BW27" i="11" s="1"/>
  <c r="BX27" i="11" s="1"/>
  <c r="BY27" i="11" s="1"/>
  <c r="AW19" i="11"/>
  <c r="BW19" i="11" s="1"/>
  <c r="BX19" i="11" s="1"/>
  <c r="BY19" i="11" s="1"/>
  <c r="AW11" i="11"/>
  <c r="BW11" i="11" s="1"/>
  <c r="BX11" i="11" s="1"/>
  <c r="BY11" i="11" s="1"/>
  <c r="AW3" i="11"/>
  <c r="BW3" i="11" s="1"/>
  <c r="BX3" i="11" s="1"/>
  <c r="BY3" i="11" s="1"/>
  <c r="AW108" i="11"/>
  <c r="BW108" i="11" s="1"/>
  <c r="BX108" i="11" s="1"/>
  <c r="BY108" i="11" s="1"/>
  <c r="AW100" i="11"/>
  <c r="BW100" i="11" s="1"/>
  <c r="AW92" i="11"/>
  <c r="BW92" i="11" s="1"/>
  <c r="BX92" i="11" s="1"/>
  <c r="BY92" i="11" s="1"/>
  <c r="AW84" i="11"/>
  <c r="BW84" i="11" s="1"/>
  <c r="BX84" i="11" s="1"/>
  <c r="BY84" i="11" s="1"/>
  <c r="AW76" i="11"/>
  <c r="BW76" i="11" s="1"/>
  <c r="BX76" i="11" s="1"/>
  <c r="BY76" i="11" s="1"/>
  <c r="AW68" i="11"/>
  <c r="BW68" i="11" s="1"/>
  <c r="BX68" i="11" s="1"/>
  <c r="BY68" i="11" s="1"/>
  <c r="AW60" i="11"/>
  <c r="BW60" i="11" s="1"/>
  <c r="BX60" i="11" s="1"/>
  <c r="BY60" i="11" s="1"/>
  <c r="AW52" i="11"/>
  <c r="BW52" i="11" s="1"/>
  <c r="BX52" i="11" s="1"/>
  <c r="BY52" i="11" s="1"/>
  <c r="AW44" i="11"/>
  <c r="BW44" i="11" s="1"/>
  <c r="BX44" i="11" s="1"/>
  <c r="BY44" i="11" s="1"/>
  <c r="AW36" i="11"/>
  <c r="BW36" i="11" s="1"/>
  <c r="BX36" i="11" s="1"/>
  <c r="BY36" i="11" s="1"/>
  <c r="AW28" i="11"/>
  <c r="BW28" i="11" s="1"/>
  <c r="BX28" i="11" s="1"/>
  <c r="BY28" i="11" s="1"/>
  <c r="AW20" i="11"/>
  <c r="BW20" i="11" s="1"/>
  <c r="BX20" i="11" s="1"/>
  <c r="BY20" i="11" s="1"/>
  <c r="AW12" i="11"/>
  <c r="BW12" i="11" s="1"/>
  <c r="BX12" i="11" s="1"/>
  <c r="BY12" i="11" s="1"/>
  <c r="AW4" i="11"/>
  <c r="BW4" i="11" s="1"/>
  <c r="BX4" i="11" s="1"/>
  <c r="BY4" i="11" s="1"/>
  <c r="AW109" i="11"/>
  <c r="BW109" i="11" s="1"/>
  <c r="BX109" i="11" s="1"/>
  <c r="BY109" i="11" s="1"/>
  <c r="AW101" i="11"/>
  <c r="BW101" i="11" s="1"/>
  <c r="BX101" i="11" s="1"/>
  <c r="BY101" i="11" s="1"/>
  <c r="AW93" i="11"/>
  <c r="BW93" i="11" s="1"/>
  <c r="BX93" i="11" s="1"/>
  <c r="BY93" i="11" s="1"/>
  <c r="AW85" i="11"/>
  <c r="BW85" i="11" s="1"/>
  <c r="BX85" i="11" s="1"/>
  <c r="BY85" i="11" s="1"/>
  <c r="AW77" i="11"/>
  <c r="BW77" i="11" s="1"/>
  <c r="BX77" i="11" s="1"/>
  <c r="BY77" i="11" s="1"/>
  <c r="AW69" i="11"/>
  <c r="BW69" i="11" s="1"/>
  <c r="BX69" i="11" s="1"/>
  <c r="BY69" i="11" s="1"/>
  <c r="AW61" i="11"/>
  <c r="BW61" i="11" s="1"/>
  <c r="BX61" i="11" s="1"/>
  <c r="BY61" i="11" s="1"/>
  <c r="AW53" i="11"/>
  <c r="BW53" i="11" s="1"/>
  <c r="BX53" i="11" s="1"/>
  <c r="BY53" i="11" s="1"/>
  <c r="AW45" i="11"/>
  <c r="BW45" i="11" s="1"/>
  <c r="BX45" i="11" s="1"/>
  <c r="BY45" i="11" s="1"/>
  <c r="AW37" i="11"/>
  <c r="BW37" i="11" s="1"/>
  <c r="BX37" i="11" s="1"/>
  <c r="BY37" i="11" s="1"/>
  <c r="AW29" i="11"/>
  <c r="BW29" i="11" s="1"/>
  <c r="BX29" i="11" s="1"/>
  <c r="BY29" i="11" s="1"/>
  <c r="AW21" i="11"/>
  <c r="BW21" i="11" s="1"/>
  <c r="BX21" i="11" s="1"/>
  <c r="BY21" i="11" s="1"/>
  <c r="AW13" i="11"/>
  <c r="BW13" i="11" s="1"/>
  <c r="BX13" i="11" s="1"/>
  <c r="BY13" i="11" s="1"/>
  <c r="AW5" i="11"/>
  <c r="BW5" i="11" s="1"/>
  <c r="BX5" i="11" s="1"/>
  <c r="BY5" i="11" s="1"/>
  <c r="AW10" i="11"/>
  <c r="BW10" i="11" s="1"/>
  <c r="BX10" i="11" s="1"/>
  <c r="BY10" i="11" s="1"/>
  <c r="AW34" i="11"/>
  <c r="BW34" i="11" s="1"/>
  <c r="BX34" i="11" s="1"/>
  <c r="BY34" i="11" s="1"/>
  <c r="AW39" i="11"/>
  <c r="BW39" i="11" s="1"/>
  <c r="BX39" i="11" s="1"/>
  <c r="BY39" i="11" s="1"/>
  <c r="AW71" i="11"/>
  <c r="BW71" i="11" s="1"/>
  <c r="BX71" i="11" s="1"/>
  <c r="BY71" i="11" s="1"/>
  <c r="AW103" i="11"/>
  <c r="BW103" i="11" s="1"/>
  <c r="BX103" i="11" s="1"/>
  <c r="BY103" i="11" s="1"/>
  <c r="AW14" i="11"/>
  <c r="BW14" i="11" s="1"/>
  <c r="BX14" i="11" s="1"/>
  <c r="BY14" i="11" s="1"/>
  <c r="AW46" i="11"/>
  <c r="BW46" i="11" s="1"/>
  <c r="BX46" i="11" s="1"/>
  <c r="BY46" i="11" s="1"/>
  <c r="AW78" i="11"/>
  <c r="BW78" i="11" s="1"/>
  <c r="BX78" i="11" s="1"/>
  <c r="BY78" i="11" s="1"/>
  <c r="AW110" i="11"/>
  <c r="BW110" i="11" s="1"/>
  <c r="BX110" i="11" s="1"/>
  <c r="BY110" i="11" s="1"/>
  <c r="AW47" i="11"/>
  <c r="BW47" i="11" s="1"/>
  <c r="BX47" i="11" s="1"/>
  <c r="BY47" i="11" s="1"/>
  <c r="AW111" i="11"/>
  <c r="BW111" i="11" s="1"/>
  <c r="BX111" i="11" s="1"/>
  <c r="BY111" i="11" s="1"/>
  <c r="AW54" i="11"/>
  <c r="BW54" i="11" s="1"/>
  <c r="BX54" i="11" s="1"/>
  <c r="BY54" i="11" s="1"/>
  <c r="AW49" i="11"/>
  <c r="BW49" i="11" s="1"/>
  <c r="BX49" i="11" s="1"/>
  <c r="BY49" i="11" s="1"/>
  <c r="AW88" i="11"/>
  <c r="BW88" i="11" s="1"/>
  <c r="BX88" i="11" s="1"/>
  <c r="BY88" i="11" s="1"/>
  <c r="AW55" i="11"/>
  <c r="BW55" i="11" s="1"/>
  <c r="BX55" i="11" s="1"/>
  <c r="BY55" i="11" s="1"/>
  <c r="AW41" i="11"/>
  <c r="BW41" i="11" s="1"/>
  <c r="BX41" i="11" s="1"/>
  <c r="BY41" i="11" s="1"/>
  <c r="AW73" i="11"/>
  <c r="BW73" i="11" s="1"/>
  <c r="BX73" i="11" s="1"/>
  <c r="BY73" i="11" s="1"/>
  <c r="AW105" i="11"/>
  <c r="BW105" i="11" s="1"/>
  <c r="BX105" i="11" s="1"/>
  <c r="BY105" i="11" s="1"/>
  <c r="AW16" i="11"/>
  <c r="BW16" i="11" s="1"/>
  <c r="BX16" i="11" s="1"/>
  <c r="BY16" i="11" s="1"/>
  <c r="AW48" i="11"/>
  <c r="BW48" i="11" s="1"/>
  <c r="BX48" i="11" s="1"/>
  <c r="BY48" i="11" s="1"/>
  <c r="AW80" i="11"/>
  <c r="BW80" i="11" s="1"/>
  <c r="BX80" i="11" s="1"/>
  <c r="BY80" i="11" s="1"/>
  <c r="AW112" i="11"/>
  <c r="BW112" i="11" s="1"/>
  <c r="BX112" i="11" s="1"/>
  <c r="BY112" i="11" s="1"/>
  <c r="AW86" i="11"/>
  <c r="BW86" i="11" s="1"/>
  <c r="BX86" i="11" s="1"/>
  <c r="BY86" i="11" s="1"/>
  <c r="AW9" i="11"/>
  <c r="BW9" i="11" s="1"/>
  <c r="BX9" i="11" s="1"/>
  <c r="BY9" i="11" s="1"/>
  <c r="AW81" i="11"/>
  <c r="BW81" i="11" s="1"/>
  <c r="BX81" i="11" s="1"/>
  <c r="BY81" i="11" s="1"/>
  <c r="AW62" i="11"/>
  <c r="BW62" i="11" s="1"/>
  <c r="BX62" i="11" s="1"/>
  <c r="BY62" i="11" s="1"/>
  <c r="AW17" i="11"/>
  <c r="BW17" i="11" s="1"/>
  <c r="BX17" i="11" s="1"/>
  <c r="BY17" i="11" s="1"/>
  <c r="AW57" i="11"/>
  <c r="BW57" i="11" s="1"/>
  <c r="BX57" i="11" s="1"/>
  <c r="BY57" i="11" s="1"/>
  <c r="AW89" i="11"/>
  <c r="BW89" i="11" s="1"/>
  <c r="BX89" i="11" s="1"/>
  <c r="BY89" i="11" s="1"/>
  <c r="AW32" i="11"/>
  <c r="BW32" i="11" s="1"/>
  <c r="BX32" i="11" s="1"/>
  <c r="BY32" i="11" s="1"/>
  <c r="AW64" i="11"/>
  <c r="BW64" i="11" s="1"/>
  <c r="BX64" i="11" s="1"/>
  <c r="BY64" i="11" s="1"/>
  <c r="AW96" i="11"/>
  <c r="BW96" i="11" s="1"/>
  <c r="BX96" i="11" s="1"/>
  <c r="BY96" i="11" s="1"/>
  <c r="AW25" i="11"/>
  <c r="BW25" i="11" s="1"/>
  <c r="AW63" i="11"/>
  <c r="BW63" i="11" s="1"/>
  <c r="BX63" i="11" s="1"/>
  <c r="BY63" i="11" s="1"/>
  <c r="AW95" i="11"/>
  <c r="BW95" i="11" s="1"/>
  <c r="BX95" i="11" s="1"/>
  <c r="BY95" i="11" s="1"/>
  <c r="AW6" i="11"/>
  <c r="BW6" i="11" s="1"/>
  <c r="BX6" i="11" s="1"/>
  <c r="BY6" i="11" s="1"/>
  <c r="AW38" i="11"/>
  <c r="BW38" i="11" s="1"/>
  <c r="BX38" i="11" s="1"/>
  <c r="BY38" i="11" s="1"/>
  <c r="AW70" i="11"/>
  <c r="BW70" i="11" s="1"/>
  <c r="BX70" i="11" s="1"/>
  <c r="BY70" i="11" s="1"/>
  <c r="AW102" i="11"/>
  <c r="BW102" i="11" s="1"/>
  <c r="BX102" i="11" s="1"/>
  <c r="BY102" i="11" s="1"/>
  <c r="AW24" i="11"/>
  <c r="BW24" i="11" s="1"/>
  <c r="BX24" i="11" s="1"/>
  <c r="BY24" i="11" s="1"/>
  <c r="AW30" i="11"/>
  <c r="BW30" i="11" s="1"/>
  <c r="BX30" i="11" s="1"/>
  <c r="BY30" i="11" s="1"/>
  <c r="AW33" i="11"/>
  <c r="BW33" i="11" s="1"/>
  <c r="BX33" i="11" s="1"/>
  <c r="BY33" i="11" s="1"/>
  <c r="AW65" i="11"/>
  <c r="BW65" i="11" s="1"/>
  <c r="BX65" i="11" s="1"/>
  <c r="BY65" i="11" s="1"/>
  <c r="AW97" i="11"/>
  <c r="BW97" i="11" s="1"/>
  <c r="BX97" i="11" s="1"/>
  <c r="BY97" i="11" s="1"/>
  <c r="AW8" i="11"/>
  <c r="BW8" i="11" s="1"/>
  <c r="BX8" i="11" s="1"/>
  <c r="BY8" i="11" s="1"/>
  <c r="AW40" i="11"/>
  <c r="BW40" i="11" s="1"/>
  <c r="BX40" i="11" s="1"/>
  <c r="BY40" i="11" s="1"/>
  <c r="AW72" i="11"/>
  <c r="BW72" i="11" s="1"/>
  <c r="BX72" i="11" s="1"/>
  <c r="BY72" i="11" s="1"/>
  <c r="AW104" i="11"/>
  <c r="BW104" i="11" s="1"/>
  <c r="BX104" i="11" s="1"/>
  <c r="BY104" i="11" s="1"/>
  <c r="AW7" i="11"/>
  <c r="BW7" i="11" s="1"/>
  <c r="BX7" i="11" s="1"/>
  <c r="BY7" i="11" s="1"/>
  <c r="AW79" i="11"/>
  <c r="BW79" i="11" s="1"/>
  <c r="BX79" i="11" s="1"/>
  <c r="BY79" i="11" s="1"/>
  <c r="AW22" i="11"/>
  <c r="BW22" i="11" s="1"/>
  <c r="BX22" i="11" s="1"/>
  <c r="BY22" i="11" s="1"/>
  <c r="AW31" i="11"/>
  <c r="BW31" i="11" s="1"/>
  <c r="BX31" i="11" s="1"/>
  <c r="BY31" i="11" s="1"/>
  <c r="AW56" i="11"/>
  <c r="BW56" i="11" s="1"/>
  <c r="BX56" i="11" s="1"/>
  <c r="BY56" i="11" s="1"/>
  <c r="AW15" i="11"/>
  <c r="BW15" i="11" s="1"/>
  <c r="BX15" i="11" s="1"/>
  <c r="BY15" i="11" s="1"/>
  <c r="AW87" i="11"/>
  <c r="BW87" i="11" s="1"/>
  <c r="BX87" i="11" s="1"/>
  <c r="BY87" i="11" s="1"/>
  <c r="AW23" i="11"/>
  <c r="BW23" i="11" s="1"/>
  <c r="BX23" i="11" s="1"/>
  <c r="BY23" i="11" s="1"/>
  <c r="AW94" i="11"/>
  <c r="BW94" i="11" s="1"/>
  <c r="BX94" i="11" s="1"/>
  <c r="BY94" i="11" s="1"/>
  <c r="AV9" i="11"/>
  <c r="BL9" i="11" s="1"/>
  <c r="AV105" i="11"/>
  <c r="BL105" i="11" s="1"/>
  <c r="AV97" i="11"/>
  <c r="BL97" i="11" s="1"/>
  <c r="AV89" i="11"/>
  <c r="BL89" i="11" s="1"/>
  <c r="AV81" i="11"/>
  <c r="BL81" i="11" s="1"/>
  <c r="AV73" i="11"/>
  <c r="BL73" i="11" s="1"/>
  <c r="AV65" i="11"/>
  <c r="BL65" i="11" s="1"/>
  <c r="AV57" i="11"/>
  <c r="BL57" i="11" s="1"/>
  <c r="AV49" i="11"/>
  <c r="BL49" i="11" s="1"/>
  <c r="AV41" i="11"/>
  <c r="BL41" i="11" s="1"/>
  <c r="AV106" i="11"/>
  <c r="BL106" i="11" s="1"/>
  <c r="AV98" i="11"/>
  <c r="BL98" i="11" s="1"/>
  <c r="AV90" i="11"/>
  <c r="BL90" i="11" s="1"/>
  <c r="AV82" i="11"/>
  <c r="BL82" i="11" s="1"/>
  <c r="AV74" i="11"/>
  <c r="BL74" i="11" s="1"/>
  <c r="AV66" i="11"/>
  <c r="BL66" i="11" s="1"/>
  <c r="AV58" i="11"/>
  <c r="BL58" i="11" s="1"/>
  <c r="AV50" i="11"/>
  <c r="BL50" i="11" s="1"/>
  <c r="AV42" i="11"/>
  <c r="BL42" i="11" s="1"/>
  <c r="AV34" i="11"/>
  <c r="BL34" i="11" s="1"/>
  <c r="AV26" i="11"/>
  <c r="BL26" i="11" s="1"/>
  <c r="AV18" i="11"/>
  <c r="BL18" i="11" s="1"/>
  <c r="AV10" i="11"/>
  <c r="BL10" i="11" s="1"/>
  <c r="AV107" i="11"/>
  <c r="BL107" i="11" s="1"/>
  <c r="AV99" i="11"/>
  <c r="BL99" i="11" s="1"/>
  <c r="AV91" i="11"/>
  <c r="BL91" i="11" s="1"/>
  <c r="AV83" i="11"/>
  <c r="BL83" i="11" s="1"/>
  <c r="AV75" i="11"/>
  <c r="BL75" i="11" s="1"/>
  <c r="AV67" i="11"/>
  <c r="BL67" i="11" s="1"/>
  <c r="AV59" i="11"/>
  <c r="BL59" i="11" s="1"/>
  <c r="AV51" i="11"/>
  <c r="BL51" i="11" s="1"/>
  <c r="AV43" i="11"/>
  <c r="BL43" i="11" s="1"/>
  <c r="AV35" i="11"/>
  <c r="BL35" i="11" s="1"/>
  <c r="AV27" i="11"/>
  <c r="BL27" i="11" s="1"/>
  <c r="AV19" i="11"/>
  <c r="BL19" i="11" s="1"/>
  <c r="AV11" i="11"/>
  <c r="BL11" i="11" s="1"/>
  <c r="AV3" i="11"/>
  <c r="BL3" i="11" s="1"/>
  <c r="AV108" i="11"/>
  <c r="BL108" i="11" s="1"/>
  <c r="AV100" i="11"/>
  <c r="BL100" i="11" s="1"/>
  <c r="AV92" i="11"/>
  <c r="BL92" i="11" s="1"/>
  <c r="AV84" i="11"/>
  <c r="BL84" i="11" s="1"/>
  <c r="AV76" i="11"/>
  <c r="BL76" i="11" s="1"/>
  <c r="AV68" i="11"/>
  <c r="BL68" i="11" s="1"/>
  <c r="AV52" i="11"/>
  <c r="BL52" i="11" s="1"/>
  <c r="AV44" i="11"/>
  <c r="BL44" i="11" s="1"/>
  <c r="AV36" i="11"/>
  <c r="BL36" i="11" s="1"/>
  <c r="AV33" i="11"/>
  <c r="BL33" i="11" s="1"/>
  <c r="AV25" i="11"/>
  <c r="BL25" i="11" s="1"/>
  <c r="AV17" i="11"/>
  <c r="BL17" i="11" s="1"/>
  <c r="AV13" i="11"/>
  <c r="BL13" i="11" s="1"/>
  <c r="AV45" i="11"/>
  <c r="BL45" i="11" s="1"/>
  <c r="AV77" i="11"/>
  <c r="BL77" i="11" s="1"/>
  <c r="AV109" i="11"/>
  <c r="BL109" i="11" s="1"/>
  <c r="AV16" i="11"/>
  <c r="BL16" i="11" s="1"/>
  <c r="AV40" i="11"/>
  <c r="BL40" i="11" s="1"/>
  <c r="AV70" i="11"/>
  <c r="BL70" i="11" s="1"/>
  <c r="AV102" i="11"/>
  <c r="BL102" i="11" s="1"/>
  <c r="AV53" i="11"/>
  <c r="BL53" i="11" s="1"/>
  <c r="AV78" i="11"/>
  <c r="BL78" i="11" s="1"/>
  <c r="AV23" i="11"/>
  <c r="BL23" i="11" s="1"/>
  <c r="AV54" i="11"/>
  <c r="BL54" i="11" s="1"/>
  <c r="AV29" i="11"/>
  <c r="BL29" i="11" s="1"/>
  <c r="AV86" i="11"/>
  <c r="BL86" i="11" s="1"/>
  <c r="AV15" i="11"/>
  <c r="BL15" i="11" s="1"/>
  <c r="AV47" i="11"/>
  <c r="BL47" i="11" s="1"/>
  <c r="AV79" i="11"/>
  <c r="BL79" i="11" s="1"/>
  <c r="AV111" i="11"/>
  <c r="BL111" i="11" s="1"/>
  <c r="AV20" i="11"/>
  <c r="BL20" i="11" s="1"/>
  <c r="AV46" i="11"/>
  <c r="BL46" i="11" s="1"/>
  <c r="AV72" i="11"/>
  <c r="BL72" i="11" s="1"/>
  <c r="AV104" i="11"/>
  <c r="BL104" i="11" s="1"/>
  <c r="AV85" i="11"/>
  <c r="BL85" i="11" s="1"/>
  <c r="AV22" i="11"/>
  <c r="BL22" i="11" s="1"/>
  <c r="AV110" i="11"/>
  <c r="BL110" i="11" s="1"/>
  <c r="AV80" i="11"/>
  <c r="BL80" i="11" s="1"/>
  <c r="AV93" i="11"/>
  <c r="BL93" i="11" s="1"/>
  <c r="AV28" i="11"/>
  <c r="BL28" i="11" s="1"/>
  <c r="AV31" i="11"/>
  <c r="BL31" i="11" s="1"/>
  <c r="AV63" i="11"/>
  <c r="BL63" i="11" s="1"/>
  <c r="AV95" i="11"/>
  <c r="BL95" i="11" s="1"/>
  <c r="AV8" i="11"/>
  <c r="BL8" i="11" s="1"/>
  <c r="AV30" i="11"/>
  <c r="BL30" i="11" s="1"/>
  <c r="AV60" i="11"/>
  <c r="BL60" i="11" s="1"/>
  <c r="AV88" i="11"/>
  <c r="BL88" i="11" s="1"/>
  <c r="AV5" i="11"/>
  <c r="BL5" i="11" s="1"/>
  <c r="AV37" i="11"/>
  <c r="BL37" i="11" s="1"/>
  <c r="AV69" i="11"/>
  <c r="BL69" i="11" s="1"/>
  <c r="AV101" i="11"/>
  <c r="BL101" i="11" s="1"/>
  <c r="AV12" i="11"/>
  <c r="BL12" i="11" s="1"/>
  <c r="AV32" i="11"/>
  <c r="BL32" i="11" s="1"/>
  <c r="AV62" i="11"/>
  <c r="BL62" i="11" s="1"/>
  <c r="AV94" i="11"/>
  <c r="BL94" i="11" s="1"/>
  <c r="AV55" i="11"/>
  <c r="BL55" i="11" s="1"/>
  <c r="AV24" i="11"/>
  <c r="BL24" i="11" s="1"/>
  <c r="AV61" i="11"/>
  <c r="BL61" i="11" s="1"/>
  <c r="AV6" i="11"/>
  <c r="BL6" i="11" s="1"/>
  <c r="AV7" i="11"/>
  <c r="BL7" i="11" s="1"/>
  <c r="AV39" i="11"/>
  <c r="BL39" i="11" s="1"/>
  <c r="AV71" i="11"/>
  <c r="BL71" i="11" s="1"/>
  <c r="AV103" i="11"/>
  <c r="BL103" i="11" s="1"/>
  <c r="AV14" i="11"/>
  <c r="BL14" i="11" s="1"/>
  <c r="AV38" i="11"/>
  <c r="BL38" i="11" s="1"/>
  <c r="AV64" i="11"/>
  <c r="BL64" i="11" s="1"/>
  <c r="AV96" i="11"/>
  <c r="BL96" i="11" s="1"/>
  <c r="AV21" i="11"/>
  <c r="BL21" i="11" s="1"/>
  <c r="AV48" i="11"/>
  <c r="BL48" i="11" s="1"/>
  <c r="AV87" i="11"/>
  <c r="BL87" i="11" s="1"/>
  <c r="AV4" i="11"/>
  <c r="BL4" i="11" s="1"/>
  <c r="AV112" i="11"/>
  <c r="BL112" i="11" s="1"/>
  <c r="AV56" i="11"/>
  <c r="BL56" i="11" s="1"/>
  <c r="AV2" i="11"/>
  <c r="BL2" i="11" s="1"/>
  <c r="BM2" i="11" s="1"/>
  <c r="AZ2" i="11"/>
  <c r="BG2" i="11" s="1"/>
  <c r="B61" i="8"/>
  <c r="F61" i="8" s="1"/>
  <c r="B73" i="8"/>
  <c r="H73" i="8" s="1"/>
  <c r="B47" i="8"/>
  <c r="H47" i="8" s="1"/>
  <c r="B9" i="8"/>
  <c r="H9" i="8" s="1"/>
  <c r="B25" i="8"/>
  <c r="F25" i="8" s="1"/>
  <c r="B70" i="8"/>
  <c r="F70" i="8" s="1"/>
  <c r="B18" i="8"/>
  <c r="H18" i="8" s="1"/>
  <c r="B58" i="8"/>
  <c r="H58" i="8" s="1"/>
  <c r="B56" i="8"/>
  <c r="F56" i="8" s="1"/>
  <c r="B26" i="8"/>
  <c r="H26" i="8" s="1"/>
  <c r="B59" i="8"/>
  <c r="H59" i="8" s="1"/>
  <c r="B42" i="8"/>
  <c r="F42" i="8" s="1"/>
  <c r="B14" i="8"/>
  <c r="H14" i="8" s="1"/>
  <c r="B15" i="8"/>
  <c r="H15" i="8" s="1"/>
  <c r="B16" i="8"/>
  <c r="H16" i="8" s="1"/>
  <c r="B57" i="8"/>
  <c r="B71" i="8" l="1"/>
  <c r="F71" i="8" s="1"/>
  <c r="BS12" i="11"/>
  <c r="BM12" i="11"/>
  <c r="BU102" i="11"/>
  <c r="BS102" i="11"/>
  <c r="BM102" i="11"/>
  <c r="BM99" i="11"/>
  <c r="BS99" i="11"/>
  <c r="BG38" i="11"/>
  <c r="BA38" i="11"/>
  <c r="BU38" i="11"/>
  <c r="BG108" i="11"/>
  <c r="BA108" i="11"/>
  <c r="BU108" i="11"/>
  <c r="BU6" i="11"/>
  <c r="BS6" i="11"/>
  <c r="BM6" i="11"/>
  <c r="BU15" i="11"/>
  <c r="BS15" i="11"/>
  <c r="BM15" i="11"/>
  <c r="BM92" i="11"/>
  <c r="BS92" i="11"/>
  <c r="BM66" i="11"/>
  <c r="BS66" i="11"/>
  <c r="BG109" i="11"/>
  <c r="BU109" i="11"/>
  <c r="BA109" i="11"/>
  <c r="BA55" i="11"/>
  <c r="BU55" i="11"/>
  <c r="BG55" i="11"/>
  <c r="BG75" i="11"/>
  <c r="BU75" i="11"/>
  <c r="BA75" i="11"/>
  <c r="BA40" i="11"/>
  <c r="BU40" i="11"/>
  <c r="BG40" i="11"/>
  <c r="BS61" i="11"/>
  <c r="BM61" i="11"/>
  <c r="BU104" i="11"/>
  <c r="BS104" i="11"/>
  <c r="BM104" i="11"/>
  <c r="BM100" i="11"/>
  <c r="BS100" i="11"/>
  <c r="BU74" i="11"/>
  <c r="BS74" i="11"/>
  <c r="BM74" i="11"/>
  <c r="BG11" i="11"/>
  <c r="BA11" i="11"/>
  <c r="BG15" i="11"/>
  <c r="BA15" i="11"/>
  <c r="BG83" i="11"/>
  <c r="BU83" i="11"/>
  <c r="BA83" i="11"/>
  <c r="BA48" i="11"/>
  <c r="BU48" i="11"/>
  <c r="BG48" i="11"/>
  <c r="BS24" i="11"/>
  <c r="BM24" i="11"/>
  <c r="BU29" i="11"/>
  <c r="BS29" i="11"/>
  <c r="BM29" i="11"/>
  <c r="BS18" i="11"/>
  <c r="BM18" i="11"/>
  <c r="BG76" i="11"/>
  <c r="BA76" i="11"/>
  <c r="BG6" i="11"/>
  <c r="BA6" i="11"/>
  <c r="BG9" i="11"/>
  <c r="BA9" i="11"/>
  <c r="BM48" i="11"/>
  <c r="BS48" i="11"/>
  <c r="BU39" i="11"/>
  <c r="BM39" i="11"/>
  <c r="BS39" i="11"/>
  <c r="BM32" i="11"/>
  <c r="BS32" i="11"/>
  <c r="BS30" i="11"/>
  <c r="BM30" i="11"/>
  <c r="BM110" i="11"/>
  <c r="BS110" i="11"/>
  <c r="BS79" i="11"/>
  <c r="BM79" i="11"/>
  <c r="BS53" i="11"/>
  <c r="BM53" i="11"/>
  <c r="BM13" i="11"/>
  <c r="BS13" i="11"/>
  <c r="BU76" i="11"/>
  <c r="BM76" i="11"/>
  <c r="BS76" i="11"/>
  <c r="BM27" i="11"/>
  <c r="BS27" i="11"/>
  <c r="BM91" i="11"/>
  <c r="BS91" i="11"/>
  <c r="BM50" i="11"/>
  <c r="BS50" i="11"/>
  <c r="BU41" i="11"/>
  <c r="BM41" i="11"/>
  <c r="BS41" i="11"/>
  <c r="BM105" i="11"/>
  <c r="BS105" i="11"/>
  <c r="BG101" i="11"/>
  <c r="BU101" i="11"/>
  <c r="BA101" i="11"/>
  <c r="BA39" i="11"/>
  <c r="BG39" i="11"/>
  <c r="BG85" i="11"/>
  <c r="BA85" i="11"/>
  <c r="BU85" i="11"/>
  <c r="BG111" i="11"/>
  <c r="BU111" i="11"/>
  <c r="BA111" i="11"/>
  <c r="BG103" i="11"/>
  <c r="BA103" i="11"/>
  <c r="BA67" i="11"/>
  <c r="BG67" i="11"/>
  <c r="BU67" i="11"/>
  <c r="BU30" i="11"/>
  <c r="BG30" i="11"/>
  <c r="BA30" i="11"/>
  <c r="BG21" i="11"/>
  <c r="BU21" i="11"/>
  <c r="BA21" i="11"/>
  <c r="BG18" i="11"/>
  <c r="BU18" i="11"/>
  <c r="BA18" i="11"/>
  <c r="BG82" i="11"/>
  <c r="BA82" i="11"/>
  <c r="BA41" i="11"/>
  <c r="BG41" i="11"/>
  <c r="BG105" i="11"/>
  <c r="BU105" i="11"/>
  <c r="BA105" i="11"/>
  <c r="BG88" i="11"/>
  <c r="BU88" i="11"/>
  <c r="BA88" i="11"/>
  <c r="BS7" i="11"/>
  <c r="BM7" i="11"/>
  <c r="BU47" i="11"/>
  <c r="BS47" i="11"/>
  <c r="BM47" i="11"/>
  <c r="BU35" i="11"/>
  <c r="BM35" i="11"/>
  <c r="BS35" i="11"/>
  <c r="BU9" i="11"/>
  <c r="BS9" i="11"/>
  <c r="BM9" i="11"/>
  <c r="BU59" i="11"/>
  <c r="BG59" i="11"/>
  <c r="BA59" i="11"/>
  <c r="BA47" i="11"/>
  <c r="BG47" i="11"/>
  <c r="BA49" i="11"/>
  <c r="BU49" i="11"/>
  <c r="BG49" i="11"/>
  <c r="BM95" i="11"/>
  <c r="BS95" i="11"/>
  <c r="BS70" i="11"/>
  <c r="BM70" i="11"/>
  <c r="BM107" i="11"/>
  <c r="BS107" i="11"/>
  <c r="BS57" i="11"/>
  <c r="BM57" i="11"/>
  <c r="BG70" i="11"/>
  <c r="BU70" i="11"/>
  <c r="BA70" i="11"/>
  <c r="BG23" i="11"/>
  <c r="BA23" i="11"/>
  <c r="BG98" i="11"/>
  <c r="BU98" i="11"/>
  <c r="BA98" i="11"/>
  <c r="BS63" i="11"/>
  <c r="BM63" i="11"/>
  <c r="BM33" i="11"/>
  <c r="BS33" i="11"/>
  <c r="BG77" i="11"/>
  <c r="BU77" i="11"/>
  <c r="BA77" i="11"/>
  <c r="BG3" i="11"/>
  <c r="BA3" i="11"/>
  <c r="BG112" i="11"/>
  <c r="BA112" i="11"/>
  <c r="BU37" i="11"/>
  <c r="BS37" i="11"/>
  <c r="BM37" i="11"/>
  <c r="BM16" i="11"/>
  <c r="BS16" i="11"/>
  <c r="BM59" i="11"/>
  <c r="BS59" i="11"/>
  <c r="BM73" i="11"/>
  <c r="BS73" i="11"/>
  <c r="BG52" i="11"/>
  <c r="BA52" i="11"/>
  <c r="BG92" i="11"/>
  <c r="BA92" i="11"/>
  <c r="BU92" i="11"/>
  <c r="BA50" i="11"/>
  <c r="BG50" i="11"/>
  <c r="BU50" i="11"/>
  <c r="BG73" i="11"/>
  <c r="BU73" i="11"/>
  <c r="BA73" i="11"/>
  <c r="BU112" i="11"/>
  <c r="BS112" i="11"/>
  <c r="BM112" i="11"/>
  <c r="BS55" i="11"/>
  <c r="BM55" i="11"/>
  <c r="BM28" i="11"/>
  <c r="BS28" i="11"/>
  <c r="BM54" i="11"/>
  <c r="BS54" i="11"/>
  <c r="BS109" i="11"/>
  <c r="BM109" i="11"/>
  <c r="BM44" i="11"/>
  <c r="BS44" i="11"/>
  <c r="BU3" i="11"/>
  <c r="BS3" i="11"/>
  <c r="BM3" i="11"/>
  <c r="BS67" i="11"/>
  <c r="BM67" i="11"/>
  <c r="BU26" i="11"/>
  <c r="BS26" i="11"/>
  <c r="BM26" i="11"/>
  <c r="BS90" i="11"/>
  <c r="BM90" i="11"/>
  <c r="BM81" i="11"/>
  <c r="BS81" i="11"/>
  <c r="BU100" i="11"/>
  <c r="BX100" i="11"/>
  <c r="BY100" i="11" s="1"/>
  <c r="BG71" i="11"/>
  <c r="BU71" i="11"/>
  <c r="BA71" i="11"/>
  <c r="BG20" i="11"/>
  <c r="BU20" i="11"/>
  <c r="BA20" i="11"/>
  <c r="BG78" i="11"/>
  <c r="BA78" i="11"/>
  <c r="BG44" i="11"/>
  <c r="BA44" i="11"/>
  <c r="BU44" i="11"/>
  <c r="BG102" i="11"/>
  <c r="BA102" i="11"/>
  <c r="BG60" i="11"/>
  <c r="BA60" i="11"/>
  <c r="BG53" i="11"/>
  <c r="BA53" i="11"/>
  <c r="BU53" i="11"/>
  <c r="BG93" i="11"/>
  <c r="BA93" i="11"/>
  <c r="BU93" i="11"/>
  <c r="BG99" i="11"/>
  <c r="BU99" i="11"/>
  <c r="BA99" i="11"/>
  <c r="BA58" i="11"/>
  <c r="BU58" i="11"/>
  <c r="BG58" i="11"/>
  <c r="BG17" i="11"/>
  <c r="BU17" i="11"/>
  <c r="BA17" i="11"/>
  <c r="BG81" i="11"/>
  <c r="BU81" i="11"/>
  <c r="BA81" i="11"/>
  <c r="BA64" i="11"/>
  <c r="BU64" i="11"/>
  <c r="BG64" i="11"/>
  <c r="BG16" i="11"/>
  <c r="BA16" i="11"/>
  <c r="BU16" i="11"/>
  <c r="BM21" i="11"/>
  <c r="BS21" i="11"/>
  <c r="BS22" i="11"/>
  <c r="BM22" i="11"/>
  <c r="BU84" i="11"/>
  <c r="BM84" i="11"/>
  <c r="BS84" i="11"/>
  <c r="BM49" i="11"/>
  <c r="BS49" i="11"/>
  <c r="BG69" i="11"/>
  <c r="BA69" i="11"/>
  <c r="BU69" i="11"/>
  <c r="BG79" i="11"/>
  <c r="BU79" i="11"/>
  <c r="BA79" i="11"/>
  <c r="BG45" i="11"/>
  <c r="BA45" i="11"/>
  <c r="BU45" i="11"/>
  <c r="BG90" i="11"/>
  <c r="BA90" i="11"/>
  <c r="BU90" i="11"/>
  <c r="BA32" i="11"/>
  <c r="BU32" i="11"/>
  <c r="BG32" i="11"/>
  <c r="BM96" i="11"/>
  <c r="BS96" i="11"/>
  <c r="BM85" i="11"/>
  <c r="BS85" i="11"/>
  <c r="BU43" i="11"/>
  <c r="BS43" i="11"/>
  <c r="BM43" i="11"/>
  <c r="BU25" i="11"/>
  <c r="BX25" i="11"/>
  <c r="BY25" i="11" s="1"/>
  <c r="BY113" i="11" s="1"/>
  <c r="BG27" i="11"/>
  <c r="BU27" i="11"/>
  <c r="BA27" i="11"/>
  <c r="BA62" i="11"/>
  <c r="BG62" i="11"/>
  <c r="BU62" i="11"/>
  <c r="BA34" i="11"/>
  <c r="BG34" i="11"/>
  <c r="BG57" i="11"/>
  <c r="BU57" i="11"/>
  <c r="BA57" i="11"/>
  <c r="BS64" i="11"/>
  <c r="BM64" i="11"/>
  <c r="BU86" i="11"/>
  <c r="BM86" i="11"/>
  <c r="BS86" i="11"/>
  <c r="BU10" i="11"/>
  <c r="BM10" i="11"/>
  <c r="BS10" i="11"/>
  <c r="BA35" i="11"/>
  <c r="BG35" i="11"/>
  <c r="BA54" i="11"/>
  <c r="BG54" i="11"/>
  <c r="BU54" i="11"/>
  <c r="BG65" i="11"/>
  <c r="BA65" i="11"/>
  <c r="BU65" i="11"/>
  <c r="BS38" i="11"/>
  <c r="BM38" i="11"/>
  <c r="BS72" i="11"/>
  <c r="BM72" i="11"/>
  <c r="BM108" i="11"/>
  <c r="BS108" i="11"/>
  <c r="BG68" i="11"/>
  <c r="BU68" i="11"/>
  <c r="BA68" i="11"/>
  <c r="BG22" i="11"/>
  <c r="BA22" i="11"/>
  <c r="BU22" i="11"/>
  <c r="BG8" i="11"/>
  <c r="BA8" i="11"/>
  <c r="BU8" i="11"/>
  <c r="BS4" i="11"/>
  <c r="BM4" i="11"/>
  <c r="BM93" i="11"/>
  <c r="BS93" i="11"/>
  <c r="BS77" i="11"/>
  <c r="BM77" i="11"/>
  <c r="BM75" i="11"/>
  <c r="BS75" i="11"/>
  <c r="BM98" i="11"/>
  <c r="BS98" i="11"/>
  <c r="BS89" i="11"/>
  <c r="BM89" i="11"/>
  <c r="BU51" i="11"/>
  <c r="BG51" i="11"/>
  <c r="BA51" i="11"/>
  <c r="BG87" i="11"/>
  <c r="BU87" i="11"/>
  <c r="BA87" i="11"/>
  <c r="BG46" i="11"/>
  <c r="BA46" i="11"/>
  <c r="BG12" i="11"/>
  <c r="BU12" i="11"/>
  <c r="BA12" i="11"/>
  <c r="BA31" i="11"/>
  <c r="BG31" i="11"/>
  <c r="BG28" i="11"/>
  <c r="BA28" i="11"/>
  <c r="BU28" i="11"/>
  <c r="BG100" i="11"/>
  <c r="BA100" i="11"/>
  <c r="BU63" i="11"/>
  <c r="BG63" i="11"/>
  <c r="BA63" i="11"/>
  <c r="BG107" i="11"/>
  <c r="BU107" i="11"/>
  <c r="BA107" i="11"/>
  <c r="BA66" i="11"/>
  <c r="BG66" i="11"/>
  <c r="BU66" i="11"/>
  <c r="BG25" i="11"/>
  <c r="BA25" i="11"/>
  <c r="BG89" i="11"/>
  <c r="BU89" i="11"/>
  <c r="BA89" i="11"/>
  <c r="BG72" i="11"/>
  <c r="BU72" i="11"/>
  <c r="BA72" i="11"/>
  <c r="BG24" i="11"/>
  <c r="BU24" i="11"/>
  <c r="BA24" i="11"/>
  <c r="BS8" i="11"/>
  <c r="BM8" i="11"/>
  <c r="BM17" i="11"/>
  <c r="BS17" i="11"/>
  <c r="BS58" i="11"/>
  <c r="BM58" i="11"/>
  <c r="BG19" i="11"/>
  <c r="BA19" i="11"/>
  <c r="BG7" i="11"/>
  <c r="BA7" i="11"/>
  <c r="BU7" i="11"/>
  <c r="BG26" i="11"/>
  <c r="BA26" i="11"/>
  <c r="BG96" i="11"/>
  <c r="BU96" i="11"/>
  <c r="BA96" i="11"/>
  <c r="BS101" i="11"/>
  <c r="BM101" i="11"/>
  <c r="BM25" i="11"/>
  <c r="BS25" i="11"/>
  <c r="BG37" i="11"/>
  <c r="BA37" i="11"/>
  <c r="BG86" i="11"/>
  <c r="BA86" i="11"/>
  <c r="BG104" i="11"/>
  <c r="BA104" i="11"/>
  <c r="BM69" i="11"/>
  <c r="BS69" i="11"/>
  <c r="BM40" i="11"/>
  <c r="BS40" i="11"/>
  <c r="BM51" i="11"/>
  <c r="BS51" i="11"/>
  <c r="BS65" i="11"/>
  <c r="BM65" i="11"/>
  <c r="BG84" i="11"/>
  <c r="BA84" i="11"/>
  <c r="BG5" i="11"/>
  <c r="BA5" i="11"/>
  <c r="BA42" i="11"/>
  <c r="BG42" i="11"/>
  <c r="BU42" i="11"/>
  <c r="BG106" i="11"/>
  <c r="BU106" i="11"/>
  <c r="BA106" i="11"/>
  <c r="BS56" i="11"/>
  <c r="BM56" i="11"/>
  <c r="BU31" i="11"/>
  <c r="BS31" i="11"/>
  <c r="BM31" i="11"/>
  <c r="BM36" i="11"/>
  <c r="BS36" i="11"/>
  <c r="BU82" i="11"/>
  <c r="BM82" i="11"/>
  <c r="BS82" i="11"/>
  <c r="BG36" i="11"/>
  <c r="BA36" i="11"/>
  <c r="BU36" i="11"/>
  <c r="BG13" i="11"/>
  <c r="BU13" i="11"/>
  <c r="BA13" i="11"/>
  <c r="BG91" i="11"/>
  <c r="BU91" i="11"/>
  <c r="BA91" i="11"/>
  <c r="BA56" i="11"/>
  <c r="BU56" i="11"/>
  <c r="BG56" i="11"/>
  <c r="BM14" i="11"/>
  <c r="BS14" i="11"/>
  <c r="BU5" i="11"/>
  <c r="BS5" i="11"/>
  <c r="BM5" i="11"/>
  <c r="BU46" i="11"/>
  <c r="BM46" i="11"/>
  <c r="BS46" i="11"/>
  <c r="BU103" i="11"/>
  <c r="BM103" i="11"/>
  <c r="BS103" i="11"/>
  <c r="BU94" i="11"/>
  <c r="BM94" i="11"/>
  <c r="BS94" i="11"/>
  <c r="BS88" i="11"/>
  <c r="BM88" i="11"/>
  <c r="BS20" i="11"/>
  <c r="BM20" i="11"/>
  <c r="BU23" i="11"/>
  <c r="BM23" i="11"/>
  <c r="BS23" i="11"/>
  <c r="BU52" i="11"/>
  <c r="BM52" i="11"/>
  <c r="BS52" i="11"/>
  <c r="BU11" i="11"/>
  <c r="BM11" i="11"/>
  <c r="BS11" i="11"/>
  <c r="BU34" i="11"/>
  <c r="BS34" i="11"/>
  <c r="BM34" i="11"/>
  <c r="BS87" i="11"/>
  <c r="BM87" i="11"/>
  <c r="BS71" i="11"/>
  <c r="BM71" i="11"/>
  <c r="BM62" i="11"/>
  <c r="BS62" i="11"/>
  <c r="BU60" i="11"/>
  <c r="BS60" i="11"/>
  <c r="BM60" i="11"/>
  <c r="BM80" i="11"/>
  <c r="BS80" i="11"/>
  <c r="BM111" i="11"/>
  <c r="BS111" i="11"/>
  <c r="BU78" i="11"/>
  <c r="BS78" i="11"/>
  <c r="BM78" i="11"/>
  <c r="BS45" i="11"/>
  <c r="BM45" i="11"/>
  <c r="BM68" i="11"/>
  <c r="BS68" i="11"/>
  <c r="BU19" i="11"/>
  <c r="BM19" i="11"/>
  <c r="BS19" i="11"/>
  <c r="BM83" i="11"/>
  <c r="BS83" i="11"/>
  <c r="BS42" i="11"/>
  <c r="BM42" i="11"/>
  <c r="BM106" i="11"/>
  <c r="BS106" i="11"/>
  <c r="BM97" i="11"/>
  <c r="BS97" i="11"/>
  <c r="BG94" i="11"/>
  <c r="BA94" i="11"/>
  <c r="BG61" i="11"/>
  <c r="BA61" i="11"/>
  <c r="BU61" i="11"/>
  <c r="BG14" i="11"/>
  <c r="BA14" i="11"/>
  <c r="BU14" i="11"/>
  <c r="BG110" i="11"/>
  <c r="BU110" i="11"/>
  <c r="BA110" i="11"/>
  <c r="BG4" i="11"/>
  <c r="BU4" i="11"/>
  <c r="BA4" i="11"/>
  <c r="BG95" i="11"/>
  <c r="BU95" i="11"/>
  <c r="BA95" i="11"/>
  <c r="BG29" i="11"/>
  <c r="BA29" i="11"/>
  <c r="BG43" i="11"/>
  <c r="BA43" i="11"/>
  <c r="BG10" i="11"/>
  <c r="BA10" i="11"/>
  <c r="BG74" i="11"/>
  <c r="BA74" i="11"/>
  <c r="BA33" i="11"/>
  <c r="BG33" i="11"/>
  <c r="BU33" i="11"/>
  <c r="BG97" i="11"/>
  <c r="BU97" i="11"/>
  <c r="BA97" i="11"/>
  <c r="BG80" i="11"/>
  <c r="BU80" i="11"/>
  <c r="BA80" i="11"/>
  <c r="B2" i="8"/>
  <c r="B48" i="8"/>
  <c r="F48" i="8" s="1"/>
  <c r="B66" i="8"/>
  <c r="F66" i="8" s="1"/>
  <c r="B44" i="8"/>
  <c r="F44" i="8" s="1"/>
  <c r="B13" i="8"/>
  <c r="H13" i="8" s="1"/>
  <c r="B54" i="8"/>
  <c r="H54" i="8" s="1"/>
  <c r="B55" i="8"/>
  <c r="H55" i="8" s="1"/>
  <c r="B60" i="8"/>
  <c r="F60" i="8" s="1"/>
  <c r="B72" i="8"/>
  <c r="H72" i="8" s="1"/>
  <c r="B41" i="8"/>
  <c r="H41" i="8" s="1"/>
  <c r="B64" i="8"/>
  <c r="H64" i="8" s="1"/>
  <c r="B36" i="8"/>
  <c r="F36" i="8" s="1"/>
  <c r="B24" i="8"/>
  <c r="F24" i="8" s="1"/>
  <c r="B62" i="8"/>
  <c r="H62" i="8" s="1"/>
  <c r="B43" i="8"/>
  <c r="H43" i="8" s="1"/>
  <c r="B45" i="8"/>
  <c r="H45" i="8" s="1"/>
  <c r="B46" i="8"/>
  <c r="H46" i="8" s="1"/>
  <c r="B10" i="8"/>
  <c r="F10" i="8" s="1"/>
  <c r="B50" i="8"/>
  <c r="F50" i="8" s="1"/>
  <c r="B39" i="8"/>
  <c r="H39" i="8" s="1"/>
  <c r="B53" i="8"/>
  <c r="F53" i="8" s="1"/>
  <c r="B4" i="8"/>
  <c r="H4" i="8" s="1"/>
  <c r="B38" i="8"/>
  <c r="F38" i="8" s="1"/>
  <c r="B65" i="8"/>
  <c r="H65" i="8" s="1"/>
  <c r="B6" i="8"/>
  <c r="H6" i="8" s="1"/>
  <c r="B35" i="8"/>
  <c r="H35" i="8" s="1"/>
  <c r="B28" i="8"/>
  <c r="F28" i="8" s="1"/>
  <c r="B8" i="8"/>
  <c r="H8" i="8" s="1"/>
  <c r="B40" i="8"/>
  <c r="F40" i="8" s="1"/>
  <c r="B31" i="8"/>
  <c r="F31" i="8" s="1"/>
  <c r="B20" i="8"/>
  <c r="F20" i="8" s="1"/>
  <c r="B68" i="8"/>
  <c r="F68" i="8" s="1"/>
  <c r="B32" i="8"/>
  <c r="H32" i="8" s="1"/>
  <c r="B22" i="8"/>
  <c r="H22" i="8" s="1"/>
  <c r="B3" i="8"/>
  <c r="H3" i="8" s="1"/>
  <c r="B37" i="8"/>
  <c r="F37" i="8" s="1"/>
  <c r="B11" i="8"/>
  <c r="H11" i="8" s="1"/>
  <c r="B33" i="8"/>
  <c r="F33" i="8" s="1"/>
  <c r="B34" i="8"/>
  <c r="F34" i="8" s="1"/>
  <c r="B69" i="8"/>
  <c r="H69" i="8" s="1"/>
  <c r="B51" i="8"/>
  <c r="F51" i="8" s="1"/>
  <c r="B67" i="8"/>
  <c r="F67" i="8" s="1"/>
  <c r="B49" i="8"/>
  <c r="F49" i="8" s="1"/>
  <c r="B12" i="8"/>
  <c r="H12" i="8" s="1"/>
  <c r="B17" i="8"/>
  <c r="F17" i="8" s="1"/>
  <c r="B21" i="8"/>
  <c r="H21" i="8" s="1"/>
  <c r="B19" i="8"/>
  <c r="F19" i="8" s="1"/>
  <c r="B27" i="8"/>
  <c r="H27" i="8" s="1"/>
  <c r="B52" i="8"/>
  <c r="F52" i="8" s="1"/>
  <c r="B29" i="8"/>
  <c r="F29" i="8" s="1"/>
  <c r="B30" i="8"/>
  <c r="H30" i="8" s="1"/>
  <c r="B23" i="8"/>
  <c r="H23" i="8" s="1"/>
  <c r="B63" i="8"/>
  <c r="H63" i="8" s="1"/>
  <c r="B7" i="8"/>
  <c r="H7" i="8" s="1"/>
  <c r="B5" i="8"/>
  <c r="F5" i="8" s="1"/>
  <c r="AV113" i="11"/>
  <c r="AU113" i="11"/>
  <c r="AW113" i="11"/>
  <c r="BS2" i="11"/>
  <c r="BA2" i="11"/>
  <c r="BU2" i="11"/>
  <c r="H61" i="8"/>
  <c r="F73" i="8"/>
  <c r="F47" i="8"/>
  <c r="F9" i="8"/>
  <c r="F18" i="8"/>
  <c r="H70" i="8"/>
  <c r="H25" i="8"/>
  <c r="F26" i="8"/>
  <c r="F58" i="8"/>
  <c r="F59" i="8"/>
  <c r="H56" i="8"/>
  <c r="H42" i="8"/>
  <c r="F14" i="8"/>
  <c r="F16" i="8"/>
  <c r="H71" i="8"/>
  <c r="F15" i="8"/>
  <c r="F57" i="8"/>
  <c r="H57" i="8"/>
  <c r="BW113" i="11"/>
  <c r="BV114" i="11" s="1"/>
  <c r="H2" i="8"/>
  <c r="F2" i="8"/>
  <c r="H48" i="8" l="1"/>
  <c r="F13" i="8"/>
  <c r="BX113" i="11"/>
  <c r="BZ54" i="11"/>
  <c r="BZ49" i="11"/>
  <c r="CA49" i="11" s="1"/>
  <c r="BZ32" i="11"/>
  <c r="CA32" i="11" s="1"/>
  <c r="BZ104" i="11"/>
  <c r="CA104" i="11" s="1"/>
  <c r="BZ102" i="11"/>
  <c r="CA102" i="11" s="1"/>
  <c r="BZ73" i="11"/>
  <c r="BZ71" i="11"/>
  <c r="BZ96" i="11"/>
  <c r="BZ65" i="11"/>
  <c r="BZ63" i="11"/>
  <c r="CA63" i="11" s="1"/>
  <c r="BZ52" i="11"/>
  <c r="CA52" i="11" s="1"/>
  <c r="BZ47" i="11"/>
  <c r="CA47" i="11" s="1"/>
  <c r="BZ23" i="11"/>
  <c r="CA23" i="11" s="1"/>
  <c r="BZ57" i="11"/>
  <c r="BZ105" i="11"/>
  <c r="BZ48" i="11"/>
  <c r="BZ33" i="11"/>
  <c r="CA33" i="11" s="1"/>
  <c r="BZ24" i="11"/>
  <c r="CA24" i="11" s="1"/>
  <c r="BZ10" i="11"/>
  <c r="CA10" i="11" s="1"/>
  <c r="BZ13" i="11"/>
  <c r="CA13" i="11" s="1"/>
  <c r="BZ55" i="11"/>
  <c r="CA55" i="11" s="1"/>
  <c r="BZ110" i="11"/>
  <c r="BZ81" i="11"/>
  <c r="BZ45" i="11"/>
  <c r="CA45" i="11" s="1"/>
  <c r="BZ19" i="11"/>
  <c r="CA19" i="11" s="1"/>
  <c r="BZ21" i="11"/>
  <c r="CA21" i="11" s="1"/>
  <c r="BZ64" i="11"/>
  <c r="CA64" i="11" s="1"/>
  <c r="BZ99" i="11"/>
  <c r="CA99" i="11" s="1"/>
  <c r="BZ84" i="11"/>
  <c r="CA84" i="11" s="1"/>
  <c r="BZ92" i="11"/>
  <c r="BZ18" i="11"/>
  <c r="BZ38" i="11"/>
  <c r="CA38" i="11" s="1"/>
  <c r="BZ87" i="11"/>
  <c r="CA87" i="11" s="1"/>
  <c r="BZ50" i="11"/>
  <c r="CA50" i="11" s="1"/>
  <c r="BZ75" i="11"/>
  <c r="CA75" i="11" s="1"/>
  <c r="BZ7" i="11"/>
  <c r="CA7" i="11" s="1"/>
  <c r="BZ77" i="11"/>
  <c r="CA77" i="11" s="1"/>
  <c r="BZ42" i="11"/>
  <c r="BZ79" i="11"/>
  <c r="BZ3" i="11"/>
  <c r="CA3" i="11" s="1"/>
  <c r="BZ95" i="11"/>
  <c r="CA95" i="11" s="1"/>
  <c r="BZ111" i="11"/>
  <c r="CA111" i="11" s="1"/>
  <c r="BZ8" i="11"/>
  <c r="CA8" i="11" s="1"/>
  <c r="BZ61" i="11"/>
  <c r="CA61" i="11" s="1"/>
  <c r="BZ17" i="11"/>
  <c r="CA17" i="11" s="1"/>
  <c r="BZ70" i="11"/>
  <c r="BZ6" i="11"/>
  <c r="BZ86" i="11"/>
  <c r="CA86" i="11" s="1"/>
  <c r="BZ72" i="11"/>
  <c r="CA72" i="11" s="1"/>
  <c r="BZ31" i="11"/>
  <c r="CA31" i="11" s="1"/>
  <c r="BZ88" i="11"/>
  <c r="CA88" i="11" s="1"/>
  <c r="BZ89" i="11"/>
  <c r="CA89" i="11" s="1"/>
  <c r="BZ26" i="11"/>
  <c r="CA26" i="11" s="1"/>
  <c r="BZ67" i="11"/>
  <c r="BZ58" i="11"/>
  <c r="BZ101" i="11"/>
  <c r="CA101" i="11" s="1"/>
  <c r="BZ112" i="11"/>
  <c r="CA112" i="11" s="1"/>
  <c r="BZ30" i="11"/>
  <c r="CA30" i="11" s="1"/>
  <c r="BZ5" i="11"/>
  <c r="CA5" i="11" s="1"/>
  <c r="BZ44" i="11"/>
  <c r="CA44" i="11" s="1"/>
  <c r="BZ12" i="11"/>
  <c r="CA12" i="11" s="1"/>
  <c r="BZ53" i="11"/>
  <c r="BZ66" i="11"/>
  <c r="BZ22" i="11"/>
  <c r="CA22" i="11" s="1"/>
  <c r="BZ85" i="11"/>
  <c r="CA85" i="11" s="1"/>
  <c r="BZ14" i="11"/>
  <c r="CA14" i="11" s="1"/>
  <c r="BZ97" i="11"/>
  <c r="CA97" i="11" s="1"/>
  <c r="BZ78" i="11"/>
  <c r="CA78" i="11" s="1"/>
  <c r="BZ36" i="11"/>
  <c r="CA36" i="11" s="1"/>
  <c r="BZ94" i="11"/>
  <c r="BZ109" i="11"/>
  <c r="BZ29" i="11"/>
  <c r="CA29" i="11" s="1"/>
  <c r="BZ69" i="11"/>
  <c r="CA69" i="11" s="1"/>
  <c r="BZ34" i="11"/>
  <c r="CA34" i="11" s="1"/>
  <c r="BZ91" i="11"/>
  <c r="CA91" i="11" s="1"/>
  <c r="BZ28" i="11"/>
  <c r="CA28" i="11" s="1"/>
  <c r="BZ40" i="11"/>
  <c r="CA40" i="11" s="1"/>
  <c r="BZ37" i="11"/>
  <c r="BZ51" i="11"/>
  <c r="BZ93" i="11"/>
  <c r="CA93" i="11" s="1"/>
  <c r="BZ74" i="11"/>
  <c r="CA74" i="11" s="1"/>
  <c r="BZ106" i="11"/>
  <c r="CA106" i="11" s="1"/>
  <c r="BZ11" i="11"/>
  <c r="CA11" i="11" s="1"/>
  <c r="BZ107" i="11"/>
  <c r="CA107" i="11" s="1"/>
  <c r="BZ76" i="11"/>
  <c r="CA76" i="11" s="1"/>
  <c r="BZ46" i="11"/>
  <c r="BZ9" i="11"/>
  <c r="BZ80" i="11"/>
  <c r="CA80" i="11" s="1"/>
  <c r="BZ62" i="11"/>
  <c r="CA62" i="11" s="1"/>
  <c r="BZ41" i="11"/>
  <c r="CA41" i="11" s="1"/>
  <c r="BZ15" i="11"/>
  <c r="CA15" i="11" s="1"/>
  <c r="BZ16" i="11"/>
  <c r="CA16" i="11" s="1"/>
  <c r="BZ60" i="11"/>
  <c r="CA60" i="11" s="1"/>
  <c r="BZ68" i="11"/>
  <c r="BZ82" i="11"/>
  <c r="BZ90" i="11"/>
  <c r="CA90" i="11" s="1"/>
  <c r="BZ83" i="11"/>
  <c r="CA83" i="11" s="1"/>
  <c r="BZ27" i="11"/>
  <c r="CA27" i="11" s="1"/>
  <c r="BZ103" i="11"/>
  <c r="CA103" i="11" s="1"/>
  <c r="BZ98" i="11"/>
  <c r="CA98" i="11" s="1"/>
  <c r="BZ39" i="11"/>
  <c r="CA39" i="11" s="1"/>
  <c r="BZ4" i="11"/>
  <c r="BZ100" i="11"/>
  <c r="BZ56" i="11"/>
  <c r="CA56" i="11" s="1"/>
  <c r="BZ108" i="11"/>
  <c r="CA108" i="11" s="1"/>
  <c r="BZ43" i="11"/>
  <c r="CA43" i="11" s="1"/>
  <c r="BZ59" i="11"/>
  <c r="CA59" i="11" s="1"/>
  <c r="BZ20" i="11"/>
  <c r="CA20" i="11" s="1"/>
  <c r="BZ35" i="11"/>
  <c r="CA35" i="11" s="1"/>
  <c r="BZ25" i="11"/>
  <c r="H66" i="8"/>
  <c r="H44" i="8"/>
  <c r="F72" i="8"/>
  <c r="F54" i="8"/>
  <c r="F64" i="8"/>
  <c r="F43" i="8"/>
  <c r="F22" i="8"/>
  <c r="F55" i="8"/>
  <c r="F46" i="8"/>
  <c r="F41" i="8"/>
  <c r="F32" i="8"/>
  <c r="H60" i="8"/>
  <c r="H10" i="8"/>
  <c r="H53" i="8"/>
  <c r="H36" i="8"/>
  <c r="H24" i="8"/>
  <c r="F35" i="8"/>
  <c r="F62" i="8"/>
  <c r="H68" i="8"/>
  <c r="F12" i="8"/>
  <c r="H38" i="8"/>
  <c r="F39" i="8"/>
  <c r="F45" i="8"/>
  <c r="F65" i="8"/>
  <c r="F4" i="8"/>
  <c r="H50" i="8"/>
  <c r="H37" i="8"/>
  <c r="H31" i="8"/>
  <c r="H20" i="8"/>
  <c r="F6" i="8"/>
  <c r="H28" i="8"/>
  <c r="H40" i="8"/>
  <c r="F3" i="8"/>
  <c r="H67" i="8"/>
  <c r="H34" i="8"/>
  <c r="H33" i="8"/>
  <c r="F11" i="8"/>
  <c r="F8" i="8"/>
  <c r="H51" i="8"/>
  <c r="F69" i="8"/>
  <c r="H49" i="8"/>
  <c r="H17" i="8"/>
  <c r="F30" i="8"/>
  <c r="F7" i="8"/>
  <c r="B74" i="8"/>
  <c r="F27" i="8"/>
  <c r="H29" i="8"/>
  <c r="H19" i="8"/>
  <c r="H52" i="8"/>
  <c r="F21" i="8"/>
  <c r="F23" i="8"/>
  <c r="F63" i="8"/>
  <c r="H5" i="8"/>
  <c r="BZ2" i="11"/>
  <c r="CA2" i="11" s="1"/>
  <c r="BU113" i="11"/>
  <c r="CA48" i="11" l="1"/>
  <c r="CA96" i="11"/>
  <c r="CA25" i="11"/>
  <c r="CA4" i="11"/>
  <c r="CA68" i="11"/>
  <c r="CA46" i="11"/>
  <c r="CB46" i="11" s="1"/>
  <c r="CC46" i="11" s="1"/>
  <c r="CA37" i="11"/>
  <c r="CA94" i="11"/>
  <c r="CB94" i="11" s="1"/>
  <c r="CC94" i="11" s="1"/>
  <c r="CA53" i="11"/>
  <c r="CB53" i="11" s="1"/>
  <c r="CC53" i="11" s="1"/>
  <c r="CA67" i="11"/>
  <c r="CA70" i="11"/>
  <c r="CA42" i="11"/>
  <c r="CA92" i="11"/>
  <c r="CB92" i="11" s="1"/>
  <c r="CC92" i="11" s="1"/>
  <c r="CA110" i="11"/>
  <c r="CA57" i="11"/>
  <c r="CA73" i="11"/>
  <c r="CA65" i="11"/>
  <c r="CB65" i="11" s="1"/>
  <c r="CC65" i="11" s="1"/>
  <c r="CA100" i="11"/>
  <c r="CA82" i="11"/>
  <c r="CA9" i="11"/>
  <c r="CB9" i="11" s="1"/>
  <c r="CC9" i="11" s="1"/>
  <c r="CA51" i="11"/>
  <c r="CB51" i="11" s="1"/>
  <c r="CC51" i="11" s="1"/>
  <c r="CA109" i="11"/>
  <c r="CB109" i="11" s="1"/>
  <c r="CC109" i="11" s="1"/>
  <c r="CA66" i="11"/>
  <c r="CB66" i="11" s="1"/>
  <c r="CC66" i="11" s="1"/>
  <c r="CA58" i="11"/>
  <c r="CB58" i="11" s="1"/>
  <c r="CC58" i="11" s="1"/>
  <c r="CA6" i="11"/>
  <c r="CB6" i="11" s="1"/>
  <c r="CC6" i="11" s="1"/>
  <c r="CA79" i="11"/>
  <c r="CA18" i="11"/>
  <c r="CB18" i="11" s="1"/>
  <c r="CC18" i="11" s="1"/>
  <c r="CA81" i="11"/>
  <c r="CB81" i="11" s="1"/>
  <c r="CC81" i="11" s="1"/>
  <c r="CA105" i="11"/>
  <c r="CB105" i="11" s="1"/>
  <c r="CC105" i="11" s="1"/>
  <c r="CA71" i="11"/>
  <c r="CA54" i="11"/>
  <c r="CB54" i="11" s="1"/>
  <c r="CC54" i="11" s="1"/>
  <c r="CB39" i="11"/>
  <c r="CC39" i="11" s="1"/>
  <c r="CB36" i="11"/>
  <c r="CC36" i="11" s="1"/>
  <c r="CB77" i="11"/>
  <c r="CC77" i="11" s="1"/>
  <c r="CB102" i="11"/>
  <c r="CC102" i="11" s="1"/>
  <c r="CB107" i="11"/>
  <c r="CC107" i="11" s="1"/>
  <c r="CB89" i="11"/>
  <c r="CC89" i="11" s="1"/>
  <c r="CB104" i="11"/>
  <c r="CC104" i="11" s="1"/>
  <c r="CB43" i="11"/>
  <c r="CC43" i="11" s="1"/>
  <c r="CB108" i="11"/>
  <c r="CC108" i="11" s="1"/>
  <c r="CB83" i="11"/>
  <c r="CC83" i="11" s="1"/>
  <c r="CB74" i="11"/>
  <c r="CC74" i="11" s="1"/>
  <c r="CB56" i="11"/>
  <c r="CC56" i="11" s="1"/>
  <c r="CB90" i="11"/>
  <c r="CC90" i="11" s="1"/>
  <c r="CB80" i="11"/>
  <c r="CC80" i="11" s="1"/>
  <c r="CB93" i="11"/>
  <c r="CC93" i="11" s="1"/>
  <c r="CB29" i="11"/>
  <c r="CC29" i="11" s="1"/>
  <c r="CB22" i="11"/>
  <c r="CC22" i="11" s="1"/>
  <c r="CB101" i="11"/>
  <c r="CC101" i="11" s="1"/>
  <c r="CB86" i="11"/>
  <c r="CC86" i="11" s="1"/>
  <c r="CB3" i="11"/>
  <c r="CC3" i="11" s="1"/>
  <c r="CB38" i="11"/>
  <c r="CC38" i="11" s="1"/>
  <c r="CB45" i="11"/>
  <c r="CC45" i="11" s="1"/>
  <c r="CB48" i="11"/>
  <c r="CC48" i="11" s="1"/>
  <c r="CB96" i="11"/>
  <c r="CC96" i="11" s="1"/>
  <c r="CB100" i="11"/>
  <c r="CC100" i="11" s="1"/>
  <c r="CB79" i="11"/>
  <c r="CC79" i="11" s="1"/>
  <c r="CB68" i="11"/>
  <c r="CC68" i="11" s="1"/>
  <c r="CB42" i="11"/>
  <c r="CC42" i="11" s="1"/>
  <c r="CB57" i="11"/>
  <c r="CC57" i="11" s="1"/>
  <c r="CB76" i="11"/>
  <c r="CC76" i="11" s="1"/>
  <c r="CB26" i="11"/>
  <c r="CC26" i="11" s="1"/>
  <c r="CB23" i="11"/>
  <c r="CC23" i="11" s="1"/>
  <c r="CB98" i="11"/>
  <c r="CC98" i="11" s="1"/>
  <c r="CB78" i="11"/>
  <c r="CC78" i="11" s="1"/>
  <c r="CB7" i="11"/>
  <c r="CC7" i="11" s="1"/>
  <c r="CB99" i="11"/>
  <c r="CC99" i="11" s="1"/>
  <c r="CB59" i="11"/>
  <c r="CC59" i="11" s="1"/>
  <c r="CB103" i="11"/>
  <c r="CC103" i="11" s="1"/>
  <c r="CB15" i="11"/>
  <c r="CC15" i="11" s="1"/>
  <c r="CB11" i="11"/>
  <c r="CC11" i="11" s="1"/>
  <c r="CB91" i="11"/>
  <c r="CC91" i="11" s="1"/>
  <c r="CB97" i="11"/>
  <c r="CC97" i="11" s="1"/>
  <c r="CB5" i="11"/>
  <c r="CC5" i="11" s="1"/>
  <c r="CB88" i="11"/>
  <c r="CC88" i="11" s="1"/>
  <c r="CB8" i="11"/>
  <c r="CC8" i="11" s="1"/>
  <c r="CB75" i="11"/>
  <c r="CC75" i="11" s="1"/>
  <c r="CB64" i="11"/>
  <c r="CC64" i="11" s="1"/>
  <c r="CB10" i="11"/>
  <c r="CC10" i="11" s="1"/>
  <c r="CB52" i="11"/>
  <c r="CC52" i="11" s="1"/>
  <c r="CB32" i="11"/>
  <c r="CC32" i="11" s="1"/>
  <c r="CB82" i="11"/>
  <c r="CC82" i="11" s="1"/>
  <c r="CB25" i="11"/>
  <c r="CC25" i="11" s="1"/>
  <c r="CB37" i="11"/>
  <c r="CC37" i="11" s="1"/>
  <c r="CB67" i="11"/>
  <c r="CC67" i="11" s="1"/>
  <c r="CB73" i="11"/>
  <c r="CC73" i="11" s="1"/>
  <c r="CB60" i="11"/>
  <c r="CC60" i="11" s="1"/>
  <c r="CB12" i="11"/>
  <c r="CC12" i="11" s="1"/>
  <c r="CB84" i="11"/>
  <c r="CC84" i="11" s="1"/>
  <c r="CB16" i="11"/>
  <c r="CC16" i="11" s="1"/>
  <c r="CB44" i="11"/>
  <c r="CC44" i="11" s="1"/>
  <c r="CB13" i="11"/>
  <c r="CC13" i="11" s="1"/>
  <c r="CB27" i="11"/>
  <c r="CC27" i="11" s="1"/>
  <c r="CB41" i="11"/>
  <c r="CC41" i="11" s="1"/>
  <c r="CB106" i="11"/>
  <c r="CC106" i="11" s="1"/>
  <c r="CB34" i="11"/>
  <c r="CC34" i="11" s="1"/>
  <c r="CB14" i="11"/>
  <c r="CC14" i="11" s="1"/>
  <c r="CB30" i="11"/>
  <c r="CC30" i="11" s="1"/>
  <c r="CB31" i="11"/>
  <c r="CC31" i="11" s="1"/>
  <c r="CB111" i="11"/>
  <c r="CC111" i="11" s="1"/>
  <c r="CB50" i="11"/>
  <c r="CC50" i="11" s="1"/>
  <c r="CB21" i="11"/>
  <c r="CC21" i="11" s="1"/>
  <c r="CB24" i="11"/>
  <c r="CC24" i="11" s="1"/>
  <c r="CB63" i="11"/>
  <c r="CC63" i="11" s="1"/>
  <c r="CB49" i="11"/>
  <c r="CC49" i="11" s="1"/>
  <c r="CB4" i="11"/>
  <c r="CC4" i="11" s="1"/>
  <c r="CB70" i="11"/>
  <c r="CC70" i="11" s="1"/>
  <c r="CB110" i="11"/>
  <c r="CC110" i="11" s="1"/>
  <c r="CB35" i="11"/>
  <c r="CC35" i="11" s="1"/>
  <c r="CB40" i="11"/>
  <c r="CC40" i="11" s="1"/>
  <c r="CB17" i="11"/>
  <c r="CC17" i="11" s="1"/>
  <c r="CB55" i="11"/>
  <c r="CC55" i="11" s="1"/>
  <c r="CB20" i="11"/>
  <c r="CC20" i="11" s="1"/>
  <c r="CB28" i="11"/>
  <c r="CC28" i="11" s="1"/>
  <c r="CB61" i="11"/>
  <c r="CC61" i="11" s="1"/>
  <c r="CB47" i="11"/>
  <c r="CC47" i="11" s="1"/>
  <c r="CB62" i="11"/>
  <c r="CC62" i="11" s="1"/>
  <c r="CB69" i="11"/>
  <c r="CC69" i="11" s="1"/>
  <c r="CB85" i="11"/>
  <c r="CC85" i="11" s="1"/>
  <c r="CB112" i="11"/>
  <c r="CC112" i="11" s="1"/>
  <c r="CB72" i="11"/>
  <c r="CC72" i="11" s="1"/>
  <c r="CB95" i="11"/>
  <c r="CC95" i="11" s="1"/>
  <c r="CB87" i="11"/>
  <c r="CC87" i="11" s="1"/>
  <c r="CB19" i="11"/>
  <c r="CC19" i="11" s="1"/>
  <c r="CB33" i="11"/>
  <c r="CC33" i="11" s="1"/>
  <c r="F74" i="8"/>
  <c r="CB2" i="11"/>
  <c r="CC2" i="11" s="1"/>
  <c r="BZ113" i="11"/>
  <c r="CA113" i="11" l="1"/>
  <c r="CB71" i="11"/>
  <c r="CC71" i="11" s="1"/>
  <c r="AZ113" i="11"/>
  <c r="BL113" i="11"/>
  <c r="BA113" i="11" l="1"/>
  <c r="BM113" i="11"/>
  <c r="BN97" i="11" l="1"/>
  <c r="BN95" i="11"/>
  <c r="BN111" i="11"/>
  <c r="BN35" i="11"/>
  <c r="BN5" i="11"/>
  <c r="BN20" i="11"/>
  <c r="BN25" i="11"/>
  <c r="BN17" i="11"/>
  <c r="BN79" i="11"/>
  <c r="BN59" i="11"/>
  <c r="BN27" i="11"/>
  <c r="BN83" i="11"/>
  <c r="BN18" i="11"/>
  <c r="BN71" i="11"/>
  <c r="BN10" i="11"/>
  <c r="BN67" i="11"/>
  <c r="BN33" i="11"/>
  <c r="BN32" i="11"/>
  <c r="BN87" i="11"/>
  <c r="BN84" i="11"/>
  <c r="BN103" i="11"/>
  <c r="BN50" i="11"/>
  <c r="BN99" i="11"/>
  <c r="BN30" i="11"/>
  <c r="BN68" i="11"/>
  <c r="BN52" i="11"/>
  <c r="BN58" i="11"/>
  <c r="BN12" i="11"/>
  <c r="BN22" i="11"/>
  <c r="BN46" i="11"/>
  <c r="BN11" i="11"/>
  <c r="BN55" i="11"/>
  <c r="BN92" i="11"/>
  <c r="BN51" i="11"/>
  <c r="BN24" i="11"/>
  <c r="BN100" i="11"/>
  <c r="BN105" i="11"/>
  <c r="BN63" i="11"/>
  <c r="BN107" i="11"/>
  <c r="BN76" i="11"/>
  <c r="BN75" i="11"/>
  <c r="BN23" i="11"/>
  <c r="BN14" i="11"/>
  <c r="BN91" i="11"/>
  <c r="BN81" i="11"/>
  <c r="BN66" i="11"/>
  <c r="BN16" i="11"/>
  <c r="BN73" i="11"/>
  <c r="BN8" i="11"/>
  <c r="BN89" i="11"/>
  <c r="BN28" i="11"/>
  <c r="BN31" i="11"/>
  <c r="BN3" i="11"/>
  <c r="BN53" i="11"/>
  <c r="BN93" i="11"/>
  <c r="BN98" i="11"/>
  <c r="BN36" i="11"/>
  <c r="BN42" i="11"/>
  <c r="BN110" i="11"/>
  <c r="BN49" i="11"/>
  <c r="BN102" i="11"/>
  <c r="BN72" i="11"/>
  <c r="BN106" i="11"/>
  <c r="BN80" i="11"/>
  <c r="BN104" i="11"/>
  <c r="BN43" i="11"/>
  <c r="BN15" i="11"/>
  <c r="BN9" i="11"/>
  <c r="BN78" i="11"/>
  <c r="BN54" i="11"/>
  <c r="BN88" i="11"/>
  <c r="BN74" i="11"/>
  <c r="BN41" i="11"/>
  <c r="BN38" i="11"/>
  <c r="BN108" i="11"/>
  <c r="BN101" i="11"/>
  <c r="BN61" i="11"/>
  <c r="BN44" i="11"/>
  <c r="BN86" i="11"/>
  <c r="BN57" i="11"/>
  <c r="BN65" i="11"/>
  <c r="BN96" i="11"/>
  <c r="BN7" i="11"/>
  <c r="BN21" i="11"/>
  <c r="BN6" i="11"/>
  <c r="BN4" i="11"/>
  <c r="BN40" i="11"/>
  <c r="BN109" i="11"/>
  <c r="BN26" i="11"/>
  <c r="BN77" i="11"/>
  <c r="BN34" i="11"/>
  <c r="BN29" i="11"/>
  <c r="BN64" i="11"/>
  <c r="BN90" i="11"/>
  <c r="BN62" i="11"/>
  <c r="BN112" i="11"/>
  <c r="BN70" i="11"/>
  <c r="BN39" i="11"/>
  <c r="BN37" i="11"/>
  <c r="BN19" i="11"/>
  <c r="BN47" i="11"/>
  <c r="BN82" i="11"/>
  <c r="BN69" i="11"/>
  <c r="BN56" i="11"/>
  <c r="BN13" i="11"/>
  <c r="BN48" i="11"/>
  <c r="BN45" i="11"/>
  <c r="BN94" i="11"/>
  <c r="BN60" i="11"/>
  <c r="BN85" i="11"/>
  <c r="BB46" i="11"/>
  <c r="BB38" i="11"/>
  <c r="BB30" i="11"/>
  <c r="BB31" i="11"/>
  <c r="BB55" i="11"/>
  <c r="BB43" i="11"/>
  <c r="BB40" i="11"/>
  <c r="BB41" i="11"/>
  <c r="BB78" i="11"/>
  <c r="BB57" i="11"/>
  <c r="BB63" i="11"/>
  <c r="BB56" i="11"/>
  <c r="BB53" i="11"/>
  <c r="BB50" i="11"/>
  <c r="BB67" i="11"/>
  <c r="BB58" i="11"/>
  <c r="BB65" i="11"/>
  <c r="BB62" i="11"/>
  <c r="BB35" i="11"/>
  <c r="BB33" i="11"/>
  <c r="BB82" i="11"/>
  <c r="BB48" i="11"/>
  <c r="BB59" i="11"/>
  <c r="BB47" i="11"/>
  <c r="BB49" i="11"/>
  <c r="BB45" i="11"/>
  <c r="BB61" i="11"/>
  <c r="BB64" i="11"/>
  <c r="BB54" i="11"/>
  <c r="BB84" i="11"/>
  <c r="BB88" i="11"/>
  <c r="BB66" i="11"/>
  <c r="BB39" i="11"/>
  <c r="BB80" i="11"/>
  <c r="BB76" i="11"/>
  <c r="BB29" i="11"/>
  <c r="BB34" i="11"/>
  <c r="BB90" i="11"/>
  <c r="BB86" i="11"/>
  <c r="BB32" i="11"/>
  <c r="BB42" i="11"/>
  <c r="BB51" i="11"/>
  <c r="BB74" i="11"/>
  <c r="BB37" i="11"/>
  <c r="BB96" i="11"/>
  <c r="BB25" i="11"/>
  <c r="BB75" i="11"/>
  <c r="BB92" i="11"/>
  <c r="BB12" i="11"/>
  <c r="BB11" i="11"/>
  <c r="BB87" i="11"/>
  <c r="BB4" i="11"/>
  <c r="BB18" i="11"/>
  <c r="BB16" i="11"/>
  <c r="BB77" i="11"/>
  <c r="BB23" i="11"/>
  <c r="BB7" i="11"/>
  <c r="BB36" i="11"/>
  <c r="BB44" i="11"/>
  <c r="BB17" i="11"/>
  <c r="BB14" i="11"/>
  <c r="BB103" i="11"/>
  <c r="BB81" i="11"/>
  <c r="BB3" i="11"/>
  <c r="BB72" i="11"/>
  <c r="BB73" i="11"/>
  <c r="BB10" i="11"/>
  <c r="BB94" i="11"/>
  <c r="BB9" i="11"/>
  <c r="BB20" i="11"/>
  <c r="BB22" i="11"/>
  <c r="BB102" i="11"/>
  <c r="BB21" i="11"/>
  <c r="BB100" i="11"/>
  <c r="BB69" i="11"/>
  <c r="BB107" i="11"/>
  <c r="BB71" i="11"/>
  <c r="BB106" i="11"/>
  <c r="BB70" i="11"/>
  <c r="BB91" i="11"/>
  <c r="BB5" i="11"/>
  <c r="BB85" i="11"/>
  <c r="BB98" i="11"/>
  <c r="BB8" i="11"/>
  <c r="BB24" i="11"/>
  <c r="BB97" i="11"/>
  <c r="BB89" i="11"/>
  <c r="BB105" i="11"/>
  <c r="BB13" i="11"/>
  <c r="BB79" i="11"/>
  <c r="BB109" i="11"/>
  <c r="BB27" i="11"/>
  <c r="BB112" i="11"/>
  <c r="BB101" i="11"/>
  <c r="BB111" i="11"/>
  <c r="BB110" i="11"/>
  <c r="BB60" i="11"/>
  <c r="BB104" i="11"/>
  <c r="BB99" i="11"/>
  <c r="BB93" i="11"/>
  <c r="BB108" i="11"/>
  <c r="BB15" i="11"/>
  <c r="BB68" i="11"/>
  <c r="BB19" i="11"/>
  <c r="BB6" i="11"/>
  <c r="BB28" i="11"/>
  <c r="BB26" i="11"/>
  <c r="BB95" i="11"/>
  <c r="BB83" i="11"/>
  <c r="BB52" i="11"/>
  <c r="BN2" i="11"/>
  <c r="BB2" i="11"/>
  <c r="BN113" i="11" l="1"/>
  <c r="BO62" i="11" s="1"/>
  <c r="BP62" i="11" s="1"/>
  <c r="BB113" i="11"/>
  <c r="BC22" i="11" s="1"/>
  <c r="BD22" i="11" s="1"/>
  <c r="BQ62" i="11" l="1"/>
  <c r="BR62" i="11" s="1"/>
  <c r="BO39" i="11"/>
  <c r="BP39" i="11" s="1"/>
  <c r="BO42" i="11"/>
  <c r="BP42" i="11" s="1"/>
  <c r="BO49" i="11"/>
  <c r="BP49" i="11" s="1"/>
  <c r="BO35" i="11"/>
  <c r="BP35" i="11" s="1"/>
  <c r="BO104" i="11"/>
  <c r="BP104" i="11" s="1"/>
  <c r="BO105" i="11"/>
  <c r="BP105" i="11" s="1"/>
  <c r="BO98" i="11"/>
  <c r="BP98" i="11" s="1"/>
  <c r="BO45" i="11"/>
  <c r="BP45" i="11" s="1"/>
  <c r="BO8" i="11"/>
  <c r="BP8" i="11" s="1"/>
  <c r="BO96" i="11"/>
  <c r="BP96" i="11" s="1"/>
  <c r="BO22" i="11"/>
  <c r="BP22" i="11" s="1"/>
  <c r="BO16" i="11"/>
  <c r="BP16" i="11" s="1"/>
  <c r="BO89" i="11"/>
  <c r="BP89" i="11" s="1"/>
  <c r="BO101" i="11"/>
  <c r="BP101" i="11" s="1"/>
  <c r="BO90" i="11"/>
  <c r="BP90" i="11" s="1"/>
  <c r="BO24" i="11"/>
  <c r="BP24" i="11" s="1"/>
  <c r="BO12" i="11"/>
  <c r="BP12" i="11" s="1"/>
  <c r="BO4" i="11"/>
  <c r="BP4" i="11" s="1"/>
  <c r="BO76" i="11"/>
  <c r="BP76" i="11" s="1"/>
  <c r="BO56" i="11"/>
  <c r="BP56" i="11" s="1"/>
  <c r="BO50" i="11"/>
  <c r="BP50" i="11" s="1"/>
  <c r="BO36" i="11"/>
  <c r="BP36" i="11" s="1"/>
  <c r="BO5" i="11"/>
  <c r="BP5" i="11" s="1"/>
  <c r="BO73" i="11"/>
  <c r="BP73" i="11" s="1"/>
  <c r="BO6" i="11"/>
  <c r="BP6" i="11" s="1"/>
  <c r="BO28" i="11"/>
  <c r="BP28" i="11" s="1"/>
  <c r="BO91" i="11"/>
  <c r="BP91" i="11" s="1"/>
  <c r="BO41" i="11"/>
  <c r="BP41" i="11" s="1"/>
  <c r="BO59" i="11"/>
  <c r="BP59" i="11" s="1"/>
  <c r="BO78" i="11"/>
  <c r="BP78" i="11" s="1"/>
  <c r="BO103" i="11"/>
  <c r="BP103" i="11" s="1"/>
  <c r="BO80" i="11"/>
  <c r="BP80" i="11" s="1"/>
  <c r="BO33" i="11"/>
  <c r="BP33" i="11" s="1"/>
  <c r="BO46" i="11"/>
  <c r="BP46" i="11" s="1"/>
  <c r="BO72" i="11"/>
  <c r="BP72" i="11" s="1"/>
  <c r="BO18" i="11"/>
  <c r="BP18" i="11" s="1"/>
  <c r="BO86" i="11"/>
  <c r="BP86" i="11" s="1"/>
  <c r="BO14" i="11"/>
  <c r="BP14" i="11" s="1"/>
  <c r="BO66" i="11"/>
  <c r="BP66" i="11" s="1"/>
  <c r="BO7" i="11"/>
  <c r="BP7" i="11" s="1"/>
  <c r="BO95" i="11"/>
  <c r="BP95" i="11" s="1"/>
  <c r="BO106" i="11"/>
  <c r="BP106" i="11" s="1"/>
  <c r="BO93" i="11"/>
  <c r="BP93" i="11" s="1"/>
  <c r="BO79" i="11"/>
  <c r="BP79" i="11" s="1"/>
  <c r="BO38" i="11"/>
  <c r="BP38" i="11" s="1"/>
  <c r="BO110" i="11"/>
  <c r="BP110" i="11" s="1"/>
  <c r="BO21" i="11"/>
  <c r="BP21" i="11" s="1"/>
  <c r="BO65" i="11"/>
  <c r="BP65" i="11" s="1"/>
  <c r="BO87" i="11"/>
  <c r="BP87" i="11" s="1"/>
  <c r="BO102" i="11"/>
  <c r="BP102" i="11" s="1"/>
  <c r="BO10" i="11"/>
  <c r="BP10" i="11" s="1"/>
  <c r="BO11" i="11"/>
  <c r="BP11" i="11" s="1"/>
  <c r="BO97" i="11"/>
  <c r="BP97" i="11" s="1"/>
  <c r="BO43" i="11"/>
  <c r="BP43" i="11" s="1"/>
  <c r="BO29" i="11"/>
  <c r="BP29" i="11" s="1"/>
  <c r="BO44" i="11"/>
  <c r="BP44" i="11" s="1"/>
  <c r="BO60" i="11"/>
  <c r="BP60" i="11" s="1"/>
  <c r="BO69" i="11"/>
  <c r="BP69" i="11" s="1"/>
  <c r="BO40" i="11"/>
  <c r="BP40" i="11" s="1"/>
  <c r="BO85" i="11"/>
  <c r="BP85" i="11" s="1"/>
  <c r="BO84" i="11"/>
  <c r="BP84" i="11" s="1"/>
  <c r="BO32" i="11"/>
  <c r="BP32" i="11" s="1"/>
  <c r="BO77" i="11"/>
  <c r="BP77" i="11" s="1"/>
  <c r="BO47" i="11"/>
  <c r="BP47" i="11" s="1"/>
  <c r="BO111" i="11"/>
  <c r="BP111" i="11" s="1"/>
  <c r="BO15" i="11"/>
  <c r="BP15" i="11" s="1"/>
  <c r="BO81" i="11"/>
  <c r="BP81" i="11" s="1"/>
  <c r="BO17" i="11"/>
  <c r="BP17" i="11" s="1"/>
  <c r="BO74" i="11"/>
  <c r="BP74" i="11" s="1"/>
  <c r="BO94" i="11"/>
  <c r="BP94" i="11" s="1"/>
  <c r="BO99" i="11"/>
  <c r="BP99" i="11" s="1"/>
  <c r="BO68" i="11"/>
  <c r="BP68" i="11" s="1"/>
  <c r="BO26" i="11"/>
  <c r="BP26" i="11" s="1"/>
  <c r="BO31" i="11"/>
  <c r="BP31" i="11" s="1"/>
  <c r="BO52" i="11"/>
  <c r="BP52" i="11" s="1"/>
  <c r="BO48" i="11"/>
  <c r="BP48" i="11" s="1"/>
  <c r="BO20" i="11"/>
  <c r="BP20" i="11" s="1"/>
  <c r="BO27" i="11"/>
  <c r="BP27" i="11" s="1"/>
  <c r="BO108" i="11"/>
  <c r="BP108" i="11" s="1"/>
  <c r="BO61" i="11"/>
  <c r="BP61" i="11" s="1"/>
  <c r="BO67" i="11"/>
  <c r="BP67" i="11" s="1"/>
  <c r="BO57" i="11"/>
  <c r="BP57" i="11" s="1"/>
  <c r="BO107" i="11"/>
  <c r="BP107" i="11" s="1"/>
  <c r="BO92" i="11"/>
  <c r="BP92" i="11" s="1"/>
  <c r="BO70" i="11"/>
  <c r="BP70" i="11" s="1"/>
  <c r="BO9" i="11"/>
  <c r="BP9" i="11" s="1"/>
  <c r="BO82" i="11"/>
  <c r="BP82" i="11" s="1"/>
  <c r="BO51" i="11"/>
  <c r="BP51" i="11" s="1"/>
  <c r="BO83" i="11"/>
  <c r="BP83" i="11" s="1"/>
  <c r="BO63" i="11"/>
  <c r="BP63" i="11" s="1"/>
  <c r="BO34" i="11"/>
  <c r="BP34" i="11" s="1"/>
  <c r="BO71" i="11"/>
  <c r="BP71" i="11" s="1"/>
  <c r="BO30" i="11"/>
  <c r="BP30" i="11" s="1"/>
  <c r="BO109" i="11"/>
  <c r="BP109" i="11" s="1"/>
  <c r="BO3" i="11"/>
  <c r="BP3" i="11" s="1"/>
  <c r="BO88" i="11"/>
  <c r="BP88" i="11" s="1"/>
  <c r="BO75" i="11"/>
  <c r="BP75" i="11" s="1"/>
  <c r="BO13" i="11"/>
  <c r="BP13" i="11" s="1"/>
  <c r="BO19" i="11"/>
  <c r="BP19" i="11" s="1"/>
  <c r="BO25" i="11"/>
  <c r="BP25" i="11" s="1"/>
  <c r="BO23" i="11"/>
  <c r="BP23" i="11" s="1"/>
  <c r="BO100" i="11"/>
  <c r="BP100" i="11" s="1"/>
  <c r="BO54" i="11"/>
  <c r="BP54" i="11" s="1"/>
  <c r="BO58" i="11"/>
  <c r="BP58" i="11" s="1"/>
  <c r="BO37" i="11"/>
  <c r="BP37" i="11" s="1"/>
  <c r="BO53" i="11"/>
  <c r="BP53" i="11" s="1"/>
  <c r="BO55" i="11"/>
  <c r="BP55" i="11" s="1"/>
  <c r="BO112" i="11"/>
  <c r="BP112" i="11" s="1"/>
  <c r="BO64" i="11"/>
  <c r="BP64" i="11" s="1"/>
  <c r="BE22" i="11"/>
  <c r="BF22" i="11" s="1"/>
  <c r="BC12" i="11"/>
  <c r="BD12" i="11" s="1"/>
  <c r="BC4" i="11"/>
  <c r="BD4" i="11" s="1"/>
  <c r="BC70" i="11"/>
  <c r="BD70" i="11" s="1"/>
  <c r="BC11" i="11"/>
  <c r="BD11" i="11" s="1"/>
  <c r="BC99" i="11"/>
  <c r="BD99" i="11" s="1"/>
  <c r="BC14" i="11"/>
  <c r="BD14" i="11" s="1"/>
  <c r="BC30" i="11"/>
  <c r="BD30" i="11" s="1"/>
  <c r="BC10" i="11"/>
  <c r="BD10" i="11" s="1"/>
  <c r="BC9" i="11"/>
  <c r="BD9" i="11" s="1"/>
  <c r="BC107" i="11"/>
  <c r="BD107" i="11" s="1"/>
  <c r="BC77" i="11"/>
  <c r="BD77" i="11" s="1"/>
  <c r="BC3" i="11"/>
  <c r="BD3" i="11" s="1"/>
  <c r="BC54" i="11"/>
  <c r="BD54" i="11" s="1"/>
  <c r="BC95" i="11"/>
  <c r="BD95" i="11" s="1"/>
  <c r="BC56" i="11"/>
  <c r="BD56" i="11" s="1"/>
  <c r="BC69" i="11"/>
  <c r="BD69" i="11" s="1"/>
  <c r="BC41" i="11"/>
  <c r="BD41" i="11" s="1"/>
  <c r="BC46" i="11"/>
  <c r="BD46" i="11" s="1"/>
  <c r="BC73" i="11"/>
  <c r="BD73" i="11" s="1"/>
  <c r="BC58" i="11"/>
  <c r="BD58" i="11" s="1"/>
  <c r="BC7" i="11"/>
  <c r="BD7" i="11" s="1"/>
  <c r="BC36" i="11"/>
  <c r="BD36" i="11" s="1"/>
  <c r="BC83" i="11"/>
  <c r="BD83" i="11" s="1"/>
  <c r="BC71" i="11"/>
  <c r="BD71" i="11" s="1"/>
  <c r="BC96" i="11"/>
  <c r="BD96" i="11" s="1"/>
  <c r="BC84" i="11"/>
  <c r="BD84" i="11" s="1"/>
  <c r="BC91" i="11"/>
  <c r="BD91" i="11" s="1"/>
  <c r="BC68" i="11"/>
  <c r="BD68" i="11" s="1"/>
  <c r="BC112" i="11"/>
  <c r="BD112" i="11" s="1"/>
  <c r="BC63" i="11"/>
  <c r="BD63" i="11" s="1"/>
  <c r="BC55" i="11"/>
  <c r="BD55" i="11" s="1"/>
  <c r="BC102" i="11"/>
  <c r="BD102" i="11" s="1"/>
  <c r="BC72" i="11"/>
  <c r="BD72" i="11" s="1"/>
  <c r="BC38" i="11"/>
  <c r="BD38" i="11" s="1"/>
  <c r="BC33" i="11"/>
  <c r="BD33" i="11" s="1"/>
  <c r="BC35" i="11"/>
  <c r="BD35" i="11" s="1"/>
  <c r="BC98" i="11"/>
  <c r="BD98" i="11" s="1"/>
  <c r="BC90" i="11"/>
  <c r="BD90" i="11" s="1"/>
  <c r="BC53" i="11"/>
  <c r="BD53" i="11" s="1"/>
  <c r="BC108" i="11"/>
  <c r="BD108" i="11" s="1"/>
  <c r="BC78" i="11"/>
  <c r="BD78" i="11" s="1"/>
  <c r="BC21" i="11"/>
  <c r="BD21" i="11" s="1"/>
  <c r="BC24" i="11"/>
  <c r="BD24" i="11" s="1"/>
  <c r="BC57" i="11"/>
  <c r="BD57" i="11" s="1"/>
  <c r="BC100" i="11"/>
  <c r="BD100" i="11" s="1"/>
  <c r="BC64" i="11"/>
  <c r="BD64" i="11" s="1"/>
  <c r="BC25" i="11"/>
  <c r="BD25" i="11" s="1"/>
  <c r="BC61" i="11"/>
  <c r="BD61" i="11" s="1"/>
  <c r="BC109" i="11"/>
  <c r="BD109" i="11" s="1"/>
  <c r="BC20" i="11"/>
  <c r="BD20" i="11" s="1"/>
  <c r="BC18" i="11"/>
  <c r="BD18" i="11" s="1"/>
  <c r="BC47" i="11"/>
  <c r="BD47" i="11" s="1"/>
  <c r="BC105" i="11"/>
  <c r="BD105" i="11" s="1"/>
  <c r="BC48" i="11"/>
  <c r="BD48" i="11" s="1"/>
  <c r="BC65" i="11"/>
  <c r="BD65" i="11" s="1"/>
  <c r="BC5" i="11"/>
  <c r="BD5" i="11" s="1"/>
  <c r="BC50" i="11"/>
  <c r="BD50" i="11" s="1"/>
  <c r="BC62" i="11"/>
  <c r="BD62" i="11" s="1"/>
  <c r="BC85" i="11"/>
  <c r="BD85" i="11" s="1"/>
  <c r="BC29" i="11"/>
  <c r="BD29" i="11" s="1"/>
  <c r="BC97" i="11"/>
  <c r="BD97" i="11" s="1"/>
  <c r="BC76" i="11"/>
  <c r="BD76" i="11" s="1"/>
  <c r="BC26" i="11"/>
  <c r="BD26" i="11" s="1"/>
  <c r="BC52" i="11"/>
  <c r="BD52" i="11" s="1"/>
  <c r="BC43" i="11"/>
  <c r="BD43" i="11" s="1"/>
  <c r="BC66" i="11"/>
  <c r="BD66" i="11" s="1"/>
  <c r="BC110" i="11"/>
  <c r="BD110" i="11" s="1"/>
  <c r="BC103" i="11"/>
  <c r="BD103" i="11" s="1"/>
  <c r="BC49" i="11"/>
  <c r="BD49" i="11" s="1"/>
  <c r="BC13" i="11"/>
  <c r="BD13" i="11" s="1"/>
  <c r="BC16" i="11"/>
  <c r="BD16" i="11" s="1"/>
  <c r="BC45" i="11"/>
  <c r="BD45" i="11" s="1"/>
  <c r="BC79" i="11"/>
  <c r="BD79" i="11" s="1"/>
  <c r="BC17" i="11"/>
  <c r="BD17" i="11" s="1"/>
  <c r="BC86" i="11"/>
  <c r="BD86" i="11" s="1"/>
  <c r="BC74" i="11"/>
  <c r="BD74" i="11" s="1"/>
  <c r="BC37" i="11"/>
  <c r="BD37" i="11" s="1"/>
  <c r="BC88" i="11"/>
  <c r="BD88" i="11" s="1"/>
  <c r="BC106" i="11"/>
  <c r="BD106" i="11" s="1"/>
  <c r="BC32" i="11"/>
  <c r="BD32" i="11" s="1"/>
  <c r="BC19" i="11"/>
  <c r="BD19" i="11" s="1"/>
  <c r="BC15" i="11"/>
  <c r="BD15" i="11" s="1"/>
  <c r="BC39" i="11"/>
  <c r="BD39" i="11" s="1"/>
  <c r="BC60" i="11"/>
  <c r="BD60" i="11" s="1"/>
  <c r="BC101" i="11"/>
  <c r="BD101" i="11" s="1"/>
  <c r="BC80" i="11"/>
  <c r="BD80" i="11" s="1"/>
  <c r="BC104" i="11"/>
  <c r="BD104" i="11" s="1"/>
  <c r="BC8" i="11"/>
  <c r="BD8" i="11" s="1"/>
  <c r="BC81" i="11"/>
  <c r="BD81" i="11" s="1"/>
  <c r="BC87" i="11"/>
  <c r="BD87" i="11" s="1"/>
  <c r="BC93" i="11"/>
  <c r="BD93" i="11" s="1"/>
  <c r="BC89" i="11"/>
  <c r="BD89" i="11" s="1"/>
  <c r="BC40" i="11"/>
  <c r="BD40" i="11" s="1"/>
  <c r="BC92" i="11"/>
  <c r="BD92" i="11" s="1"/>
  <c r="BC94" i="11"/>
  <c r="BD94" i="11" s="1"/>
  <c r="BC59" i="11"/>
  <c r="BD59" i="11" s="1"/>
  <c r="BC42" i="11"/>
  <c r="BD42" i="11" s="1"/>
  <c r="BC6" i="11"/>
  <c r="BD6" i="11" s="1"/>
  <c r="BC75" i="11"/>
  <c r="BD75" i="11" s="1"/>
  <c r="BC51" i="11"/>
  <c r="BD51" i="11" s="1"/>
  <c r="BC28" i="11"/>
  <c r="BD28" i="11" s="1"/>
  <c r="BC34" i="11"/>
  <c r="BD34" i="11" s="1"/>
  <c r="BC111" i="11"/>
  <c r="BD111" i="11" s="1"/>
  <c r="BC44" i="11"/>
  <c r="BD44" i="11" s="1"/>
  <c r="BC82" i="11"/>
  <c r="BD82" i="11" s="1"/>
  <c r="BC31" i="11"/>
  <c r="BD31" i="11" s="1"/>
  <c r="BC67" i="11"/>
  <c r="BD67" i="11" s="1"/>
  <c r="BC23" i="11"/>
  <c r="BD23" i="11" s="1"/>
  <c r="BC27" i="11"/>
  <c r="BD27" i="11" s="1"/>
  <c r="BO2" i="11"/>
  <c r="BP2" i="11" s="1"/>
  <c r="BC2" i="11"/>
  <c r="BD2" i="11" s="1"/>
  <c r="BQ30" i="11" l="1"/>
  <c r="BR30" i="11" s="1"/>
  <c r="BQ84" i="11"/>
  <c r="BR84" i="11" s="1"/>
  <c r="BQ59" i="11"/>
  <c r="BR59" i="11" s="1"/>
  <c r="BQ112" i="11"/>
  <c r="BR112" i="11" s="1"/>
  <c r="BQ48" i="11"/>
  <c r="BR48" i="11" s="1"/>
  <c r="BQ79" i="11"/>
  <c r="BR79" i="11" s="1"/>
  <c r="BQ16" i="11"/>
  <c r="BR16" i="11" s="1"/>
  <c r="BQ107" i="11"/>
  <c r="BR107" i="11" s="1"/>
  <c r="BQ10" i="11"/>
  <c r="BR10" i="11" s="1"/>
  <c r="BQ76" i="11"/>
  <c r="BR76" i="11"/>
  <c r="BQ13" i="11"/>
  <c r="BR13" i="11" s="1"/>
  <c r="BQ15" i="11"/>
  <c r="BR15" i="11" s="1"/>
  <c r="BQ4" i="11"/>
  <c r="BR4" i="11" s="1"/>
  <c r="BQ100" i="11"/>
  <c r="BR100" i="11" s="1"/>
  <c r="BQ109" i="11"/>
  <c r="BR109" i="11" s="1"/>
  <c r="BQ9" i="11"/>
  <c r="BR9" i="11" s="1"/>
  <c r="BQ27" i="11"/>
  <c r="BR27" i="11" s="1"/>
  <c r="BQ94" i="11"/>
  <c r="BR94" i="11" s="1"/>
  <c r="BQ32" i="11"/>
  <c r="BR32" i="11" s="1"/>
  <c r="BQ43" i="11"/>
  <c r="BR43" i="11" s="1"/>
  <c r="BQ110" i="11"/>
  <c r="BR110" i="11" s="1"/>
  <c r="BQ14" i="11"/>
  <c r="BR14" i="11" s="1"/>
  <c r="BQ78" i="11"/>
  <c r="BR78" i="11" s="1"/>
  <c r="BQ36" i="11"/>
  <c r="BR36" i="11" s="1"/>
  <c r="BQ101" i="11"/>
  <c r="BR101" i="11" s="1"/>
  <c r="BQ105" i="11"/>
  <c r="BR105" i="11" s="1"/>
  <c r="BQ64" i="11"/>
  <c r="BR64" i="11" s="1"/>
  <c r="BQ70" i="11"/>
  <c r="BR70" i="11" s="1"/>
  <c r="BQ97" i="11"/>
  <c r="BR97" i="11" s="1"/>
  <c r="BQ50" i="11"/>
  <c r="BR50" i="11" s="1"/>
  <c r="BQ25" i="11"/>
  <c r="BR25" i="11" s="1"/>
  <c r="BQ17" i="11"/>
  <c r="BR17" i="11" s="1"/>
  <c r="BQ18" i="11"/>
  <c r="BR18" i="11" s="1"/>
  <c r="BQ35" i="11"/>
  <c r="BR35" i="11" s="1"/>
  <c r="BQ55" i="11"/>
  <c r="BR55" i="11" s="1"/>
  <c r="BQ52" i="11"/>
  <c r="BR52" i="11" s="1"/>
  <c r="BQ72" i="11"/>
  <c r="BR72" i="11" s="1"/>
  <c r="BQ49" i="11"/>
  <c r="BR49" i="11" s="1"/>
  <c r="BQ53" i="11"/>
  <c r="BR53" i="11" s="1"/>
  <c r="BQ31" i="11"/>
  <c r="BR31" i="11" s="1"/>
  <c r="BQ28" i="11"/>
  <c r="BR28" i="11" s="1"/>
  <c r="BQ75" i="11"/>
  <c r="BR75" i="11" s="1"/>
  <c r="BQ67" i="11"/>
  <c r="BR67" i="11" s="1"/>
  <c r="BQ111" i="11"/>
  <c r="BR111" i="11" s="1"/>
  <c r="BQ87" i="11"/>
  <c r="BR87" i="11" s="1"/>
  <c r="BQ95" i="11"/>
  <c r="BR95" i="11" s="1"/>
  <c r="BQ33" i="11"/>
  <c r="BR33" i="11" s="1"/>
  <c r="BQ6" i="11"/>
  <c r="BR6" i="11" s="1"/>
  <c r="BQ12" i="11"/>
  <c r="BR12" i="11" s="1"/>
  <c r="BQ8" i="11"/>
  <c r="BR8" i="11" s="1"/>
  <c r="BQ39" i="11"/>
  <c r="BR39" i="11" s="1"/>
  <c r="BQ20" i="11"/>
  <c r="BR20" i="11" s="1"/>
  <c r="BQ38" i="11"/>
  <c r="BR38" i="11" s="1"/>
  <c r="BQ104" i="11"/>
  <c r="BR104" i="11" s="1"/>
  <c r="BQ92" i="11"/>
  <c r="BR92" i="11" s="1"/>
  <c r="BQ11" i="11"/>
  <c r="BR11" i="11" s="1"/>
  <c r="BQ41" i="11"/>
  <c r="BR41" i="11" s="1"/>
  <c r="BQ34" i="11"/>
  <c r="BR34" i="11" s="1"/>
  <c r="BQ40" i="11"/>
  <c r="BR40" i="11" s="1"/>
  <c r="BQ22" i="11"/>
  <c r="BR22" i="11" s="1"/>
  <c r="BQ57" i="11"/>
  <c r="BR57" i="11" s="1"/>
  <c r="BQ102" i="11"/>
  <c r="BR102" i="11" s="1"/>
  <c r="BQ106" i="11"/>
  <c r="BR106" i="11" s="1"/>
  <c r="BQ96" i="11"/>
  <c r="BR96" i="11" s="1"/>
  <c r="BQ51" i="11"/>
  <c r="BR51" i="11" s="1"/>
  <c r="BQ44" i="11"/>
  <c r="BR44" i="11" s="1"/>
  <c r="BQ73" i="11"/>
  <c r="BR73" i="11" s="1"/>
  <c r="BQ45" i="11"/>
  <c r="BR45" i="11" s="1"/>
  <c r="BQ23" i="11"/>
  <c r="BR23" i="11" s="1"/>
  <c r="BQ74" i="11"/>
  <c r="BR74" i="11" s="1"/>
  <c r="BQ86" i="11"/>
  <c r="BR86" i="11" s="1"/>
  <c r="BQ89" i="11"/>
  <c r="BR89" i="11" s="1"/>
  <c r="BQ71" i="11"/>
  <c r="BR71" i="11" s="1"/>
  <c r="BQ85" i="11"/>
  <c r="BR85" i="11" s="1"/>
  <c r="BQ56" i="11"/>
  <c r="BR56" i="11" s="1"/>
  <c r="BQ19" i="11"/>
  <c r="BR19" i="11" s="1"/>
  <c r="BQ81" i="11"/>
  <c r="BR81" i="11" s="1"/>
  <c r="BQ93" i="11"/>
  <c r="BR93" i="11" s="1"/>
  <c r="BQ91" i="11"/>
  <c r="BR91" i="11" s="1"/>
  <c r="BQ63" i="11"/>
  <c r="BR63" i="11" s="1"/>
  <c r="BQ69" i="11"/>
  <c r="BR69" i="11" s="1"/>
  <c r="BQ46" i="11"/>
  <c r="BR46" i="11" s="1"/>
  <c r="BQ42" i="11"/>
  <c r="BR42" i="11" s="1"/>
  <c r="BQ37" i="11"/>
  <c r="BR37" i="11" s="1"/>
  <c r="BQ83" i="11"/>
  <c r="BR83" i="11" s="1"/>
  <c r="BQ26" i="11"/>
  <c r="BR26" i="11" s="1"/>
  <c r="BQ60" i="11"/>
  <c r="BR60" i="11" s="1"/>
  <c r="BQ58" i="11"/>
  <c r="BR58" i="11" s="1"/>
  <c r="BQ88" i="11"/>
  <c r="BR88" i="11" s="1"/>
  <c r="BQ61" i="11"/>
  <c r="BR61" i="11" s="1"/>
  <c r="BQ68" i="11"/>
  <c r="BR68" i="11"/>
  <c r="BQ47" i="11"/>
  <c r="BR47" i="11" s="1"/>
  <c r="BQ65" i="11"/>
  <c r="BR65" i="11" s="1"/>
  <c r="BQ7" i="11"/>
  <c r="BR7" i="11" s="1"/>
  <c r="BQ80" i="11"/>
  <c r="BR80" i="11" s="1"/>
  <c r="BQ24" i="11"/>
  <c r="BR24" i="11" s="1"/>
  <c r="BQ54" i="11"/>
  <c r="BR54" i="11" s="1"/>
  <c r="BQ3" i="11"/>
  <c r="BR3" i="11" s="1"/>
  <c r="BQ82" i="11"/>
  <c r="BR82" i="11" s="1"/>
  <c r="BQ108" i="11"/>
  <c r="BR108" i="11" s="1"/>
  <c r="BQ99" i="11"/>
  <c r="BR99" i="11" s="1"/>
  <c r="BQ77" i="11"/>
  <c r="BR77" i="11" s="1"/>
  <c r="BQ29" i="11"/>
  <c r="BR29" i="11" s="1"/>
  <c r="BQ21" i="11"/>
  <c r="BR21" i="11" s="1"/>
  <c r="BQ66" i="11"/>
  <c r="BR66" i="11" s="1"/>
  <c r="BQ103" i="11"/>
  <c r="BR103" i="11" s="1"/>
  <c r="BQ5" i="11"/>
  <c r="BR5" i="11" s="1"/>
  <c r="BQ90" i="11"/>
  <c r="BR90" i="11" s="1"/>
  <c r="BQ98" i="11"/>
  <c r="BR98" i="11" s="1"/>
  <c r="BE27" i="11"/>
  <c r="BF27" i="11" s="1"/>
  <c r="BE37" i="11"/>
  <c r="BF37" i="11" s="1"/>
  <c r="BE100" i="11"/>
  <c r="BF100" i="11" s="1"/>
  <c r="BE51" i="11"/>
  <c r="BF51" i="11" s="1"/>
  <c r="BE103" i="11"/>
  <c r="BF103" i="11" s="1"/>
  <c r="BE11" i="11"/>
  <c r="BF11" i="11" s="1"/>
  <c r="BE39" i="11"/>
  <c r="BF39" i="11" s="1"/>
  <c r="BE18" i="11"/>
  <c r="BF18" i="11" s="1"/>
  <c r="BE31" i="11"/>
  <c r="BF31" i="11" s="1"/>
  <c r="BE66" i="11"/>
  <c r="BF66" i="11" s="1"/>
  <c r="BE20" i="11"/>
  <c r="BF20" i="11" s="1"/>
  <c r="BE34" i="11"/>
  <c r="BF34" i="11" s="1"/>
  <c r="BE92" i="11"/>
  <c r="BF92" i="11" s="1"/>
  <c r="BE80" i="11"/>
  <c r="BF80" i="11" s="1"/>
  <c r="BE88" i="11"/>
  <c r="BF88" i="11" s="1"/>
  <c r="BE13" i="11"/>
  <c r="BF13" i="11" s="1"/>
  <c r="BE76" i="11"/>
  <c r="BF76" i="11" s="1"/>
  <c r="BE48" i="11"/>
  <c r="BF48" i="11" s="1"/>
  <c r="BE64" i="11"/>
  <c r="BF64" i="11" s="1"/>
  <c r="BE90" i="11"/>
  <c r="BF90" i="11" s="1"/>
  <c r="BE63" i="11"/>
  <c r="BF63" i="11" s="1"/>
  <c r="BE36" i="11"/>
  <c r="BF36" i="11" s="1"/>
  <c r="BE95" i="11"/>
  <c r="BF95" i="11" s="1"/>
  <c r="BE14" i="11"/>
  <c r="BF14" i="11" s="1"/>
  <c r="BE105" i="11"/>
  <c r="BF105" i="11" s="1"/>
  <c r="BE54" i="11"/>
  <c r="BF54" i="11" s="1"/>
  <c r="BE99" i="11"/>
  <c r="BF99" i="11" s="1"/>
  <c r="BE23" i="11"/>
  <c r="BF23" i="11" s="1"/>
  <c r="BE3" i="11"/>
  <c r="BF3" i="11" s="1"/>
  <c r="BE110" i="11"/>
  <c r="BF110" i="11" s="1"/>
  <c r="BE91" i="11"/>
  <c r="BF91" i="11" s="1"/>
  <c r="BE73" i="11"/>
  <c r="BF73" i="11" s="1"/>
  <c r="BE77" i="11"/>
  <c r="BF77" i="11" s="1"/>
  <c r="BE70" i="11"/>
  <c r="BF70" i="11" s="1"/>
  <c r="BE6" i="11"/>
  <c r="BF6" i="11" s="1"/>
  <c r="BE46" i="11"/>
  <c r="BF46" i="11" s="1"/>
  <c r="BE4" i="11"/>
  <c r="BF4" i="11" s="1"/>
  <c r="BE40" i="11"/>
  <c r="BF40" i="11" s="1"/>
  <c r="BE97" i="11"/>
  <c r="BF97" i="11" s="1"/>
  <c r="BE7" i="11"/>
  <c r="BF7" i="11" s="1"/>
  <c r="BE74" i="11"/>
  <c r="BF74" i="11" s="1"/>
  <c r="BE57" i="11"/>
  <c r="BF57" i="11" s="1"/>
  <c r="BE68" i="11"/>
  <c r="BF68" i="11" s="1"/>
  <c r="BE75" i="11"/>
  <c r="BF75" i="11" s="1"/>
  <c r="BE24" i="11"/>
  <c r="BF24" i="11" s="1"/>
  <c r="BE15" i="11"/>
  <c r="BF15" i="11" s="1"/>
  <c r="BE38" i="11"/>
  <c r="BF38" i="11" s="1"/>
  <c r="BE42" i="11"/>
  <c r="BF42" i="11" s="1"/>
  <c r="BE81" i="11"/>
  <c r="BF81" i="11" s="1"/>
  <c r="BE19" i="11"/>
  <c r="BF19" i="11" s="1"/>
  <c r="BE79" i="11"/>
  <c r="BF79" i="11" s="1"/>
  <c r="BE43" i="11"/>
  <c r="BF43" i="11" s="1"/>
  <c r="BE50" i="11"/>
  <c r="BF50" i="11" s="1"/>
  <c r="BE109" i="11"/>
  <c r="BF109" i="11" s="1"/>
  <c r="BE78" i="11"/>
  <c r="BF78" i="11" s="1"/>
  <c r="BE72" i="11"/>
  <c r="BF72" i="11" s="1"/>
  <c r="BE96" i="11"/>
  <c r="BF96" i="11" s="1"/>
  <c r="BE41" i="11"/>
  <c r="BF41" i="11" s="1"/>
  <c r="BE9" i="11"/>
  <c r="BF9" i="11" s="1"/>
  <c r="BE12" i="11"/>
  <c r="BF12" i="11" s="1"/>
  <c r="BE101" i="11"/>
  <c r="BF101" i="11" s="1"/>
  <c r="BE98" i="11"/>
  <c r="BF98" i="11" s="1"/>
  <c r="BE89" i="11"/>
  <c r="BF89" i="11" s="1"/>
  <c r="BE29" i="11"/>
  <c r="BF29" i="11" s="1"/>
  <c r="BE35" i="11"/>
  <c r="BF35" i="11" s="1"/>
  <c r="BE93" i="11"/>
  <c r="BF93" i="11" s="1"/>
  <c r="BE85" i="11"/>
  <c r="BF85" i="11" s="1"/>
  <c r="BE87" i="11"/>
  <c r="BF87" i="11" s="1"/>
  <c r="BE21" i="11"/>
  <c r="BF21" i="11" s="1"/>
  <c r="BE8" i="11"/>
  <c r="BF8" i="11" s="1"/>
  <c r="BE52" i="11"/>
  <c r="BF52" i="11" s="1"/>
  <c r="BE61" i="11"/>
  <c r="BF61" i="11" s="1"/>
  <c r="BE102" i="11"/>
  <c r="BF102" i="11" s="1"/>
  <c r="BE71" i="11"/>
  <c r="BF71" i="11" s="1"/>
  <c r="BE69" i="11"/>
  <c r="BF69" i="11" s="1"/>
  <c r="BE10" i="11"/>
  <c r="BF10" i="11" s="1"/>
  <c r="BE28" i="11"/>
  <c r="BF28" i="11" s="1"/>
  <c r="BE49" i="11"/>
  <c r="BF49" i="11" s="1"/>
  <c r="BE112" i="11"/>
  <c r="BF112" i="11" s="1"/>
  <c r="BE60" i="11"/>
  <c r="BF60" i="11" s="1"/>
  <c r="BE47" i="11"/>
  <c r="BF47" i="11" s="1"/>
  <c r="BE58" i="11"/>
  <c r="BF58" i="11" s="1"/>
  <c r="BE67" i="11"/>
  <c r="BF67" i="11" s="1"/>
  <c r="BE86" i="11"/>
  <c r="BF86" i="11" s="1"/>
  <c r="BE33" i="11"/>
  <c r="BF33" i="11" s="1"/>
  <c r="BE17" i="11"/>
  <c r="BF17" i="11" s="1"/>
  <c r="BE62" i="11"/>
  <c r="BF62" i="11" s="1"/>
  <c r="BE84" i="11"/>
  <c r="BF84" i="11" s="1"/>
  <c r="BE107" i="11"/>
  <c r="BF107" i="11" s="1"/>
  <c r="BE82" i="11"/>
  <c r="BF82" i="11" s="1"/>
  <c r="BE44" i="11"/>
  <c r="BF44" i="11" s="1"/>
  <c r="BE59" i="11"/>
  <c r="BF59" i="11" s="1"/>
  <c r="BE32" i="11"/>
  <c r="BF32" i="11" s="1"/>
  <c r="BE45" i="11"/>
  <c r="BF45" i="11" s="1"/>
  <c r="BE5" i="11"/>
  <c r="BF5" i="11" s="1"/>
  <c r="BE108" i="11"/>
  <c r="BF108" i="11" s="1"/>
  <c r="BE111" i="11"/>
  <c r="BF111" i="11" s="1"/>
  <c r="BE94" i="11"/>
  <c r="BF94" i="11" s="1"/>
  <c r="BE104" i="11"/>
  <c r="BF104" i="11" s="1"/>
  <c r="BE106" i="11"/>
  <c r="BF106" i="11" s="1"/>
  <c r="BE16" i="11"/>
  <c r="BF16" i="11" s="1"/>
  <c r="BE26" i="11"/>
  <c r="BF26" i="11" s="1"/>
  <c r="BE65" i="11"/>
  <c r="BF65" i="11" s="1"/>
  <c r="BE25" i="11"/>
  <c r="BF25" i="11" s="1"/>
  <c r="BE53" i="11"/>
  <c r="BF53" i="11" s="1"/>
  <c r="BE55" i="11"/>
  <c r="BF55" i="11" s="1"/>
  <c r="BE83" i="11"/>
  <c r="BF83" i="11" s="1"/>
  <c r="BE56" i="11"/>
  <c r="BF56" i="11" s="1"/>
  <c r="BE30" i="11"/>
  <c r="BF30" i="11" s="1"/>
  <c r="BQ2" i="11"/>
  <c r="BR2" i="11" s="1"/>
  <c r="BE2" i="11"/>
  <c r="BF2" i="11" s="1"/>
  <c r="BP113" i="11"/>
  <c r="BO113" i="11"/>
  <c r="BD113" i="11"/>
</calcChain>
</file>

<file path=xl/sharedStrings.xml><?xml version="1.0" encoding="utf-8"?>
<sst xmlns="http://schemas.openxmlformats.org/spreadsheetml/2006/main" count="277" uniqueCount="270">
  <si>
    <t>stock</t>
  </si>
  <si>
    <t>Fid</t>
  </si>
  <si>
    <t>RSI</t>
  </si>
  <si>
    <t>ttd</t>
  </si>
  <si>
    <t>ttwo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</si>
  <si>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</si>
  <si>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</si>
  <si>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</si>
  <si>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</si>
  <si>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</si>
  <si>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</si>
  <si>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</si>
  <si>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</si>
  <si>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PercentIn(3p)</t>
  </si>
  <si>
    <t>SUM</t>
  </si>
  <si>
    <t>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</si>
  <si>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</si>
  <si>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</si>
  <si>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</si>
  <si>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</si>
  <si>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</si>
  <si>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</si>
  <si>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</si>
  <si>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</si>
  <si>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Roth</t>
  </si>
  <si>
    <t>PctInvested</t>
  </si>
  <si>
    <t>TotalIn</t>
  </si>
  <si>
    <t>rdfn</t>
  </si>
  <si>
    <t>LoHiAdj</t>
  </si>
  <si>
    <t>DIRECTION</t>
  </si>
  <si>
    <t>veev</t>
  </si>
  <si>
    <t>shop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</si>
  <si>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</si>
  <si>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</si>
  <si>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</si>
  <si>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</si>
  <si>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</si>
  <si>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</si>
  <si>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</si>
  <si>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</si>
  <si>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aapl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</si>
  <si>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</si>
  <si>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</si>
  <si>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</si>
  <si>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</si>
  <si>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</si>
  <si>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</si>
  <si>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</si>
  <si>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</si>
  <si>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</si>
  <si>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</si>
  <si>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</si>
  <si>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</si>
  <si>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</si>
  <si>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</si>
  <si>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</si>
  <si>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</si>
  <si>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</si>
  <si>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</si>
  <si>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status</t>
  </si>
  <si>
    <t>Personal</t>
  </si>
  <si>
    <t>CurrentTotal</t>
  </si>
  <si>
    <t>RothTotal</t>
  </si>
  <si>
    <t>PersonalTotal</t>
  </si>
  <si>
    <t>type</t>
  </si>
  <si>
    <t>TargetAmt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</si>
  <si>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</si>
  <si>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</si>
  <si>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</si>
  <si>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</si>
  <si>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</si>
  <si>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</si>
  <si>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pctTarget</t>
  </si>
  <si>
    <t>GrandTotal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</si>
  <si>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</si>
  <si>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</si>
  <si>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</si>
  <si>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</si>
  <si>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</si>
  <si>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</si>
  <si>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</si>
  <si>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</si>
  <si>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</si>
  <si>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</si>
  <si>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</si>
  <si>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</si>
  <si>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</si>
  <si>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</si>
  <si>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</si>
  <si>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</si>
  <si>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price</t>
  </si>
  <si>
    <t>sellPt</t>
  </si>
  <si>
    <t>buyBase</t>
  </si>
  <si>
    <t>sellBase</t>
  </si>
  <si>
    <t>buyPt</t>
  </si>
  <si>
    <t>shares</t>
  </si>
  <si>
    <t>market</t>
  </si>
  <si>
    <t>appx $ amt</t>
  </si>
  <si>
    <t>Amt In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</si>
  <si>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</si>
  <si>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</si>
  <si>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</si>
  <si>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</si>
  <si>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</si>
  <si>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</si>
  <si>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</si>
  <si>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asml</t>
  </si>
  <si>
    <t>adbe</t>
  </si>
  <si>
    <t>payc</t>
  </si>
  <si>
    <t>zm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</si>
  <si>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</si>
  <si>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</si>
  <si>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</si>
  <si>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</si>
  <si>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</si>
  <si>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</si>
  <si>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</si>
  <si>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</si>
  <si>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</si>
  <si>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</si>
  <si>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</si>
  <si>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</si>
  <si>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</si>
  <si>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</si>
  <si>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</si>
  <si>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</si>
  <si>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</si>
  <si>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</si>
  <si>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</si>
  <si>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</si>
  <si>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</si>
  <si>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</si>
  <si>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</si>
  <si>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</si>
  <si>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</si>
  <si>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</si>
  <si>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</si>
  <si>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</si>
  <si>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</si>
  <si>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</si>
  <si>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</si>
  <si>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</si>
  <si>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</si>
  <si>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</si>
  <si>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</si>
  <si>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</si>
  <si>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</si>
  <si>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</si>
  <si>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</si>
  <si>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</si>
  <si>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</si>
  <si>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</si>
  <si>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</si>
  <si>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</si>
  <si>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</si>
  <si>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</si>
  <si>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</si>
  <si>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</si>
  <si>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</si>
  <si>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</si>
  <si>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</si>
  <si>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</si>
  <si>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</si>
  <si>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</si>
  <si>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</si>
  <si>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</si>
  <si>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</si>
  <si>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</si>
  <si>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</si>
  <si>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</si>
  <si>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</si>
  <si>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</si>
  <si>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</si>
  <si>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</si>
  <si>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</si>
  <si>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</si>
  <si>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</si>
  <si>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</si>
  <si>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</si>
  <si>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</si>
  <si>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</si>
  <si>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</si>
  <si>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</si>
  <si>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</si>
  <si>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</si>
  <si>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</si>
  <si>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</si>
  <si>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</si>
  <si>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</si>
  <si>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</si>
  <si>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</si>
  <si>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</si>
  <si>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</si>
  <si>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</si>
  <si>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</si>
  <si>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</si>
  <si>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</si>
  <si>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</si>
  <si>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</si>
  <si>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</si>
  <si>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</si>
  <si>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</si>
  <si>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</si>
  <si>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</si>
  <si>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</si>
  <si>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</si>
  <si>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</si>
  <si>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</si>
  <si>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</si>
  <si>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</si>
  <si>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</si>
  <si>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</si>
  <si>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</si>
  <si>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</si>
  <si>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</si>
  <si>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</si>
  <si>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</si>
  <si>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</si>
  <si>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</si>
  <si>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</si>
  <si>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</si>
  <si>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</si>
  <si>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</si>
  <si>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</si>
  <si>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</si>
  <si>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</si>
  <si>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</si>
  <si>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FCPT</t>
  </si>
  <si>
    <t>wSharpe</t>
  </si>
  <si>
    <t>AMEH</t>
  </si>
  <si>
    <t>APT</t>
  </si>
  <si>
    <t>BYRN</t>
  </si>
  <si>
    <t>EP</t>
  </si>
  <si>
    <t>FCUV</t>
  </si>
  <si>
    <t>GBOX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</si>
  <si>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</si>
  <si>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</si>
  <si>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</si>
  <si>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</si>
  <si>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</si>
  <si>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</si>
  <si>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</si>
  <si>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</si>
  <si>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</si>
  <si>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</si>
  <si>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</si>
  <si>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CELH</t>
  </si>
  <si>
    <t>GCBC</t>
  </si>
  <si>
    <t>PRPH</t>
  </si>
  <si>
    <t>WAVD</t>
  </si>
  <si>
    <t>WKHS</t>
  </si>
  <si>
    <t>CUBE</t>
  </si>
  <si>
    <t>EXR</t>
  </si>
  <si>
    <t>KREF</t>
  </si>
  <si>
    <t>RA</t>
  </si>
  <si>
    <t>CIZN</t>
  </si>
  <si>
    <t>LFMD</t>
  </si>
  <si>
    <t>PETV</t>
  </si>
  <si>
    <t>ABM</t>
  </si>
  <si>
    <t>CTBB</t>
  </si>
  <si>
    <t>CTDD</t>
  </si>
  <si>
    <t>EVA</t>
  </si>
  <si>
    <t>FND</t>
  </si>
  <si>
    <t>KNSL</t>
  </si>
  <si>
    <t>MYOV</t>
  </si>
  <si>
    <t>NSA</t>
  </si>
  <si>
    <t>RRR</t>
  </si>
  <si>
    <t>SBOW</t>
  </si>
  <si>
    <t>STOR</t>
  </si>
  <si>
    <t>INSW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</si>
</sst>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4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L124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B32" sqref="AB3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4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47" width="9.1640625" customWidth="1"/>
    <col min="48" max="51" width="9.83203125" customWidth="1"/>
    <col min="64" max="73" width="11.33203125" customWidth="1"/>
    <col min="74" max="74" width="11.1640625" customWidth="1"/>
    <col min="75" max="75" width="10.83203125" customWidth="1"/>
    <col min="76" max="76" width="9.1640625" customWidth="1"/>
    <col min="77" max="77" width="9.5" customWidth="1"/>
    <col min="78" max="80" width="11.33203125" customWidth="1"/>
    <col min="81" max="81" width="7.1640625" customWidth="1"/>
  </cols>
  <sheetData>
    <row r="1" spans="1:90" x14ac:dyDescent="0.2">
      <c r="A1" s="51" t="s">
        <v>0</v>
      </c>
      <c r="B1" s="52" t="s">
        <v>74</v>
      </c>
      <c r="C1" s="52" t="s">
        <v>33</v>
      </c>
      <c r="D1" s="51" t="s">
        <v>2</v>
      </c>
      <c r="E1" s="53" t="s">
        <v>23</v>
      </c>
      <c r="F1" s="51" t="s">
        <v>35</v>
      </c>
      <c r="G1" s="53" t="s">
        <v>34</v>
      </c>
      <c r="H1" s="53" t="s">
        <v>36</v>
      </c>
      <c r="I1" s="54" t="s">
        <v>37</v>
      </c>
      <c r="J1" s="53" t="s">
        <v>38</v>
      </c>
      <c r="K1" s="53" t="s">
        <v>39</v>
      </c>
      <c r="L1" s="53" t="s">
        <v>42</v>
      </c>
      <c r="M1" s="52" t="s">
        <v>228</v>
      </c>
      <c r="N1" s="52" t="s">
        <v>54</v>
      </c>
      <c r="O1" s="51" t="s">
        <v>68</v>
      </c>
      <c r="P1" s="51" t="s">
        <v>69</v>
      </c>
      <c r="Q1" s="51" t="s">
        <v>70</v>
      </c>
      <c r="R1" s="51" t="s">
        <v>71</v>
      </c>
      <c r="S1" s="51" t="s">
        <v>90</v>
      </c>
      <c r="T1" s="51" t="s">
        <v>92</v>
      </c>
      <c r="U1" s="51" t="s">
        <v>93</v>
      </c>
      <c r="V1" s="51" t="s">
        <v>94</v>
      </c>
      <c r="W1" s="51" t="s">
        <v>91</v>
      </c>
      <c r="X1" s="52" t="s">
        <v>28</v>
      </c>
      <c r="Y1" s="52" t="s">
        <v>75</v>
      </c>
      <c r="Z1" s="52" t="s">
        <v>41</v>
      </c>
      <c r="AA1" s="52" t="s">
        <v>120</v>
      </c>
      <c r="AB1" s="52" t="s">
        <v>163</v>
      </c>
      <c r="AC1" s="52" t="s">
        <v>43</v>
      </c>
      <c r="AD1" s="52" t="s">
        <v>121</v>
      </c>
      <c r="AE1" s="52" t="s">
        <v>164</v>
      </c>
      <c r="AF1" s="52" t="s">
        <v>56</v>
      </c>
      <c r="AG1" s="52" t="s">
        <v>57</v>
      </c>
      <c r="AH1" s="52" t="s">
        <v>55</v>
      </c>
      <c r="AI1" s="52" t="s">
        <v>58</v>
      </c>
      <c r="AJ1" s="52" t="s">
        <v>122</v>
      </c>
      <c r="AK1" s="52" t="s">
        <v>123</v>
      </c>
      <c r="AL1" s="52" t="s">
        <v>124</v>
      </c>
      <c r="AM1" s="52" t="s">
        <v>125</v>
      </c>
      <c r="AN1" s="52" t="s">
        <v>160</v>
      </c>
      <c r="AO1" s="52" t="s">
        <v>159</v>
      </c>
      <c r="AP1" s="52" t="s">
        <v>111</v>
      </c>
      <c r="AQ1" s="52" t="s">
        <v>119</v>
      </c>
      <c r="AR1" s="51" t="s">
        <v>161</v>
      </c>
      <c r="AS1" s="51" t="s">
        <v>162</v>
      </c>
      <c r="AT1" s="51" t="s">
        <v>110</v>
      </c>
      <c r="AU1" s="51" t="s">
        <v>166</v>
      </c>
      <c r="AV1" s="51" t="s">
        <v>165</v>
      </c>
      <c r="AW1" s="51" t="s">
        <v>112</v>
      </c>
      <c r="AX1" s="51" t="s">
        <v>143</v>
      </c>
      <c r="AY1" s="70" t="s">
        <v>17</v>
      </c>
      <c r="AZ1" s="71" t="s">
        <v>18</v>
      </c>
      <c r="BA1" s="72" t="s">
        <v>19</v>
      </c>
      <c r="BB1" s="73" t="s">
        <v>129</v>
      </c>
      <c r="BC1" s="73" t="s">
        <v>132</v>
      </c>
      <c r="BD1" s="73" t="s">
        <v>142</v>
      </c>
      <c r="BE1" s="73" t="s">
        <v>133</v>
      </c>
      <c r="BF1" s="73" t="s">
        <v>134</v>
      </c>
      <c r="BG1" s="74" t="s">
        <v>135</v>
      </c>
      <c r="BH1" s="52" t="s">
        <v>6</v>
      </c>
      <c r="BI1" s="51" t="s">
        <v>7</v>
      </c>
      <c r="BJ1" s="51" t="s">
        <v>8</v>
      </c>
      <c r="BK1" s="51" t="s">
        <v>5</v>
      </c>
      <c r="BL1" s="52" t="s">
        <v>20</v>
      </c>
      <c r="BM1" s="51" t="s">
        <v>12</v>
      </c>
      <c r="BN1" s="51" t="s">
        <v>136</v>
      </c>
      <c r="BO1" s="51" t="s">
        <v>137</v>
      </c>
      <c r="BP1" s="51" t="s">
        <v>138</v>
      </c>
      <c r="BQ1" s="51" t="s">
        <v>139</v>
      </c>
      <c r="BR1" s="51" t="s">
        <v>140</v>
      </c>
      <c r="BS1" s="51" t="s">
        <v>141</v>
      </c>
      <c r="BT1" s="51" t="s">
        <v>26</v>
      </c>
      <c r="BU1" s="82" t="s">
        <v>44</v>
      </c>
      <c r="BV1" s="51" t="s">
        <v>83</v>
      </c>
      <c r="BW1" s="52" t="s">
        <v>84</v>
      </c>
      <c r="BX1" s="52" t="s">
        <v>85</v>
      </c>
      <c r="BY1" s="52" t="s">
        <v>114</v>
      </c>
      <c r="BZ1" s="52" t="s">
        <v>115</v>
      </c>
      <c r="CA1" s="52" t="s">
        <v>116</v>
      </c>
      <c r="CB1" s="52" t="s">
        <v>117</v>
      </c>
      <c r="CC1" s="52" t="s">
        <v>118</v>
      </c>
      <c r="CG1" s="34"/>
      <c r="CH1" s="34"/>
      <c r="CI1" s="47"/>
      <c r="CJ1" s="34"/>
      <c r="CK1" s="34"/>
      <c r="CL1" s="34"/>
    </row>
    <row r="2" spans="1:90" x14ac:dyDescent="0.2">
      <c r="A2" s="43" t="s">
        <v>212</v>
      </c>
      <c r="B2">
        <v>0</v>
      </c>
      <c r="C2">
        <v>0</v>
      </c>
      <c r="D2">
        <v>0.11035585765693701</v>
      </c>
      <c r="E2">
        <v>0.88964414234306199</v>
      </c>
      <c r="F2">
        <v>0.44612326043737499</v>
      </c>
      <c r="G2">
        <v>0.44612326043737499</v>
      </c>
      <c r="H2">
        <v>0.16060225846925899</v>
      </c>
      <c r="I2">
        <v>0.27812630698452501</v>
      </c>
      <c r="J2">
        <v>0.211347375288716</v>
      </c>
      <c r="K2">
        <v>0.30706185068921099</v>
      </c>
      <c r="L2">
        <v>0.82084972258931099</v>
      </c>
      <c r="M2">
        <v>-0.91419736679031904</v>
      </c>
      <c r="N2" s="25">
        <v>0</v>
      </c>
      <c r="O2">
        <v>1.0063915875326599</v>
      </c>
      <c r="P2">
        <v>0.99676121406144103</v>
      </c>
      <c r="Q2">
        <v>1.01084833986874</v>
      </c>
      <c r="R2">
        <v>0.99330584074057704</v>
      </c>
      <c r="S2">
        <v>150.69999694824199</v>
      </c>
      <c r="T2" s="34">
        <f>IF(C2,P2,R2)</f>
        <v>0.99330584074057704</v>
      </c>
      <c r="U2" s="34">
        <f>IF(D2 = 0,O2,Q2)</f>
        <v>1.01084833986874</v>
      </c>
      <c r="V2" s="50">
        <f>S2*T2^(1-N2)</f>
        <v>149.69118716827589</v>
      </c>
      <c r="W2" s="49">
        <f>S2*U2^(N2+1)</f>
        <v>152.33484173335461</v>
      </c>
      <c r="X2" s="55">
        <f>0.5 * (D2-MAX($D$4:$D$112))/(MIN($D$4:$D$112)-MAX($D$4:$D$112)) + 0.75</f>
        <v>1.193382942514182</v>
      </c>
      <c r="Y2" s="55">
        <f>AVERAGE(D2, F2, G2, H2, I2, J2, K2)</f>
        <v>0.27996288142334258</v>
      </c>
      <c r="Z2" s="26">
        <f>AI2^N2</f>
        <v>1</v>
      </c>
      <c r="AA2" s="26">
        <f>(Z2+AB2)/2</f>
        <v>1</v>
      </c>
      <c r="AB2" s="26">
        <f>AM2^N2</f>
        <v>1</v>
      </c>
      <c r="AC2" s="26">
        <f>IF(C2&gt;0, 1, 0.8)</f>
        <v>0.8</v>
      </c>
      <c r="AD2" s="26">
        <f>IF(C2&gt;0, 1, 0.7)</f>
        <v>0.7</v>
      </c>
      <c r="AE2" s="26">
        <f>IF(C2 &gt; 0, 1, 0.9)</f>
        <v>0.9</v>
      </c>
      <c r="AF2" s="26">
        <f>PERCENTILE($L$2:$L$112, 0.05)</f>
        <v>1.8188612012559151E-2</v>
      </c>
      <c r="AG2" s="26">
        <f>PERCENTILE($L$2:$L$112, 0.95)</f>
        <v>1.0270604073813701</v>
      </c>
      <c r="AH2" s="26">
        <f>MIN(MAX(L2,AF2), AG2)</f>
        <v>0.82084972258931099</v>
      </c>
      <c r="AI2" s="26">
        <f>AH2-$AH$113+1</f>
        <v>1.8026611105767518</v>
      </c>
      <c r="AJ2" s="26">
        <f>PERCENTILE($M$2:$M$112, 0.02)</f>
        <v>-1.240141403124134</v>
      </c>
      <c r="AK2" s="26">
        <f>PERCENTILE($M$2:$M$112, 0.98)</f>
        <v>1.0735266224922819</v>
      </c>
      <c r="AL2" s="26">
        <f>MIN(MAX(M2,AJ2), AK2)</f>
        <v>-0.91419736679031904</v>
      </c>
      <c r="AM2" s="26">
        <f>AL2-$AL$113 + 1</f>
        <v>1.3259440363338149</v>
      </c>
      <c r="AN2" s="60">
        <v>1</v>
      </c>
      <c r="AO2" s="60">
        <v>1</v>
      </c>
      <c r="AP2" s="65">
        <v>1</v>
      </c>
      <c r="AQ2" s="25">
        <v>1</v>
      </c>
      <c r="AR2" s="20">
        <f>(AI2^4)*AB2*AE2*AN2</f>
        <v>9.5038345690299195</v>
      </c>
      <c r="AS2" s="20">
        <f>(AI2^4) *Z2*AC2*AO2</f>
        <v>8.4478529502488175</v>
      </c>
      <c r="AT2" s="20">
        <f>(AM2^4)*AA2*AP2*AQ2</f>
        <v>3.0910126138906255</v>
      </c>
      <c r="AU2" s="14">
        <f>AR2/$AR$113</f>
        <v>2.0123483993993163E-2</v>
      </c>
      <c r="AV2" s="14">
        <f>AS2/$AS$113</f>
        <v>2.0186925282998845E-2</v>
      </c>
      <c r="AW2" s="81">
        <f>AT2/$AT$113</f>
        <v>9.92768290323878E-4</v>
      </c>
      <c r="AX2" s="25">
        <f>N2</f>
        <v>0</v>
      </c>
      <c r="AY2" s="80">
        <v>1356</v>
      </c>
      <c r="AZ2" s="15">
        <f>$D$119*AU2</f>
        <v>2575.2626171632869</v>
      </c>
      <c r="BA2" s="23">
        <f>AZ2-AY2</f>
        <v>1219.2626171632869</v>
      </c>
      <c r="BB2" s="67">
        <f>BA2*IF($BA$113 &gt; 0, (BA2&gt;0), (BA2&lt;0))</f>
        <v>1219.2626171632869</v>
      </c>
      <c r="BC2" s="75">
        <f>BB2/$BB$113</f>
        <v>4.0564949410064534E-2</v>
      </c>
      <c r="BD2" s="76">
        <f>BC2*$BA$113</f>
        <v>28.841679030557728</v>
      </c>
      <c r="BE2" s="77">
        <f>(IF(BD2 &gt; 0, V2, W2))</f>
        <v>149.69118716827589</v>
      </c>
      <c r="BF2" s="60">
        <f>BD2/BE2</f>
        <v>0.19267452931704823</v>
      </c>
      <c r="BG2" s="78">
        <f>AY2/AZ2</f>
        <v>0.52654824054164473</v>
      </c>
      <c r="BH2" s="80">
        <v>0</v>
      </c>
      <c r="BI2" s="80">
        <v>6028</v>
      </c>
      <c r="BJ2" s="80">
        <v>0</v>
      </c>
      <c r="BK2" s="10">
        <f>SUM(BH2:BJ2)</f>
        <v>6028</v>
      </c>
      <c r="BL2" s="15">
        <f>AV2*$D$118</f>
        <v>3980.3973665258632</v>
      </c>
      <c r="BM2" s="9">
        <f>BL2-BK2</f>
        <v>-2047.6026334741368</v>
      </c>
      <c r="BN2" s="67">
        <f>BM2*IF($BM$113 &gt; 0, (BM2&gt;0), (BM2&lt;0))</f>
        <v>0</v>
      </c>
      <c r="BO2" s="7">
        <f>BN2/$BN$113</f>
        <v>0</v>
      </c>
      <c r="BP2" s="76">
        <f>BO2*$BM$113</f>
        <v>0</v>
      </c>
      <c r="BQ2" s="62">
        <f>IF(BP2&gt;0,V2,W2)</f>
        <v>152.33484173335461</v>
      </c>
      <c r="BR2" s="60">
        <f>BP2/BQ2</f>
        <v>0</v>
      </c>
      <c r="BS2" s="78">
        <f>BK2/BL2</f>
        <v>1.5144216631972371</v>
      </c>
      <c r="BT2" s="17">
        <f>AY2+BK2+BV2</f>
        <v>7384</v>
      </c>
      <c r="BU2" s="83">
        <f>AZ2+BL2+BW2</f>
        <v>6560.2465731904467</v>
      </c>
      <c r="BV2" s="80">
        <v>0</v>
      </c>
      <c r="BW2" s="15">
        <f>AW2*$D$121</f>
        <v>4.5865895012963165</v>
      </c>
      <c r="BX2" s="48">
        <f>BW2-BV2</f>
        <v>4.5865895012963165</v>
      </c>
      <c r="BY2" s="68">
        <f>BX2*(BX2&lt;&gt;0)</f>
        <v>4.5865895012963165</v>
      </c>
      <c r="BZ2" s="31">
        <f>BY2/$BY$113</f>
        <v>1.3179854888782507E-2</v>
      </c>
      <c r="CA2" s="61">
        <f>BZ2 * $BX$113</f>
        <v>4.5865895012963165</v>
      </c>
      <c r="CB2" s="62">
        <f>IF(CA2&gt;0, V2, W2)</f>
        <v>149.69118716827589</v>
      </c>
      <c r="CC2" s="79">
        <f>CA2/CB2</f>
        <v>3.0640344218396006E-2</v>
      </c>
      <c r="CG2" s="33"/>
      <c r="CI2" s="16"/>
      <c r="CJ2" s="1"/>
    </row>
    <row r="3" spans="1:90" x14ac:dyDescent="0.2">
      <c r="A3" s="30" t="s">
        <v>258</v>
      </c>
      <c r="B3">
        <v>0</v>
      </c>
      <c r="C3">
        <v>0</v>
      </c>
      <c r="D3">
        <v>3.9199999999999999E-2</v>
      </c>
      <c r="E3">
        <v>0.96079999999999999</v>
      </c>
      <c r="F3">
        <v>3.1424025457438297E-2</v>
      </c>
      <c r="G3">
        <v>3.1424025457438297E-2</v>
      </c>
      <c r="H3">
        <v>7.1129707112970703E-2</v>
      </c>
      <c r="I3">
        <v>0.23305439330543901</v>
      </c>
      <c r="J3">
        <v>0.128752051390286</v>
      </c>
      <c r="K3">
        <v>6.3607450354386696E-2</v>
      </c>
      <c r="L3">
        <v>0.42430840169772099</v>
      </c>
      <c r="M3">
        <v>-0.12797701604260001</v>
      </c>
      <c r="N3" s="25">
        <v>0</v>
      </c>
      <c r="O3">
        <v>1.0056191309909599</v>
      </c>
      <c r="P3">
        <v>0.99893810904267</v>
      </c>
      <c r="Q3">
        <v>1.0312570126263301</v>
      </c>
      <c r="R3">
        <v>0.975691122973805</v>
      </c>
      <c r="S3">
        <v>40.130001068115199</v>
      </c>
      <c r="T3" s="34">
        <f>IF(C3,P3,R3)</f>
        <v>0.975691122973805</v>
      </c>
      <c r="U3" s="34">
        <f>IF(D3 = 0,O3,Q3)</f>
        <v>1.0312570126263301</v>
      </c>
      <c r="V3" s="50">
        <f>S3*T3^(1-N3)</f>
        <v>39.154485807089316</v>
      </c>
      <c r="W3" s="49">
        <f>S3*U3^(N3+1)</f>
        <v>41.384345018195916</v>
      </c>
      <c r="X3" s="55">
        <f>0.5 * (D3-MAX($D$4:$D$112))/(MIN($D$4:$D$112)-MAX($D$4:$D$112)) + 0.75</f>
        <v>1.2301552667617082</v>
      </c>
      <c r="Y3" s="55">
        <f>AVERAGE(D3, F3, G3, H3, I3, J3, K3)</f>
        <v>8.5513093296851278E-2</v>
      </c>
      <c r="Z3" s="26">
        <f>AI3^N3</f>
        <v>1</v>
      </c>
      <c r="AA3" s="26">
        <f>(Z3+AB3)/2</f>
        <v>1</v>
      </c>
      <c r="AB3" s="26">
        <f>AM3^N3</f>
        <v>1</v>
      </c>
      <c r="AC3" s="26">
        <f>IF(C3&gt;0, 1, 0.8)</f>
        <v>0.8</v>
      </c>
      <c r="AD3" s="26">
        <f>IF(C3&gt;0, 1, 0.7)</f>
        <v>0.7</v>
      </c>
      <c r="AE3" s="26">
        <f>IF(C3 &gt; 0, 1, 0.9)</f>
        <v>0.9</v>
      </c>
      <c r="AF3" s="26">
        <f>PERCENTILE($L$2:$L$112, 0.05)</f>
        <v>1.8188612012559151E-2</v>
      </c>
      <c r="AG3" s="26">
        <f>PERCENTILE($L$2:$L$112, 0.95)</f>
        <v>1.0270604073813701</v>
      </c>
      <c r="AH3" s="26">
        <f>MIN(MAX(L3,AF3), AG3)</f>
        <v>0.42430840169772099</v>
      </c>
      <c r="AI3" s="26">
        <f>AH3-$AH$113+1</f>
        <v>1.4061197896851618</v>
      </c>
      <c r="AJ3" s="26">
        <f>PERCENTILE($M$2:$M$112, 0.02)</f>
        <v>-1.240141403124134</v>
      </c>
      <c r="AK3" s="26">
        <f>PERCENTILE($M$2:$M$112, 0.98)</f>
        <v>1.0735266224922819</v>
      </c>
      <c r="AL3" s="26">
        <f>MIN(MAX(M3,AJ3), AK3)</f>
        <v>-0.12797701604260001</v>
      </c>
      <c r="AM3" s="26">
        <f>AL3-$AL$113 + 1</f>
        <v>2.1121643870815339</v>
      </c>
      <c r="AN3" s="60">
        <v>0</v>
      </c>
      <c r="AO3" s="63">
        <v>0</v>
      </c>
      <c r="AP3" s="65">
        <v>0.5</v>
      </c>
      <c r="AQ3" s="64">
        <v>1</v>
      </c>
      <c r="AR3" s="20">
        <f>(AI3^4)*AB3*AE3*AN3</f>
        <v>0</v>
      </c>
      <c r="AS3" s="20">
        <f>(AI3^4) *Z3*AC3*AO3</f>
        <v>0</v>
      </c>
      <c r="AT3" s="20">
        <f>(AM3^4)*AA3*AP3*AQ3</f>
        <v>9.9513240221424546</v>
      </c>
      <c r="AU3" s="14">
        <f>AR3/$AR$113</f>
        <v>0</v>
      </c>
      <c r="AV3" s="14">
        <f>AS3/$AS$113</f>
        <v>0</v>
      </c>
      <c r="AW3" s="81">
        <f>AT3/$AT$113</f>
        <v>3.1961561371586433E-3</v>
      </c>
      <c r="AX3" s="25">
        <f>N3</f>
        <v>0</v>
      </c>
      <c r="AY3" s="80">
        <v>0</v>
      </c>
      <c r="AZ3" s="15">
        <f>$D$119*AU3</f>
        <v>0</v>
      </c>
      <c r="BA3" s="23">
        <f>AZ3-AY3</f>
        <v>0</v>
      </c>
      <c r="BB3" s="67">
        <f>BA3*IF($BA$113 &gt; 0, (BA3&gt;0), (BA3&lt;0))</f>
        <v>0</v>
      </c>
      <c r="BC3" s="75">
        <f>BB3/$BB$113</f>
        <v>0</v>
      </c>
      <c r="BD3" s="76">
        <f>BC3*$BA$113</f>
        <v>0</v>
      </c>
      <c r="BE3" s="77">
        <f>(IF(BD3 &gt; 0, V3, W3))</f>
        <v>41.384345018195916</v>
      </c>
      <c r="BF3" s="60">
        <f>BD3/BE3</f>
        <v>0</v>
      </c>
      <c r="BG3" s="78" t="e">
        <f>AY3/AZ3</f>
        <v>#DIV/0!</v>
      </c>
      <c r="BH3" s="80">
        <v>0</v>
      </c>
      <c r="BI3" s="80">
        <v>0</v>
      </c>
      <c r="BJ3" s="80">
        <v>0</v>
      </c>
      <c r="BK3" s="10">
        <f>SUM(BH3:BJ3)</f>
        <v>0</v>
      </c>
      <c r="BL3" s="15">
        <f>AV3*$D$118</f>
        <v>0</v>
      </c>
      <c r="BM3" s="9">
        <f>BL3-BK3</f>
        <v>0</v>
      </c>
      <c r="BN3" s="67">
        <f>BM3*IF($BM$113 &gt; 0, (BM3&gt;0), (BM3&lt;0))</f>
        <v>0</v>
      </c>
      <c r="BO3" s="7">
        <f>BN3/$BN$113</f>
        <v>0</v>
      </c>
      <c r="BP3" s="76">
        <f>BO3*$BM$113</f>
        <v>0</v>
      </c>
      <c r="BQ3" s="62">
        <f>IF(BP3&gt;0,V3,W3)</f>
        <v>41.384345018195916</v>
      </c>
      <c r="BR3" s="60">
        <f>BP3/BQ3</f>
        <v>0</v>
      </c>
      <c r="BS3" s="78" t="e">
        <f>BK3/BL3</f>
        <v>#DIV/0!</v>
      </c>
      <c r="BT3" s="17">
        <f>AY3+BK3+BV3</f>
        <v>0</v>
      </c>
      <c r="BU3" s="83">
        <f>AZ3+BL3+BW3</f>
        <v>14.766241353672932</v>
      </c>
      <c r="BV3" s="80">
        <v>0</v>
      </c>
      <c r="BW3" s="15">
        <f>AW3*$D$121</f>
        <v>14.766241353672932</v>
      </c>
      <c r="BX3" s="48">
        <f>BW3-BV3</f>
        <v>14.766241353672932</v>
      </c>
      <c r="BY3" s="68">
        <f>BX3*(BX3&lt;&gt;0)</f>
        <v>14.766241353672932</v>
      </c>
      <c r="BZ3" s="31">
        <f>BY3/$BY$113</f>
        <v>4.2431728027795747E-2</v>
      </c>
      <c r="CA3" s="61">
        <f>BZ3 * $BX$113</f>
        <v>14.766241353672932</v>
      </c>
      <c r="CB3" s="62">
        <f>IF(CA3&gt;0, V3, W3)</f>
        <v>39.154485807089316</v>
      </c>
      <c r="CC3" s="79">
        <f>CA3/CB3</f>
        <v>0.3771277045093861</v>
      </c>
      <c r="CG3" s="33"/>
      <c r="CI3" s="16"/>
      <c r="CJ3" s="1"/>
    </row>
    <row r="4" spans="1:90" x14ac:dyDescent="0.2">
      <c r="A4" s="30" t="s">
        <v>213</v>
      </c>
      <c r="B4">
        <v>0</v>
      </c>
      <c r="C4">
        <v>0</v>
      </c>
      <c r="D4">
        <v>0.173930427828868</v>
      </c>
      <c r="E4">
        <v>0.82606957217113097</v>
      </c>
      <c r="F4">
        <v>0.17415506958250401</v>
      </c>
      <c r="G4">
        <v>0.17415506958250401</v>
      </c>
      <c r="H4">
        <v>0.18611459640317801</v>
      </c>
      <c r="I4">
        <v>0.24717691342534501</v>
      </c>
      <c r="J4">
        <v>0.214483639195024</v>
      </c>
      <c r="K4">
        <v>0.193270310985206</v>
      </c>
      <c r="L4">
        <v>0.79000264881247695</v>
      </c>
      <c r="M4">
        <v>-0.85729142938327296</v>
      </c>
      <c r="N4" s="25">
        <v>0</v>
      </c>
      <c r="O4">
        <v>1.0022023416463499</v>
      </c>
      <c r="P4">
        <v>0.99229247780475305</v>
      </c>
      <c r="Q4">
        <v>1.0026075968628501</v>
      </c>
      <c r="R4">
        <v>0.99111570413289896</v>
      </c>
      <c r="S4">
        <v>258.67001342773398</v>
      </c>
      <c r="T4" s="34">
        <f>IF(C4,P4,R4)</f>
        <v>0.99111570413289896</v>
      </c>
      <c r="U4" s="34">
        <f>IF(D4 = 0,O4,Q4)</f>
        <v>1.0026075968628501</v>
      </c>
      <c r="V4" s="50">
        <f>S4*T4^(1-N4)</f>
        <v>256.37191249649499</v>
      </c>
      <c r="W4" s="49">
        <f>S4*U4^(N4+1)</f>
        <v>259.34452054326152</v>
      </c>
      <c r="X4" s="55">
        <f>0.5 * (D4-MAX($D$4:$D$112))/(MIN($D$4:$D$112)-MAX($D$4:$D$112)) + 0.75</f>
        <v>1.1605285186446743</v>
      </c>
      <c r="Y4" s="55">
        <f>AVERAGE(D4, F4, G4, H4, I4, J4, K4)</f>
        <v>0.19475514671466129</v>
      </c>
      <c r="Z4" s="26">
        <f>AI4^N4</f>
        <v>1</v>
      </c>
      <c r="AA4" s="26">
        <f>(Z4+AB4)/2</f>
        <v>1</v>
      </c>
      <c r="AB4" s="26">
        <f>AM4^N4</f>
        <v>1</v>
      </c>
      <c r="AC4" s="26">
        <f>IF(C4&gt;0, 1, 0.8)</f>
        <v>0.8</v>
      </c>
      <c r="AD4" s="26">
        <f>IF(C4&gt;0, 1, 0.7)</f>
        <v>0.7</v>
      </c>
      <c r="AE4" s="26">
        <f>IF(C4 &gt; 0, 1, 0.9)</f>
        <v>0.9</v>
      </c>
      <c r="AF4" s="26">
        <f>PERCENTILE($L$2:$L$112, 0.05)</f>
        <v>1.8188612012559151E-2</v>
      </c>
      <c r="AG4" s="26">
        <f>PERCENTILE($L$2:$L$112, 0.95)</f>
        <v>1.0270604073813701</v>
      </c>
      <c r="AH4" s="26">
        <f>MIN(MAX(L4,AF4), AG4)</f>
        <v>0.79000264881247695</v>
      </c>
      <c r="AI4" s="26">
        <f>AH4-$AH$113+1</f>
        <v>1.7718140367999178</v>
      </c>
      <c r="AJ4" s="26">
        <f>PERCENTILE($M$2:$M$112, 0.02)</f>
        <v>-1.240141403124134</v>
      </c>
      <c r="AK4" s="26">
        <f>PERCENTILE($M$2:$M$112, 0.98)</f>
        <v>1.0735266224922819</v>
      </c>
      <c r="AL4" s="26">
        <f>MIN(MAX(M4,AJ4), AK4)</f>
        <v>-0.85729142938327296</v>
      </c>
      <c r="AM4" s="26">
        <f>AL4-$AL$113 + 1</f>
        <v>1.382849973740861</v>
      </c>
      <c r="AN4" s="60">
        <v>1</v>
      </c>
      <c r="AO4" s="60">
        <v>1</v>
      </c>
      <c r="AP4" s="65">
        <v>1</v>
      </c>
      <c r="AQ4" s="25">
        <v>1</v>
      </c>
      <c r="AR4" s="20">
        <f>(AI4^4)*AB4*AE4*AN4</f>
        <v>8.869825202704483</v>
      </c>
      <c r="AS4" s="20">
        <f>(AI4^4) *Z4*AC4*AO4</f>
        <v>7.8842890690706513</v>
      </c>
      <c r="AT4" s="20">
        <f>(AM4^4)*AA4*AP4*AQ4</f>
        <v>3.6567920418257169</v>
      </c>
      <c r="AU4" s="14">
        <f>AR4/$AR$113</f>
        <v>1.8781028247039439E-2</v>
      </c>
      <c r="AV4" s="14">
        <f>AS4/$AS$113</f>
        <v>1.884023731049982E-2</v>
      </c>
      <c r="AW4" s="81">
        <f>AT4/$AT$113</f>
        <v>1.1744847520579348E-3</v>
      </c>
      <c r="AX4" s="25">
        <f>N4</f>
        <v>0</v>
      </c>
      <c r="AY4" s="80">
        <v>1293</v>
      </c>
      <c r="AZ4" s="15">
        <f>$D$119*AU4</f>
        <v>2403.464527858378</v>
      </c>
      <c r="BA4" s="23">
        <f>AZ4-AY4</f>
        <v>1110.464527858378</v>
      </c>
      <c r="BB4" s="67">
        <f>BA4*IF($BA$113 &gt; 0, (BA4&gt;0), (BA4&lt;0))</f>
        <v>1110.464527858378</v>
      </c>
      <c r="BC4" s="75">
        <f>BB4/$BB$113</f>
        <v>3.6945229649580594E-2</v>
      </c>
      <c r="BD4" s="76">
        <f>BC4*$BA$113</f>
        <v>26.268058280853481</v>
      </c>
      <c r="BE4" s="77">
        <f>(IF(BD4 &gt; 0, V4, W4))</f>
        <v>256.37191249649499</v>
      </c>
      <c r="BF4" s="60">
        <f>BD4/BE4</f>
        <v>0.10246074940527117</v>
      </c>
      <c r="BG4" s="78">
        <f>AY4/AZ4</f>
        <v>0.53797340672721961</v>
      </c>
      <c r="BH4" s="80">
        <v>1035</v>
      </c>
      <c r="BI4" s="80">
        <v>3363</v>
      </c>
      <c r="BJ4" s="80">
        <v>0</v>
      </c>
      <c r="BK4" s="10">
        <f>SUM(BH4:BJ4)</f>
        <v>4398</v>
      </c>
      <c r="BL4" s="15">
        <f>AV4*$D$118</f>
        <v>3714.861472172423</v>
      </c>
      <c r="BM4" s="9">
        <f>BL4-BK4</f>
        <v>-683.13852782757704</v>
      </c>
      <c r="BN4" s="67">
        <f>BM4*IF($BM$113 &gt; 0, (BM4&gt;0), (BM4&lt;0))</f>
        <v>0</v>
      </c>
      <c r="BO4" s="7">
        <f>BN4/$BN$113</f>
        <v>0</v>
      </c>
      <c r="BP4" s="76">
        <f>BO4*$BM$113</f>
        <v>0</v>
      </c>
      <c r="BQ4" s="62">
        <f>IF(BP4&gt;0,V4,W4)</f>
        <v>259.34452054326152</v>
      </c>
      <c r="BR4" s="60">
        <f>BP4/BQ4</f>
        <v>0</v>
      </c>
      <c r="BS4" s="78">
        <f>BK4/BL4</f>
        <v>1.1838934057016353</v>
      </c>
      <c r="BT4" s="17">
        <f>AY4+BK4+BV4</f>
        <v>5691</v>
      </c>
      <c r="BU4" s="83">
        <f>AZ4+BL4+BW4</f>
        <v>6123.7521195853087</v>
      </c>
      <c r="BV4" s="80">
        <v>0</v>
      </c>
      <c r="BW4" s="15">
        <f>AW4*$D$121</f>
        <v>5.4261195545076584</v>
      </c>
      <c r="BX4" s="48">
        <f>BW4-BV4</f>
        <v>5.4261195545076584</v>
      </c>
      <c r="BY4" s="68">
        <f>BX4*(BX4&lt;&gt;0)</f>
        <v>5.4261195545076584</v>
      </c>
      <c r="BZ4" s="31">
        <f>BY4/$BY$113</f>
        <v>1.5592297570424293E-2</v>
      </c>
      <c r="CA4" s="61">
        <f>BZ4 * $BX$113</f>
        <v>5.4261195545076584</v>
      </c>
      <c r="CB4" s="62">
        <f>IF(CA4&gt;0, V4, W4)</f>
        <v>256.37191249649499</v>
      </c>
      <c r="CC4" s="79">
        <f>CA4/CB4</f>
        <v>2.1165031308107287E-2</v>
      </c>
      <c r="CG4" s="33"/>
      <c r="CI4" s="16"/>
      <c r="CJ4" s="1"/>
    </row>
    <row r="5" spans="1:90" x14ac:dyDescent="0.2">
      <c r="A5" s="30" t="s">
        <v>214</v>
      </c>
      <c r="B5">
        <v>1</v>
      </c>
      <c r="C5">
        <v>1</v>
      </c>
      <c r="D5">
        <v>0.59628770301624101</v>
      </c>
      <c r="E5">
        <v>0.40371229698375799</v>
      </c>
      <c r="F5">
        <v>0.45617977528089798</v>
      </c>
      <c r="G5">
        <v>0.45617977528089798</v>
      </c>
      <c r="H5">
        <v>0.32398753894080901</v>
      </c>
      <c r="I5">
        <v>0.88473520249221105</v>
      </c>
      <c r="J5">
        <v>0.53539068059665595</v>
      </c>
      <c r="K5">
        <v>0.49420076928518603</v>
      </c>
      <c r="L5">
        <v>9.2186041532342305E-2</v>
      </c>
      <c r="M5">
        <v>-0.82678895702306299</v>
      </c>
      <c r="N5" s="25">
        <v>0</v>
      </c>
      <c r="O5">
        <v>1.01688531605726</v>
      </c>
      <c r="P5">
        <v>0.98634084082905604</v>
      </c>
      <c r="Q5">
        <v>1.01081323734541</v>
      </c>
      <c r="R5">
        <v>0.98976321603109396</v>
      </c>
      <c r="S5">
        <v>118.75</v>
      </c>
      <c r="T5" s="34">
        <f>IF(C5,P5,R5)</f>
        <v>0.98634084082905604</v>
      </c>
      <c r="U5" s="34">
        <f>IF(D5 = 0,O5,Q5)</f>
        <v>1.01081323734541</v>
      </c>
      <c r="V5" s="50">
        <f>S5*T5^(1-N5)</f>
        <v>117.12797484845041</v>
      </c>
      <c r="W5" s="49">
        <f>S5*U5^(N5+1)</f>
        <v>120.03407193476743</v>
      </c>
      <c r="X5" s="55">
        <f>0.5 * (D5-MAX($D$4:$D$112))/(MIN($D$4:$D$112)-MAX($D$4:$D$112)) + 0.75</f>
        <v>0.94226035095043525</v>
      </c>
      <c r="Y5" s="55">
        <f>AVERAGE(D5, F5, G5, H5, I5, J5, K5)</f>
        <v>0.53528020641327134</v>
      </c>
      <c r="Z5" s="26">
        <f>AI5^N5</f>
        <v>1</v>
      </c>
      <c r="AA5" s="26">
        <f>(Z5+AB5)/2</f>
        <v>1</v>
      </c>
      <c r="AB5" s="26">
        <f>AM5^N5</f>
        <v>1</v>
      </c>
      <c r="AC5" s="26">
        <f>IF(C5&gt;0, 1, 0.8)</f>
        <v>1</v>
      </c>
      <c r="AD5" s="26">
        <f>IF(C5&gt;0, 1, 0.7)</f>
        <v>1</v>
      </c>
      <c r="AE5" s="26">
        <f>IF(C5 &gt; 0, 1, 0.9)</f>
        <v>1</v>
      </c>
      <c r="AF5" s="26">
        <f>PERCENTILE($L$2:$L$112, 0.05)</f>
        <v>1.8188612012559151E-2</v>
      </c>
      <c r="AG5" s="26">
        <f>PERCENTILE($L$2:$L$112, 0.95)</f>
        <v>1.0270604073813701</v>
      </c>
      <c r="AH5" s="26">
        <f>MIN(MAX(L5,AF5), AG5)</f>
        <v>9.2186041532342305E-2</v>
      </c>
      <c r="AI5" s="26">
        <f>AH5-$AH$113+1</f>
        <v>1.0739974295197832</v>
      </c>
      <c r="AJ5" s="26">
        <f>PERCENTILE($M$2:$M$112, 0.02)</f>
        <v>-1.240141403124134</v>
      </c>
      <c r="AK5" s="26">
        <f>PERCENTILE($M$2:$M$112, 0.98)</f>
        <v>1.0735266224922819</v>
      </c>
      <c r="AL5" s="26">
        <f>MIN(MAX(M5,AJ5), AK5)</f>
        <v>-0.82678895702306299</v>
      </c>
      <c r="AM5" s="26">
        <f>AL5-$AL$113 + 1</f>
        <v>1.4133524461010709</v>
      </c>
      <c r="AN5" s="60">
        <v>1</v>
      </c>
      <c r="AO5" s="60">
        <v>1</v>
      </c>
      <c r="AP5" s="65">
        <v>1</v>
      </c>
      <c r="AQ5" s="25">
        <v>2</v>
      </c>
      <c r="AR5" s="20">
        <f>(AI5^4)*AB5*AE5*AN5</f>
        <v>1.3304941450365515</v>
      </c>
      <c r="AS5" s="20">
        <f>(AI5^4) *Z5*AC5*AO5</f>
        <v>1.3304941450365515</v>
      </c>
      <c r="AT5" s="20">
        <f>(AM5^4)*AA5*AP5*AQ5</f>
        <v>7.9805329523156772</v>
      </c>
      <c r="AU5" s="14">
        <f>AR5/$AR$113</f>
        <v>2.817197357263929E-3</v>
      </c>
      <c r="AV5" s="14">
        <f>AS5/$AS$113</f>
        <v>3.1793387093142071E-3</v>
      </c>
      <c r="AW5" s="81">
        <f>AT5/$AT$113</f>
        <v>2.5631794640175974E-3</v>
      </c>
      <c r="AX5" s="25">
        <f>N5</f>
        <v>0</v>
      </c>
      <c r="AY5" s="80">
        <v>356</v>
      </c>
      <c r="AZ5" s="15">
        <f>$D$119*AU5</f>
        <v>360.52519740113678</v>
      </c>
      <c r="BA5" s="23">
        <f>AZ5-AY5</f>
        <v>4.5251974011367793</v>
      </c>
      <c r="BB5" s="67">
        <f>BA5*IF($BA$113 &gt; 0, (BA5&gt;0), (BA5&lt;0))</f>
        <v>4.5251974011367793</v>
      </c>
      <c r="BC5" s="75">
        <f>BB5/$BB$113</f>
        <v>1.505536223809981E-4</v>
      </c>
      <c r="BD5" s="76">
        <f>BC5*$BA$113</f>
        <v>0.10704362551289649</v>
      </c>
      <c r="BE5" s="77">
        <f>(IF(BD5 &gt; 0, V5, W5))</f>
        <v>117.12797484845041</v>
      </c>
      <c r="BF5" s="60">
        <f>BD5/BE5</f>
        <v>9.1390315295212902E-4</v>
      </c>
      <c r="BG5" s="78">
        <f>AY5/AZ5</f>
        <v>0.98744831863693061</v>
      </c>
      <c r="BH5" s="80">
        <v>238</v>
      </c>
      <c r="BI5" s="80">
        <v>594</v>
      </c>
      <c r="BJ5" s="80">
        <v>0</v>
      </c>
      <c r="BK5" s="10">
        <f>SUM(BH5:BJ5)</f>
        <v>832</v>
      </c>
      <c r="BL5" s="15">
        <f>AV5*$D$118</f>
        <v>626.89246868644739</v>
      </c>
      <c r="BM5" s="9">
        <f>BL5-BK5</f>
        <v>-205.10753131355261</v>
      </c>
      <c r="BN5" s="67">
        <f>BM5*IF($BM$113 &gt; 0, (BM5&gt;0), (BM5&lt;0))</f>
        <v>0</v>
      </c>
      <c r="BO5" s="7">
        <f>BN5/$BN$113</f>
        <v>0</v>
      </c>
      <c r="BP5" s="76">
        <f>BO5*$BM$113</f>
        <v>0</v>
      </c>
      <c r="BQ5" s="62">
        <f>IF(BP5&gt;0,V5,W5)</f>
        <v>120.03407193476743</v>
      </c>
      <c r="BR5" s="60">
        <f>BP5/BQ5</f>
        <v>0</v>
      </c>
      <c r="BS5" s="78">
        <f>BK5/BL5</f>
        <v>1.3271813613319083</v>
      </c>
      <c r="BT5" s="17">
        <f>AY5+BK5+BV5</f>
        <v>1188</v>
      </c>
      <c r="BU5" s="83">
        <f>AZ5+BL5+BW5</f>
        <v>999.25955521134551</v>
      </c>
      <c r="BV5" s="80">
        <v>0</v>
      </c>
      <c r="BW5" s="15">
        <f>AW5*$D$121</f>
        <v>11.8418891237613</v>
      </c>
      <c r="BX5" s="48">
        <f>BW5-BV5</f>
        <v>11.8418891237613</v>
      </c>
      <c r="BY5" s="68">
        <f>BX5*(BX5&lt;&gt;0)</f>
        <v>11.8418891237613</v>
      </c>
      <c r="BZ5" s="31">
        <f>BY5/$BY$113</f>
        <v>3.4028417022302561E-2</v>
      </c>
      <c r="CA5" s="61">
        <f>BZ5 * $BX$113</f>
        <v>11.8418891237613</v>
      </c>
      <c r="CB5" s="62">
        <f>IF(CA5&gt;0, V5, W5)</f>
        <v>117.12797484845041</v>
      </c>
      <c r="CC5" s="79">
        <f>CA5/CB5</f>
        <v>0.10110214181610575</v>
      </c>
      <c r="CG5" s="33"/>
      <c r="CI5" s="16"/>
      <c r="CJ5" s="1"/>
    </row>
    <row r="6" spans="1:90" x14ac:dyDescent="0.2">
      <c r="A6" s="30" t="s">
        <v>215</v>
      </c>
      <c r="B6">
        <v>0</v>
      </c>
      <c r="C6">
        <v>0</v>
      </c>
      <c r="D6">
        <v>7.9968012794882004E-4</v>
      </c>
      <c r="E6">
        <v>0.99920031987205105</v>
      </c>
      <c r="F6">
        <v>1.9880715705765401E-3</v>
      </c>
      <c r="G6">
        <v>1.9880715705765401E-3</v>
      </c>
      <c r="H6">
        <v>2.30029276453366E-2</v>
      </c>
      <c r="I6">
        <v>7.5282308657465399E-3</v>
      </c>
      <c r="J6">
        <v>1.3159458571770999E-2</v>
      </c>
      <c r="K6">
        <v>5.1148749222945499E-3</v>
      </c>
      <c r="L6">
        <v>0.86681509255888201</v>
      </c>
      <c r="M6">
        <v>-1.2638780947374499</v>
      </c>
      <c r="N6" s="25">
        <v>3</v>
      </c>
      <c r="O6">
        <v>1.0054378726838</v>
      </c>
      <c r="P6">
        <v>0.99277781483608096</v>
      </c>
      <c r="Q6">
        <v>1.0107481547719901</v>
      </c>
      <c r="R6">
        <v>0.96909895252686395</v>
      </c>
      <c r="S6">
        <v>299.5</v>
      </c>
      <c r="T6" s="34">
        <f>IF(C6,P6,R6)</f>
        <v>0.96909895252686395</v>
      </c>
      <c r="U6" s="34">
        <f>IF(D6 = 0,O6,Q6)</f>
        <v>1.0107481547719901</v>
      </c>
      <c r="V6" s="50">
        <f>S6*T6^(1-N6)</f>
        <v>318.90444924988213</v>
      </c>
      <c r="W6" s="49">
        <f>S6*U6^(N6+1)</f>
        <v>312.58537544654666</v>
      </c>
      <c r="X6" s="55">
        <f>0.5 * (D6-MAX($D$4:$D$112))/(MIN($D$4:$D$112)-MAX($D$4:$D$112)) + 0.75</f>
        <v>1.25</v>
      </c>
      <c r="Y6" s="55">
        <f>AVERAGE(D6, F6, G6, H6, I6, J6, K6)</f>
        <v>7.6544736106072273E-3</v>
      </c>
      <c r="Z6" s="26">
        <f>AI6^N6</f>
        <v>6.3175328568022255</v>
      </c>
      <c r="AA6" s="26">
        <f>(Z6+AB6)/2</f>
        <v>3.6587664284011128</v>
      </c>
      <c r="AB6" s="26">
        <f>AM6^N6</f>
        <v>1</v>
      </c>
      <c r="AC6" s="26">
        <f>IF(C6&gt;0, 1, 0.8)</f>
        <v>0.8</v>
      </c>
      <c r="AD6" s="26">
        <f>IF(C6&gt;0, 1, 0.7)</f>
        <v>0.7</v>
      </c>
      <c r="AE6" s="26">
        <f>IF(C6 &gt; 0, 1, 0.9)</f>
        <v>0.9</v>
      </c>
      <c r="AF6" s="26">
        <f>PERCENTILE($L$2:$L$112, 0.05)</f>
        <v>1.8188612012559151E-2</v>
      </c>
      <c r="AG6" s="26">
        <f>PERCENTILE($L$2:$L$112, 0.95)</f>
        <v>1.0270604073813701</v>
      </c>
      <c r="AH6" s="26">
        <f>MIN(MAX(L6,AF6), AG6)</f>
        <v>0.86681509255888201</v>
      </c>
      <c r="AI6" s="26">
        <f>AH6-$AH$113+1</f>
        <v>1.8486264805463228</v>
      </c>
      <c r="AJ6" s="26">
        <f>PERCENTILE($M$2:$M$112, 0.02)</f>
        <v>-1.240141403124134</v>
      </c>
      <c r="AK6" s="26">
        <f>PERCENTILE($M$2:$M$112, 0.98)</f>
        <v>1.0735266224922819</v>
      </c>
      <c r="AL6" s="26">
        <f>MIN(MAX(M6,AJ6), AK6)</f>
        <v>-1.240141403124134</v>
      </c>
      <c r="AM6" s="26">
        <f>AL6-$AL$113 + 1</f>
        <v>1</v>
      </c>
      <c r="AN6" s="60">
        <v>1</v>
      </c>
      <c r="AO6" s="60">
        <v>0</v>
      </c>
      <c r="AP6" s="65">
        <v>1</v>
      </c>
      <c r="AQ6" s="25">
        <v>1</v>
      </c>
      <c r="AR6" s="20">
        <f>(AI6^4)*AB6*AE6*AN6</f>
        <v>10.51088267772545</v>
      </c>
      <c r="AS6" s="20">
        <f>(AI6^4) *Z6*AC6*AO6</f>
        <v>0</v>
      </c>
      <c r="AT6" s="20">
        <f>(AM6^4)*AA6*AP6*AQ6</f>
        <v>3.6587664284011128</v>
      </c>
      <c r="AU6" s="14">
        <f>AR6/$AR$113</f>
        <v>2.2255814512724417E-2</v>
      </c>
      <c r="AV6" s="14">
        <f>AS6/$AS$113</f>
        <v>0</v>
      </c>
      <c r="AW6" s="81">
        <f>AT6/$AT$113</f>
        <v>1.1751188835319008E-3</v>
      </c>
      <c r="AX6" s="25">
        <f>N6</f>
        <v>3</v>
      </c>
      <c r="AY6" s="80">
        <v>599</v>
      </c>
      <c r="AZ6" s="15">
        <f>$D$119*AU6</f>
        <v>2848.1433506368817</v>
      </c>
      <c r="BA6" s="23">
        <f>AZ6-AY6</f>
        <v>2249.1433506368817</v>
      </c>
      <c r="BB6" s="67">
        <f>BA6*IF($BA$113 &gt; 0, (BA6&gt;0), (BA6&lt;0))</f>
        <v>2249.1433506368817</v>
      </c>
      <c r="BC6" s="75">
        <f>BB6/$BB$113</f>
        <v>7.4829150791842505E-2</v>
      </c>
      <c r="BD6" s="76">
        <f>BC6*$BA$113</f>
        <v>53.203526213003421</v>
      </c>
      <c r="BE6" s="77">
        <f>(IF(BD6 &gt; 0, V6, W6))</f>
        <v>318.90444924988213</v>
      </c>
      <c r="BF6" s="60">
        <f>BD6/BE6</f>
        <v>0.16683218543406098</v>
      </c>
      <c r="BG6" s="78">
        <f>AY6/AZ6</f>
        <v>0.21031244788506023</v>
      </c>
      <c r="BH6" s="80">
        <v>0</v>
      </c>
      <c r="BI6" s="80">
        <v>0</v>
      </c>
      <c r="BJ6" s="80">
        <v>0</v>
      </c>
      <c r="BK6" s="10">
        <f>SUM(BH6:BJ6)</f>
        <v>0</v>
      </c>
      <c r="BL6" s="15">
        <f>AV6*$D$118</f>
        <v>0</v>
      </c>
      <c r="BM6" s="9">
        <f>BL6-BK6</f>
        <v>0</v>
      </c>
      <c r="BN6" s="67">
        <f>BM6*IF($BM$113 &gt; 0, (BM6&gt;0), (BM6&lt;0))</f>
        <v>0</v>
      </c>
      <c r="BO6" s="7">
        <f>BN6/$BN$113</f>
        <v>0</v>
      </c>
      <c r="BP6" s="76">
        <f>BO6*$BM$113</f>
        <v>0</v>
      </c>
      <c r="BQ6" s="62">
        <f>IF(BP6&gt;0,V6,W6)</f>
        <v>312.58537544654666</v>
      </c>
      <c r="BR6" s="60">
        <f>BP6/BQ6</f>
        <v>0</v>
      </c>
      <c r="BS6" s="78" t="e">
        <f>BK6/BL6</f>
        <v>#DIV/0!</v>
      </c>
      <c r="BT6" s="17">
        <f>AY6+BK6+BV6</f>
        <v>599</v>
      </c>
      <c r="BU6" s="83">
        <f>AZ6+BL6+BW6</f>
        <v>2853.5723998787989</v>
      </c>
      <c r="BV6" s="80">
        <v>0</v>
      </c>
      <c r="BW6" s="15">
        <f>AW6*$D$121</f>
        <v>5.4290492419173821</v>
      </c>
      <c r="BX6" s="48">
        <f>BW6-BV6</f>
        <v>5.4290492419173821</v>
      </c>
      <c r="BY6" s="68">
        <f>BX6*(BX6&lt;&gt;0)</f>
        <v>5.4290492419173821</v>
      </c>
      <c r="BZ6" s="31">
        <f>BY6/$BY$113</f>
        <v>1.5600716212406258E-2</v>
      </c>
      <c r="CA6" s="61">
        <f>BZ6 * $BX$113</f>
        <v>5.4290492419173821</v>
      </c>
      <c r="CB6" s="62">
        <f>IF(CA6&gt;0, V6, W6)</f>
        <v>318.90444924988213</v>
      </c>
      <c r="CC6" s="79">
        <f>CA6/CB6</f>
        <v>1.7024062394511697E-2</v>
      </c>
      <c r="CG6" s="33"/>
      <c r="CI6" s="16"/>
      <c r="CJ6" s="1"/>
    </row>
    <row r="7" spans="1:90" x14ac:dyDescent="0.2">
      <c r="A7" s="30" t="s">
        <v>216</v>
      </c>
      <c r="B7">
        <v>0</v>
      </c>
      <c r="C7">
        <v>0</v>
      </c>
      <c r="D7">
        <v>4.2407660738713999E-2</v>
      </c>
      <c r="E7">
        <v>0.95759233926128595</v>
      </c>
      <c r="F7">
        <v>1.74496644295302E-2</v>
      </c>
      <c r="G7">
        <v>1.74496644295302E-2</v>
      </c>
      <c r="H7">
        <v>0.14331723027375201</v>
      </c>
      <c r="I7">
        <v>0.11111111111111099</v>
      </c>
      <c r="J7">
        <v>0.126190874064187</v>
      </c>
      <c r="K7">
        <v>4.6925349295334699E-2</v>
      </c>
      <c r="L7">
        <v>0.75232638335490198</v>
      </c>
      <c r="M7">
        <v>-0.133498279083518</v>
      </c>
      <c r="N7" s="25">
        <v>0</v>
      </c>
      <c r="O7">
        <v>1.0253001744453301</v>
      </c>
      <c r="P7">
        <v>0.96523603023549098</v>
      </c>
      <c r="Q7">
        <v>1.03565750338438</v>
      </c>
      <c r="R7">
        <v>0.93807881297933504</v>
      </c>
      <c r="S7">
        <v>13.189999580383301</v>
      </c>
      <c r="T7" s="34">
        <f>IF(C7,P7,R7)</f>
        <v>0.93807881297933504</v>
      </c>
      <c r="U7" s="34">
        <f>IF(D7 = 0,O7,Q7)</f>
        <v>1.03565750338438</v>
      </c>
      <c r="V7" s="50">
        <f>S7*T7^(1-N7)</f>
        <v>12.373259149563895</v>
      </c>
      <c r="W7" s="49">
        <f>S7*U7^(N7+1)</f>
        <v>13.660322035060789</v>
      </c>
      <c r="X7" s="55">
        <f>0.5 * (D7-MAX($D$4:$D$112))/(MIN($D$4:$D$112)-MAX($D$4:$D$112)) + 0.75</f>
        <v>1.2284975938076592</v>
      </c>
      <c r="Y7" s="55">
        <f>AVERAGE(D7, F7, G7, H7, I7, J7, K7)</f>
        <v>7.2121650620308439E-2</v>
      </c>
      <c r="Z7" s="26">
        <f>AI7^N7</f>
        <v>1</v>
      </c>
      <c r="AA7" s="26">
        <f>(Z7+AB7)/2</f>
        <v>1</v>
      </c>
      <c r="AB7" s="26">
        <f>AM7^N7</f>
        <v>1</v>
      </c>
      <c r="AC7" s="26">
        <f>IF(C7&gt;0, 1, 0.8)</f>
        <v>0.8</v>
      </c>
      <c r="AD7" s="26">
        <f>IF(C7&gt;0, 1, 0.7)</f>
        <v>0.7</v>
      </c>
      <c r="AE7" s="26">
        <f>IF(C7 &gt; 0, 1, 0.9)</f>
        <v>0.9</v>
      </c>
      <c r="AF7" s="26">
        <f>PERCENTILE($L$2:$L$112, 0.05)</f>
        <v>1.8188612012559151E-2</v>
      </c>
      <c r="AG7" s="26">
        <f>PERCENTILE($L$2:$L$112, 0.95)</f>
        <v>1.0270604073813701</v>
      </c>
      <c r="AH7" s="26">
        <f>MIN(MAX(L7,AF7), AG7)</f>
        <v>0.75232638335490198</v>
      </c>
      <c r="AI7" s="26">
        <f>AH7-$AH$113+1</f>
        <v>1.7341377713423429</v>
      </c>
      <c r="AJ7" s="26">
        <f>PERCENTILE($M$2:$M$112, 0.02)</f>
        <v>-1.240141403124134</v>
      </c>
      <c r="AK7" s="26">
        <f>PERCENTILE($M$2:$M$112, 0.98)</f>
        <v>1.0735266224922819</v>
      </c>
      <c r="AL7" s="26">
        <f>MIN(MAX(M7,AJ7), AK7)</f>
        <v>-0.133498279083518</v>
      </c>
      <c r="AM7" s="26">
        <f>AL7-$AL$113 + 1</f>
        <v>2.106643124040616</v>
      </c>
      <c r="AN7" s="60">
        <v>1</v>
      </c>
      <c r="AO7" s="60">
        <v>1</v>
      </c>
      <c r="AP7" s="65">
        <v>0</v>
      </c>
      <c r="AQ7" s="25">
        <v>2</v>
      </c>
      <c r="AR7" s="20">
        <f>(AI7^4)*AB7*AE7*AN7</f>
        <v>8.1391096691857712</v>
      </c>
      <c r="AS7" s="20">
        <f>(AI7^4) *Z7*AC7*AO7</f>
        <v>7.2347641503873525</v>
      </c>
      <c r="AT7" s="20">
        <f>(AM7^4)*AA7*AP7*AQ7</f>
        <v>0</v>
      </c>
      <c r="AU7" s="14">
        <f>AR7/$AR$113</f>
        <v>1.7233806203545168E-2</v>
      </c>
      <c r="AV7" s="14">
        <f>AS7/$AS$113</f>
        <v>1.7288137495301278E-2</v>
      </c>
      <c r="AW7" s="81">
        <f>AT7/$AT$113</f>
        <v>0</v>
      </c>
      <c r="AX7" s="25">
        <f>N7</f>
        <v>0</v>
      </c>
      <c r="AY7" s="80">
        <v>4076</v>
      </c>
      <c r="AZ7" s="15">
        <f>$D$119*AU7</f>
        <v>2205.4618812862859</v>
      </c>
      <c r="BA7" s="23">
        <f>AZ7-AY7</f>
        <v>-1870.5381187137141</v>
      </c>
      <c r="BB7" s="67">
        <f>BA7*IF($BA$113 &gt; 0, (BA7&gt;0), (BA7&lt;0))</f>
        <v>0</v>
      </c>
      <c r="BC7" s="75">
        <f>BB7/$BB$113</f>
        <v>0</v>
      </c>
      <c r="BD7" s="76">
        <f>BC7*$BA$113</f>
        <v>0</v>
      </c>
      <c r="BE7" s="77">
        <f>(IF(BD7 &gt; 0, V7, W7))</f>
        <v>13.660322035060789</v>
      </c>
      <c r="BF7" s="60">
        <f>BD7/BE7</f>
        <v>0</v>
      </c>
      <c r="BG7" s="78">
        <f>AY7/AZ7</f>
        <v>1.8481389474855783</v>
      </c>
      <c r="BH7" s="80">
        <v>171</v>
      </c>
      <c r="BI7" s="80">
        <v>2321</v>
      </c>
      <c r="BJ7" s="80">
        <v>92</v>
      </c>
      <c r="BK7" s="10">
        <f>SUM(BH7:BJ7)</f>
        <v>2584</v>
      </c>
      <c r="BL7" s="15">
        <f>AV7*$D$118</f>
        <v>3408.8230869110203</v>
      </c>
      <c r="BM7" s="9">
        <f>BL7-BK7</f>
        <v>824.82308691102025</v>
      </c>
      <c r="BN7" s="67">
        <f>BM7*IF($BM$113 &gt; 0, (BM7&gt;0), (BM7&lt;0))</f>
        <v>824.82308691102025</v>
      </c>
      <c r="BO7" s="7">
        <f>BN7/$BN$113</f>
        <v>1.6643905545401749E-2</v>
      </c>
      <c r="BP7" s="76">
        <f>BO7*$BM$113</f>
        <v>4.1276885752607537</v>
      </c>
      <c r="BQ7" s="62">
        <f>IF(BP7&gt;0,V7,W7)</f>
        <v>12.373259149563895</v>
      </c>
      <c r="BR7" s="60">
        <f>BP7/BQ7</f>
        <v>0.33359752069900173</v>
      </c>
      <c r="BS7" s="78">
        <f>BK7/BL7</f>
        <v>0.7580328852857976</v>
      </c>
      <c r="BT7" s="17">
        <f>AY7+BK7+BV7</f>
        <v>6660</v>
      </c>
      <c r="BU7" s="83">
        <f>AZ7+BL7+BW7</f>
        <v>5614.2849681973057</v>
      </c>
      <c r="BV7" s="80">
        <v>0</v>
      </c>
      <c r="BW7" s="15">
        <f>AW7*$D$121</f>
        <v>0</v>
      </c>
      <c r="BX7" s="48">
        <f>BW7-BV7</f>
        <v>0</v>
      </c>
      <c r="BY7" s="68">
        <f>BX7*(BX7&lt;&gt;0)</f>
        <v>0</v>
      </c>
      <c r="BZ7" s="31">
        <f>BY7/$BY$113</f>
        <v>0</v>
      </c>
      <c r="CA7" s="61">
        <f>BZ7 * $BX$113</f>
        <v>0</v>
      </c>
      <c r="CB7" s="62">
        <f>IF(CA7&gt;0, V7, W7)</f>
        <v>13.660322035060789</v>
      </c>
      <c r="CC7" s="79">
        <f>CA7/CB7</f>
        <v>0</v>
      </c>
      <c r="CG7" s="33"/>
      <c r="CI7" s="16"/>
      <c r="CJ7" s="1"/>
    </row>
    <row r="8" spans="1:90" x14ac:dyDescent="0.2">
      <c r="A8" s="30" t="s">
        <v>175</v>
      </c>
      <c r="B8">
        <v>0</v>
      </c>
      <c r="C8">
        <v>0</v>
      </c>
      <c r="D8">
        <v>7.0371851259496201E-2</v>
      </c>
      <c r="E8">
        <v>0.92962814874050304</v>
      </c>
      <c r="F8">
        <v>8.9463220675944297E-2</v>
      </c>
      <c r="G8">
        <v>8.9463220675944297E-2</v>
      </c>
      <c r="H8">
        <v>9.4939355918025894E-2</v>
      </c>
      <c r="I8">
        <v>6.8590547887912995E-2</v>
      </c>
      <c r="J8">
        <v>8.0696607354603003E-2</v>
      </c>
      <c r="K8">
        <v>8.4966925280163405E-2</v>
      </c>
      <c r="L8">
        <v>0.80721303283650403</v>
      </c>
      <c r="M8">
        <v>-1.3629658792569901</v>
      </c>
      <c r="N8" s="25">
        <v>0</v>
      </c>
      <c r="O8">
        <v>1.00763393191901</v>
      </c>
      <c r="P8">
        <v>0.99000386392510498</v>
      </c>
      <c r="Q8">
        <v>1.0100992716174999</v>
      </c>
      <c r="R8">
        <v>0.98146511910596801</v>
      </c>
      <c r="S8">
        <v>76.510002136230398</v>
      </c>
      <c r="T8" s="34">
        <f>IF(C8,P8,R8)</f>
        <v>0.98146511910596801</v>
      </c>
      <c r="U8" s="34">
        <f>IF(D8 = 0,O8,Q8)</f>
        <v>1.0100992716174999</v>
      </c>
      <c r="V8" s="50">
        <f>S8*T8^(1-N8)</f>
        <v>75.09189835943323</v>
      </c>
      <c r="W8" s="49">
        <f>S8*U8^(N8+1)</f>
        <v>77.282697429259684</v>
      </c>
      <c r="X8" s="55">
        <f>0.5 * (D8-MAX($D$4:$D$112))/(MIN($D$4:$D$112)-MAX($D$4:$D$112)) + 0.75</f>
        <v>1.2140461021805389</v>
      </c>
      <c r="Y8" s="55">
        <f>AVERAGE(D8, F8, G8, H8, I8, J8, K8)</f>
        <v>8.2641675578870019E-2</v>
      </c>
      <c r="Z8" s="26">
        <f>AI8^N8</f>
        <v>1</v>
      </c>
      <c r="AA8" s="26">
        <f>(Z8+AB8)/2</f>
        <v>1</v>
      </c>
      <c r="AB8" s="26">
        <f>AM8^N8</f>
        <v>1</v>
      </c>
      <c r="AC8" s="26">
        <f>IF(C8&gt;0, 1, 0.8)</f>
        <v>0.8</v>
      </c>
      <c r="AD8" s="26">
        <f>IF(C8&gt;0, 1, 0.7)</f>
        <v>0.7</v>
      </c>
      <c r="AE8" s="26">
        <f>IF(C8 &gt; 0, 1, 0.9)</f>
        <v>0.9</v>
      </c>
      <c r="AF8" s="26">
        <f>PERCENTILE($L$2:$L$112, 0.05)</f>
        <v>1.8188612012559151E-2</v>
      </c>
      <c r="AG8" s="26">
        <f>PERCENTILE($L$2:$L$112, 0.95)</f>
        <v>1.0270604073813701</v>
      </c>
      <c r="AH8" s="26">
        <f>MIN(MAX(L8,AF8), AG8)</f>
        <v>0.80721303283650403</v>
      </c>
      <c r="AI8" s="26">
        <f>AH8-$AH$113+1</f>
        <v>1.789024420823945</v>
      </c>
      <c r="AJ8" s="26">
        <f>PERCENTILE($M$2:$M$112, 0.02)</f>
        <v>-1.240141403124134</v>
      </c>
      <c r="AK8" s="26">
        <f>PERCENTILE($M$2:$M$112, 0.98)</f>
        <v>1.0735266224922819</v>
      </c>
      <c r="AL8" s="26">
        <f>MIN(MAX(M8,AJ8), AK8)</f>
        <v>-1.240141403124134</v>
      </c>
      <c r="AM8" s="26">
        <f>AL8-$AL$113 + 1</f>
        <v>1</v>
      </c>
      <c r="AN8" s="60">
        <v>1</v>
      </c>
      <c r="AO8" s="60">
        <v>1</v>
      </c>
      <c r="AP8" s="65">
        <v>1</v>
      </c>
      <c r="AQ8" s="25">
        <v>1</v>
      </c>
      <c r="AR8" s="20">
        <f>(AI8^4)*AB8*AE8*AN8</f>
        <v>9.2195045921453858</v>
      </c>
      <c r="AS8" s="20">
        <f>(AI8^4) *Z8*AC8*AO8</f>
        <v>8.1951151930181219</v>
      </c>
      <c r="AT8" s="20">
        <f>(AM8^4)*AA8*AP8*AQ8</f>
        <v>1</v>
      </c>
      <c r="AU8" s="14">
        <f>AR8/$AR$113</f>
        <v>1.9521441765954634E-2</v>
      </c>
      <c r="AV8" s="14">
        <f>AS8/$AS$113</f>
        <v>1.9582985056830669E-2</v>
      </c>
      <c r="AW8" s="81">
        <f>AT8/$AT$113</f>
        <v>3.2117898382636844E-4</v>
      </c>
      <c r="AX8" s="25">
        <f>N8</f>
        <v>0</v>
      </c>
      <c r="AY8" s="80">
        <v>1683</v>
      </c>
      <c r="AZ8" s="15">
        <f>$D$119*AU8</f>
        <v>2498.2174671145121</v>
      </c>
      <c r="BA8" s="23">
        <f>AZ8-AY8</f>
        <v>815.21746711451215</v>
      </c>
      <c r="BB8" s="67">
        <f>BA8*IF($BA$113 &gt; 0, (BA8&gt;0), (BA8&lt;0))</f>
        <v>815.21746711451215</v>
      </c>
      <c r="BC8" s="75">
        <f>BB8/$BB$113</f>
        <v>2.7122340048971096E-2</v>
      </c>
      <c r="BD8" s="76">
        <f>BC8*$BA$113</f>
        <v>19.283983774819681</v>
      </c>
      <c r="BE8" s="77">
        <f>(IF(BD8 &gt; 0, V8, W8))</f>
        <v>75.09189835943323</v>
      </c>
      <c r="BF8" s="60">
        <f>BD8/BE8</f>
        <v>0.25680511741114054</v>
      </c>
      <c r="BG8" s="78">
        <f>AY8/AZ8</f>
        <v>0.67368034294624335</v>
      </c>
      <c r="BH8" s="80">
        <v>1454</v>
      </c>
      <c r="BI8" s="80">
        <v>5126</v>
      </c>
      <c r="BJ8" s="80">
        <v>230</v>
      </c>
      <c r="BK8" s="10">
        <f>SUM(BH8:BJ8)</f>
        <v>6810</v>
      </c>
      <c r="BL8" s="15">
        <f>AV8*$D$118</f>
        <v>3861.314244550701</v>
      </c>
      <c r="BM8" s="9">
        <f>BL8-BK8</f>
        <v>-2948.685755449299</v>
      </c>
      <c r="BN8" s="67">
        <f>BM8*IF($BM$113 &gt; 0, (BM8&gt;0), (BM8&lt;0))</f>
        <v>0</v>
      </c>
      <c r="BO8" s="7">
        <f>BN8/$BN$113</f>
        <v>0</v>
      </c>
      <c r="BP8" s="76">
        <f>BO8*$BM$113</f>
        <v>0</v>
      </c>
      <c r="BQ8" s="62">
        <f>IF(BP8&gt;0,V8,W8)</f>
        <v>77.282697429259684</v>
      </c>
      <c r="BR8" s="60">
        <f>BP8/BQ8</f>
        <v>0</v>
      </c>
      <c r="BS8" s="78">
        <f>BK8/BL8</f>
        <v>1.763648221485896</v>
      </c>
      <c r="BT8" s="17">
        <f>AY8+BK8+BV8</f>
        <v>8493</v>
      </c>
      <c r="BU8" s="83">
        <f>AZ8+BL8+BW8</f>
        <v>6361.0155585704906</v>
      </c>
      <c r="BV8" s="80">
        <v>0</v>
      </c>
      <c r="BW8" s="15">
        <f>AW8*$D$121</f>
        <v>1.4838469052778223</v>
      </c>
      <c r="BX8" s="48">
        <f>BW8-BV8</f>
        <v>1.4838469052778223</v>
      </c>
      <c r="BY8" s="68">
        <f>BX8*(BX8&lt;&gt;0)</f>
        <v>1.4838469052778223</v>
      </c>
      <c r="BZ8" s="31">
        <f>BY8/$BY$113</f>
        <v>4.2639278887293712E-3</v>
      </c>
      <c r="CA8" s="61">
        <f>BZ8 * $BX$113</f>
        <v>1.4838469052778225</v>
      </c>
      <c r="CB8" s="62">
        <f>IF(CA8&gt;0, V8, W8)</f>
        <v>75.09189835943323</v>
      </c>
      <c r="CC8" s="79">
        <f>CA8/CB8</f>
        <v>1.976041274353291E-2</v>
      </c>
      <c r="CG8" s="33"/>
      <c r="CI8" s="16"/>
      <c r="CJ8" s="1"/>
    </row>
    <row r="9" spans="1:90" x14ac:dyDescent="0.2">
      <c r="A9" s="30" t="s">
        <v>229</v>
      </c>
      <c r="B9">
        <v>0</v>
      </c>
      <c r="C9">
        <v>0</v>
      </c>
      <c r="D9">
        <v>7.0371851259496201E-2</v>
      </c>
      <c r="E9">
        <v>0.92962814874050304</v>
      </c>
      <c r="F9">
        <v>0.140755467196819</v>
      </c>
      <c r="G9">
        <v>0.140755467196819</v>
      </c>
      <c r="H9">
        <v>0.37641154328732701</v>
      </c>
      <c r="I9">
        <v>0.33793391886239998</v>
      </c>
      <c r="J9">
        <v>0.35665421338900599</v>
      </c>
      <c r="K9">
        <v>0.22405586453668899</v>
      </c>
      <c r="L9">
        <v>0.55146761417854095</v>
      </c>
      <c r="M9">
        <v>0.72804898952935604</v>
      </c>
      <c r="N9" s="25">
        <v>0</v>
      </c>
      <c r="O9">
        <v>1.0082655697442799</v>
      </c>
      <c r="P9">
        <v>0.99850526867913103</v>
      </c>
      <c r="Q9">
        <v>0.99727440472192297</v>
      </c>
      <c r="R9">
        <v>0.99841798030168105</v>
      </c>
      <c r="S9">
        <v>39.240001678466797</v>
      </c>
      <c r="T9" s="34">
        <f>IF(C9,P9,R9)</f>
        <v>0.99841798030168105</v>
      </c>
      <c r="U9" s="34">
        <f>IF(D9 = 0,O9,Q9)</f>
        <v>0.99727440472192297</v>
      </c>
      <c r="V9" s="50">
        <f>S9*T9^(1-N9)</f>
        <v>39.177923222849394</v>
      </c>
      <c r="W9" s="49">
        <f>S9*U9^(N9+1)</f>
        <v>39.13304931518023</v>
      </c>
      <c r="X9" s="55">
        <f>0.5 * (D9-MAX($D$4:$D$112))/(MIN($D$4:$D$112)-MAX($D$4:$D$112)) + 0.75</f>
        <v>1.2140461021805389</v>
      </c>
      <c r="Y9" s="55">
        <f>AVERAGE(D9, F9, G9, H9, I9, J9, K9)</f>
        <v>0.23527690367550805</v>
      </c>
      <c r="Z9" s="26">
        <f>AI9^N9</f>
        <v>1</v>
      </c>
      <c r="AA9" s="26">
        <f>(Z9+AB9)/2</f>
        <v>1</v>
      </c>
      <c r="AB9" s="26">
        <f>AM9^N9</f>
        <v>1</v>
      </c>
      <c r="AC9" s="26">
        <f>IF(C9&gt;0, 1, 0.8)</f>
        <v>0.8</v>
      </c>
      <c r="AD9" s="26">
        <f>IF(C9&gt;0, 1, 0.7)</f>
        <v>0.7</v>
      </c>
      <c r="AE9" s="26">
        <f>IF(C9 &gt; 0, 1, 0.9)</f>
        <v>0.9</v>
      </c>
      <c r="AF9" s="26">
        <f>PERCENTILE($L$2:$L$112, 0.05)</f>
        <v>1.8188612012559151E-2</v>
      </c>
      <c r="AG9" s="26">
        <f>PERCENTILE($L$2:$L$112, 0.95)</f>
        <v>1.0270604073813701</v>
      </c>
      <c r="AH9" s="26">
        <f>MIN(MAX(L9,AF9), AG9)</f>
        <v>0.55146761417854095</v>
      </c>
      <c r="AI9" s="26">
        <f>AH9-$AH$113+1</f>
        <v>1.5332790021659819</v>
      </c>
      <c r="AJ9" s="26">
        <f>PERCENTILE($M$2:$M$112, 0.02)</f>
        <v>-1.240141403124134</v>
      </c>
      <c r="AK9" s="26">
        <f>PERCENTILE($M$2:$M$112, 0.98)</f>
        <v>1.0735266224922819</v>
      </c>
      <c r="AL9" s="26">
        <f>MIN(MAX(M9,AJ9), AK9)</f>
        <v>0.72804898952935604</v>
      </c>
      <c r="AM9" s="26">
        <f>AL9-$AL$113 + 1</f>
        <v>2.9681903926534901</v>
      </c>
      <c r="AN9" s="60">
        <v>0</v>
      </c>
      <c r="AO9" s="63">
        <v>0</v>
      </c>
      <c r="AP9" s="65">
        <v>0.5</v>
      </c>
      <c r="AQ9" s="64">
        <v>1</v>
      </c>
      <c r="AR9" s="20">
        <f>(AI9^4)*AB9*AE9*AN9</f>
        <v>0</v>
      </c>
      <c r="AS9" s="20">
        <f>(AI9^4) *Z9*AC9*AO9</f>
        <v>0</v>
      </c>
      <c r="AT9" s="20">
        <f>(AM9^4)*AA9*AP9*AQ9</f>
        <v>38.809408575916535</v>
      </c>
      <c r="AU9" s="14">
        <f>AR9/$AR$113</f>
        <v>0</v>
      </c>
      <c r="AV9" s="14">
        <f>AS9/$AS$113</f>
        <v>0</v>
      </c>
      <c r="AW9" s="81">
        <f>AT9/$AT$113</f>
        <v>1.2464766409315221E-2</v>
      </c>
      <c r="AX9" s="25">
        <f>N9</f>
        <v>0</v>
      </c>
      <c r="AY9" s="80">
        <v>0</v>
      </c>
      <c r="AZ9" s="15">
        <f>$D$119*AU9</f>
        <v>0</v>
      </c>
      <c r="BA9" s="23">
        <f>AZ9-AY9</f>
        <v>0</v>
      </c>
      <c r="BB9" s="67">
        <f>BA9*IF($BA$113 &gt; 0, (BA9&gt;0), (BA9&lt;0))</f>
        <v>0</v>
      </c>
      <c r="BC9" s="75">
        <f>BB9/$BB$113</f>
        <v>0</v>
      </c>
      <c r="BD9" s="76">
        <f>BC9*$BA$113</f>
        <v>0</v>
      </c>
      <c r="BE9" s="77">
        <f>(IF(BD9 &gt; 0, V9, W9))</f>
        <v>39.13304931518023</v>
      </c>
      <c r="BF9" s="60">
        <f>BD9/BE9</f>
        <v>0</v>
      </c>
      <c r="BG9" s="78" t="e">
        <f>AY9/AZ9</f>
        <v>#DIV/0!</v>
      </c>
      <c r="BH9" s="80">
        <v>0</v>
      </c>
      <c r="BI9" s="80">
        <v>0</v>
      </c>
      <c r="BJ9" s="80">
        <v>0</v>
      </c>
      <c r="BK9" s="10">
        <f>SUM(BH9:BJ9)</f>
        <v>0</v>
      </c>
      <c r="BL9" s="15">
        <f>AV9*$D$118</f>
        <v>0</v>
      </c>
      <c r="BM9" s="9">
        <f>BL9-BK9</f>
        <v>0</v>
      </c>
      <c r="BN9" s="67">
        <f>BM9*IF($BM$113 &gt; 0, (BM9&gt;0), (BM9&lt;0))</f>
        <v>0</v>
      </c>
      <c r="BO9" s="7">
        <f>BN9/$BN$113</f>
        <v>0</v>
      </c>
      <c r="BP9" s="76">
        <f>BO9*$BM$113</f>
        <v>0</v>
      </c>
      <c r="BQ9" s="62">
        <f>IF(BP9&gt;0,V9,W9)</f>
        <v>39.13304931518023</v>
      </c>
      <c r="BR9" s="60">
        <f>BP9/BQ9</f>
        <v>0</v>
      </c>
      <c r="BS9" s="78" t="e">
        <f>BK9/BL9</f>
        <v>#DIV/0!</v>
      </c>
      <c r="BT9" s="17">
        <f>AY9+BK9+BV9</f>
        <v>118</v>
      </c>
      <c r="BU9" s="83">
        <f>AZ9+BL9+BW9</f>
        <v>57.587220811036318</v>
      </c>
      <c r="BV9" s="80">
        <v>118</v>
      </c>
      <c r="BW9" s="15">
        <f>AW9*$D$121</f>
        <v>57.587220811036318</v>
      </c>
      <c r="BX9" s="48">
        <f>BW9-BV9</f>
        <v>-60.412779188963682</v>
      </c>
      <c r="BY9" s="68">
        <f>BX9*(BX9&lt;&gt;0)</f>
        <v>-60.412779188963682</v>
      </c>
      <c r="BZ9" s="31">
        <f>BY9/$BY$113</f>
        <v>-0.17359994019817135</v>
      </c>
      <c r="CA9" s="61">
        <f>BZ9 * $BX$113</f>
        <v>-60.412779188963675</v>
      </c>
      <c r="CB9" s="62">
        <f>IF(CA9&gt;0, V9, W9)</f>
        <v>39.13304931518023</v>
      </c>
      <c r="CC9" s="79">
        <f>CA9/CB9</f>
        <v>-1.5437789859511091</v>
      </c>
      <c r="CG9" s="33"/>
      <c r="CI9" s="16"/>
      <c r="CJ9" s="1"/>
    </row>
    <row r="10" spans="1:90" x14ac:dyDescent="0.2">
      <c r="A10" s="30" t="s">
        <v>176</v>
      </c>
      <c r="B10">
        <v>0</v>
      </c>
      <c r="C10">
        <v>0</v>
      </c>
      <c r="D10">
        <v>3.9455143259746299E-2</v>
      </c>
      <c r="E10">
        <v>0.96054485674025303</v>
      </c>
      <c r="F10">
        <v>0.322445170321978</v>
      </c>
      <c r="G10">
        <v>0.322445170321978</v>
      </c>
      <c r="H10">
        <v>1.7830609212481401E-2</v>
      </c>
      <c r="I10">
        <v>1.4858841010401099E-2</v>
      </c>
      <c r="J10">
        <v>1.62770447995591E-2</v>
      </c>
      <c r="K10">
        <v>7.24462178635457E-2</v>
      </c>
      <c r="L10">
        <v>0.63294353149954097</v>
      </c>
      <c r="M10">
        <v>1.29191860806971</v>
      </c>
      <c r="N10" s="25">
        <v>1</v>
      </c>
      <c r="O10">
        <v>1.0006527927392099</v>
      </c>
      <c r="P10">
        <v>0.98655328628232997</v>
      </c>
      <c r="Q10">
        <v>1.00730384627494</v>
      </c>
      <c r="R10">
        <v>0.99315690983903304</v>
      </c>
      <c r="S10">
        <v>25.399999618530199</v>
      </c>
      <c r="T10" s="34">
        <f>IF(C10,P10,R10)</f>
        <v>0.99315690983903304</v>
      </c>
      <c r="U10" s="34">
        <f>IF(D10 = 0,O10,Q10)</f>
        <v>1.00730384627494</v>
      </c>
      <c r="V10" s="50">
        <f>S10*T10^(1-N10)</f>
        <v>25.399999618530199</v>
      </c>
      <c r="W10" s="49">
        <f>S10*U10^(N10+1)</f>
        <v>25.772389996432768</v>
      </c>
      <c r="X10" s="55">
        <f>0.5 * (D10-MAX($D$4:$D$112))/(MIN($D$4:$D$112)-MAX($D$4:$D$112)) + 0.75</f>
        <v>1.2300234123932006</v>
      </c>
      <c r="Y10" s="55">
        <f>AVERAGE(D10, F10, G10, H10, I10, J10, K10)</f>
        <v>0.1151083138270985</v>
      </c>
      <c r="Z10" s="26">
        <f>AI10^N10</f>
        <v>1.6147549194869817</v>
      </c>
      <c r="AA10" s="26">
        <f>(Z10+AB10)/2</f>
        <v>2.4642114725516988</v>
      </c>
      <c r="AB10" s="26">
        <f>AM10^N10</f>
        <v>3.3136680256164159</v>
      </c>
      <c r="AC10" s="26">
        <f>IF(C10&gt;0, 1, 0.8)</f>
        <v>0.8</v>
      </c>
      <c r="AD10" s="26">
        <f>IF(C10&gt;0, 1, 0.7)</f>
        <v>0.7</v>
      </c>
      <c r="AE10" s="26">
        <f>IF(C10 &gt; 0, 1, 0.9)</f>
        <v>0.9</v>
      </c>
      <c r="AF10" s="26">
        <f>PERCENTILE($L$2:$L$112, 0.05)</f>
        <v>1.8188612012559151E-2</v>
      </c>
      <c r="AG10" s="26">
        <f>PERCENTILE($L$2:$L$112, 0.95)</f>
        <v>1.0270604073813701</v>
      </c>
      <c r="AH10" s="26">
        <f>MIN(MAX(L10,AF10), AG10)</f>
        <v>0.63294353149954097</v>
      </c>
      <c r="AI10" s="26">
        <f>AH10-$AH$113+1</f>
        <v>1.6147549194869817</v>
      </c>
      <c r="AJ10" s="26">
        <f>PERCENTILE($M$2:$M$112, 0.02)</f>
        <v>-1.240141403124134</v>
      </c>
      <c r="AK10" s="26">
        <f>PERCENTILE($M$2:$M$112, 0.98)</f>
        <v>1.0735266224922819</v>
      </c>
      <c r="AL10" s="26">
        <f>MIN(MAX(M10,AJ10), AK10)</f>
        <v>1.0735266224922819</v>
      </c>
      <c r="AM10" s="26">
        <f>AL10-$AL$113 + 1</f>
        <v>3.3136680256164159</v>
      </c>
      <c r="AN10" s="60">
        <v>0</v>
      </c>
      <c r="AO10" s="63">
        <v>0</v>
      </c>
      <c r="AP10" s="65">
        <v>0.5</v>
      </c>
      <c r="AQ10" s="64">
        <v>1</v>
      </c>
      <c r="AR10" s="20">
        <f>(AI10^4)*AB10*AE10*AN10</f>
        <v>0</v>
      </c>
      <c r="AS10" s="20">
        <f>(AI10^4) *Z10*AC10*AO10</f>
        <v>0</v>
      </c>
      <c r="AT10" s="20">
        <f>(AM10^4)*AA10*AP10*AQ10</f>
        <v>148.55386934481228</v>
      </c>
      <c r="AU10" s="14">
        <f>AR10/$AR$113</f>
        <v>0</v>
      </c>
      <c r="AV10" s="14">
        <f>AS10/$AS$113</f>
        <v>0</v>
      </c>
      <c r="AW10" s="81">
        <f>AT10/$AT$113</f>
        <v>4.7712380799641914E-2</v>
      </c>
      <c r="AX10" s="25">
        <f>N10</f>
        <v>1</v>
      </c>
      <c r="AY10" s="80">
        <v>0</v>
      </c>
      <c r="AZ10" s="15">
        <f>$D$119*AU10</f>
        <v>0</v>
      </c>
      <c r="BA10" s="23">
        <f>AZ10-AY10</f>
        <v>0</v>
      </c>
      <c r="BB10" s="67">
        <f>BA10*IF($BA$113 &gt; 0, (BA10&gt;0), (BA10&lt;0))</f>
        <v>0</v>
      </c>
      <c r="BC10" s="75">
        <f>BB10/$BB$113</f>
        <v>0</v>
      </c>
      <c r="BD10" s="76">
        <f>BC10*$BA$113</f>
        <v>0</v>
      </c>
      <c r="BE10" s="77">
        <f>(IF(BD10 &gt; 0, V10, W10))</f>
        <v>25.772389996432768</v>
      </c>
      <c r="BF10" s="60">
        <f>BD10/BE10</f>
        <v>0</v>
      </c>
      <c r="BG10" s="78" t="e">
        <f>AY10/AZ10</f>
        <v>#DIV/0!</v>
      </c>
      <c r="BH10" s="80">
        <v>0</v>
      </c>
      <c r="BI10" s="80">
        <v>0</v>
      </c>
      <c r="BJ10" s="80">
        <v>0</v>
      </c>
      <c r="BK10" s="10">
        <f>SUM(BH10:BJ10)</f>
        <v>0</v>
      </c>
      <c r="BL10" s="15">
        <f>AV10*$D$118</f>
        <v>0</v>
      </c>
      <c r="BM10" s="9">
        <f>BL10-BK10</f>
        <v>0</v>
      </c>
      <c r="BN10" s="67">
        <f>BM10*IF($BM$113 &gt; 0, (BM10&gt;0), (BM10&lt;0))</f>
        <v>0</v>
      </c>
      <c r="BO10" s="7">
        <f>BN10/$BN$113</f>
        <v>0</v>
      </c>
      <c r="BP10" s="76">
        <f>BO10*$BM$113</f>
        <v>0</v>
      </c>
      <c r="BQ10" s="62">
        <f>IF(BP10&gt;0,V10,W10)</f>
        <v>25.772389996432768</v>
      </c>
      <c r="BR10" s="60">
        <f>BP10/BQ10</f>
        <v>0</v>
      </c>
      <c r="BS10" s="78" t="e">
        <f>BK10/BL10</f>
        <v>#DIV/0!</v>
      </c>
      <c r="BT10" s="17">
        <f>AY10+BK10+BV10</f>
        <v>152</v>
      </c>
      <c r="BU10" s="83">
        <f>AZ10+BL10+BW10</f>
        <v>220.43119929434565</v>
      </c>
      <c r="BV10" s="80">
        <v>152</v>
      </c>
      <c r="BW10" s="15">
        <f>AW10*$D$121</f>
        <v>220.43119929434565</v>
      </c>
      <c r="BX10" s="48">
        <f>BW10-BV10</f>
        <v>68.431199294345646</v>
      </c>
      <c r="BY10" s="68">
        <f>BX10*(BX10&lt;&gt;0)</f>
        <v>68.431199294345646</v>
      </c>
      <c r="BZ10" s="31">
        <f>BY10/$BY$113</f>
        <v>0.19664137728260228</v>
      </c>
      <c r="CA10" s="61">
        <f>BZ10 * $BX$113</f>
        <v>68.431199294345646</v>
      </c>
      <c r="CB10" s="62">
        <f>IF(CA10&gt;0, V10, W10)</f>
        <v>25.399999618530199</v>
      </c>
      <c r="CC10" s="79">
        <f>CA10/CB10</f>
        <v>2.6941417449637544</v>
      </c>
      <c r="CG10" s="33"/>
      <c r="CI10" s="16"/>
      <c r="CJ10" s="1"/>
    </row>
    <row r="11" spans="1:90" x14ac:dyDescent="0.2">
      <c r="A11" s="30" t="s">
        <v>177</v>
      </c>
      <c r="B11">
        <v>0</v>
      </c>
      <c r="C11">
        <v>0</v>
      </c>
      <c r="D11">
        <v>0.13594562175129901</v>
      </c>
      <c r="E11">
        <v>0.86405437824870002</v>
      </c>
      <c r="F11">
        <v>7.1570576540755396E-2</v>
      </c>
      <c r="G11">
        <v>7.1570576540755396E-2</v>
      </c>
      <c r="H11">
        <v>3.3040568799665403E-2</v>
      </c>
      <c r="I11">
        <v>0.47260560434964399</v>
      </c>
      <c r="J11">
        <v>0.124960625741158</v>
      </c>
      <c r="K11">
        <v>9.4570101137665494E-2</v>
      </c>
      <c r="L11">
        <v>0.86442242769606203</v>
      </c>
      <c r="M11">
        <v>-0.971571391532418</v>
      </c>
      <c r="N11" s="25">
        <v>0</v>
      </c>
      <c r="O11">
        <v>1.0185797491581901</v>
      </c>
      <c r="P11">
        <v>0.98772516881494699</v>
      </c>
      <c r="Q11">
        <v>1.0081746613248601</v>
      </c>
      <c r="R11">
        <v>0.98521716201882503</v>
      </c>
      <c r="S11">
        <v>123.52999877929599</v>
      </c>
      <c r="T11" s="34">
        <f>IF(C11,P11,R11)</f>
        <v>0.98521716201882503</v>
      </c>
      <c r="U11" s="34">
        <f>IF(D11 = 0,O11,Q11)</f>
        <v>1.0081746613248601</v>
      </c>
      <c r="V11" s="50">
        <f>S11*T11^(1-N11)</f>
        <v>121.70387482152692</v>
      </c>
      <c r="W11" s="49">
        <f>S11*U11^(N11+1)</f>
        <v>124.53981468277712</v>
      </c>
      <c r="X11" s="55">
        <f>0.5 * (D11-MAX($D$4:$D$112))/(MIN($D$4:$D$112)-MAX($D$4:$D$112)) + 0.75</f>
        <v>1.1801585203277134</v>
      </c>
      <c r="Y11" s="55">
        <f>AVERAGE(D11, F11, G11, H11, I11, J11, K11)</f>
        <v>0.14346623926584895</v>
      </c>
      <c r="Z11" s="26">
        <f>AI11^N11</f>
        <v>1</v>
      </c>
      <c r="AA11" s="26">
        <f>(Z11+AB11)/2</f>
        <v>1</v>
      </c>
      <c r="AB11" s="26">
        <f>AM11^N11</f>
        <v>1</v>
      </c>
      <c r="AC11" s="26">
        <f>IF(C11&gt;0, 1, 0.8)</f>
        <v>0.8</v>
      </c>
      <c r="AD11" s="26">
        <f>IF(C11&gt;0, 1, 0.7)</f>
        <v>0.7</v>
      </c>
      <c r="AE11" s="26">
        <f>IF(C11 &gt; 0, 1, 0.9)</f>
        <v>0.9</v>
      </c>
      <c r="AF11" s="26">
        <f>PERCENTILE($L$2:$L$112, 0.05)</f>
        <v>1.8188612012559151E-2</v>
      </c>
      <c r="AG11" s="26">
        <f>PERCENTILE($L$2:$L$112, 0.95)</f>
        <v>1.0270604073813701</v>
      </c>
      <c r="AH11" s="26">
        <f>MIN(MAX(L11,AF11), AG11)</f>
        <v>0.86442242769606203</v>
      </c>
      <c r="AI11" s="26">
        <f>AH11-$AH$113+1</f>
        <v>1.8462338156835028</v>
      </c>
      <c r="AJ11" s="26">
        <f>PERCENTILE($M$2:$M$112, 0.02)</f>
        <v>-1.240141403124134</v>
      </c>
      <c r="AK11" s="26">
        <f>PERCENTILE($M$2:$M$112, 0.98)</f>
        <v>1.0735266224922819</v>
      </c>
      <c r="AL11" s="26">
        <f>MIN(MAX(M11,AJ11), AK11)</f>
        <v>-0.971571391532418</v>
      </c>
      <c r="AM11" s="26">
        <f>AL11-$AL$113 + 1</f>
        <v>1.268570011591716</v>
      </c>
      <c r="AN11" s="60">
        <v>1</v>
      </c>
      <c r="AO11" s="60">
        <v>1</v>
      </c>
      <c r="AP11" s="65">
        <v>1</v>
      </c>
      <c r="AQ11" s="25">
        <v>1</v>
      </c>
      <c r="AR11" s="20">
        <f>(AI11^4)*AB11*AE11*AN11</f>
        <v>10.45657157328359</v>
      </c>
      <c r="AS11" s="20">
        <f>(AI11^4) *Z11*AC11*AO11</f>
        <v>9.2947302873631923</v>
      </c>
      <c r="AT11" s="20">
        <f>(AM11^4)*AA11*AP11*AQ11</f>
        <v>2.5897495283611001</v>
      </c>
      <c r="AU11" s="14">
        <f>AR11/$AR$113</f>
        <v>2.2140815810569668E-2</v>
      </c>
      <c r="AV11" s="14">
        <f>AS11/$AS$113</f>
        <v>2.2210616939195273E-2</v>
      </c>
      <c r="AW11" s="81">
        <f>AT11/$AT$113</f>
        <v>8.3177312188383501E-4</v>
      </c>
      <c r="AX11" s="25">
        <f>N11</f>
        <v>0</v>
      </c>
      <c r="AY11" s="80">
        <v>3088</v>
      </c>
      <c r="AZ11" s="15">
        <f>$D$119*AU11</f>
        <v>2833.426621726032</v>
      </c>
      <c r="BA11" s="23">
        <f>AZ11-AY11</f>
        <v>-254.57337827396805</v>
      </c>
      <c r="BB11" s="67">
        <f>BA11*IF($BA$113 &gt; 0, (BA11&gt;0), (BA11&lt;0))</f>
        <v>0</v>
      </c>
      <c r="BC11" s="75">
        <f>BB11/$BB$113</f>
        <v>0</v>
      </c>
      <c r="BD11" s="76">
        <f>BC11*$BA$113</f>
        <v>0</v>
      </c>
      <c r="BE11" s="77">
        <f>(IF(BD11 &gt; 0, V11, W11))</f>
        <v>124.53981468277712</v>
      </c>
      <c r="BF11" s="60">
        <f>BD11/BE11</f>
        <v>0</v>
      </c>
      <c r="BG11" s="78">
        <f>AY11/AZ11</f>
        <v>1.0898464694027934</v>
      </c>
      <c r="BH11" s="80">
        <v>247</v>
      </c>
      <c r="BI11" s="80">
        <v>4076</v>
      </c>
      <c r="BJ11" s="80">
        <v>0</v>
      </c>
      <c r="BK11" s="10">
        <f>SUM(BH11:BJ11)</f>
        <v>4323</v>
      </c>
      <c r="BL11" s="15">
        <f>AV11*$D$118</f>
        <v>4379.422816219706</v>
      </c>
      <c r="BM11" s="9">
        <f>BL11-BK11</f>
        <v>56.422816219705965</v>
      </c>
      <c r="BN11" s="67">
        <f>BM11*IF($BM$113 &gt; 0, (BM11&gt;0), (BM11&lt;0))</f>
        <v>56.422816219705965</v>
      </c>
      <c r="BO11" s="7">
        <f>BN11/$BN$113</f>
        <v>1.1385423597723024E-3</v>
      </c>
      <c r="BP11" s="76">
        <f>BO11*$BM$113</f>
        <v>0.28235850522360761</v>
      </c>
      <c r="BQ11" s="62">
        <f>IF(BP11&gt;0,V11,W11)</f>
        <v>121.70387482152692</v>
      </c>
      <c r="BR11" s="60">
        <f>BP11/BQ11</f>
        <v>2.3200453201483785E-3</v>
      </c>
      <c r="BS11" s="78">
        <f>BK11/BL11</f>
        <v>0.98711638072242369</v>
      </c>
      <c r="BT11" s="17">
        <f>AY11+BK11+BV11</f>
        <v>7411</v>
      </c>
      <c r="BU11" s="83">
        <f>AZ11+BL11+BW11</f>
        <v>7216.6922297688416</v>
      </c>
      <c r="BV11" s="80">
        <v>0</v>
      </c>
      <c r="BW11" s="15">
        <f>AW11*$D$121</f>
        <v>3.8427918231033176</v>
      </c>
      <c r="BX11" s="48">
        <f>BW11-BV11</f>
        <v>3.8427918231033176</v>
      </c>
      <c r="BY11" s="68">
        <f>BX11*(BX11&lt;&gt;0)</f>
        <v>3.8427918231033176</v>
      </c>
      <c r="BZ11" s="31">
        <f>BY11/$BY$113</f>
        <v>1.1042505238802628E-2</v>
      </c>
      <c r="CA11" s="61">
        <f>BZ11 * $BX$113</f>
        <v>3.8427918231033176</v>
      </c>
      <c r="CB11" s="62">
        <f>IF(CA11&gt;0, V11, W11)</f>
        <v>121.70387482152692</v>
      </c>
      <c r="CC11" s="79">
        <f>CA11/CB11</f>
        <v>3.1574934066303094E-2</v>
      </c>
      <c r="CG11" s="33"/>
      <c r="CI11" s="16"/>
      <c r="CJ11" s="1"/>
    </row>
    <row r="12" spans="1:90" x14ac:dyDescent="0.2">
      <c r="A12" s="30" t="s">
        <v>217</v>
      </c>
      <c r="B12">
        <v>0</v>
      </c>
      <c r="C12">
        <v>0</v>
      </c>
      <c r="D12">
        <v>0.18291505791505699</v>
      </c>
      <c r="E12">
        <v>0.81708494208494198</v>
      </c>
      <c r="F12">
        <v>0.20757430488974099</v>
      </c>
      <c r="G12">
        <v>0.20757430488974099</v>
      </c>
      <c r="H12">
        <v>0.30937818552497398</v>
      </c>
      <c r="I12">
        <v>0.42915392456676799</v>
      </c>
      <c r="J12">
        <v>0.364377362761997</v>
      </c>
      <c r="K12">
        <v>0.27501886806704501</v>
      </c>
      <c r="L12">
        <v>0.80828633466647304</v>
      </c>
      <c r="M12">
        <v>-1.1835957714352601</v>
      </c>
      <c r="N12" s="25">
        <v>0</v>
      </c>
      <c r="O12">
        <v>1.0161263395960001</v>
      </c>
      <c r="P12">
        <v>0.993605521055824</v>
      </c>
      <c r="Q12">
        <v>1.0053754981973499</v>
      </c>
      <c r="R12">
        <v>0.99115784465399104</v>
      </c>
      <c r="S12">
        <v>115.730003356933</v>
      </c>
      <c r="T12" s="34">
        <f>IF(C12,P12,R12)</f>
        <v>0.99115784465399104</v>
      </c>
      <c r="U12" s="34">
        <f>IF(D12 = 0,O12,Q12)</f>
        <v>1.0053754981973499</v>
      </c>
      <c r="V12" s="50">
        <f>S12*T12^(1-N12)</f>
        <v>114.70670068905686</v>
      </c>
      <c r="W12" s="49">
        <f>S12*U12^(N12+1)</f>
        <v>116.3521097813575</v>
      </c>
      <c r="X12" s="55">
        <f>0.5 * (D12-MAX($D$4:$D$112))/(MIN($D$4:$D$112)-MAX($D$4:$D$112)) + 0.75</f>
        <v>1.1558853909858622</v>
      </c>
      <c r="Y12" s="55">
        <f>AVERAGE(D12, F12, G12, H12, I12, J12, K12)</f>
        <v>0.28228457265933182</v>
      </c>
      <c r="Z12" s="26">
        <f>AI12^N12</f>
        <v>1</v>
      </c>
      <c r="AA12" s="26">
        <f>(Z12+AB12)/2</f>
        <v>1</v>
      </c>
      <c r="AB12" s="26">
        <f>AM12^N12</f>
        <v>1</v>
      </c>
      <c r="AC12" s="26">
        <f>IF(C12&gt;0, 1, 0.8)</f>
        <v>0.8</v>
      </c>
      <c r="AD12" s="26">
        <f>IF(C12&gt;0, 1, 0.7)</f>
        <v>0.7</v>
      </c>
      <c r="AE12" s="26">
        <f>IF(C12 &gt; 0, 1, 0.9)</f>
        <v>0.9</v>
      </c>
      <c r="AF12" s="26">
        <f>PERCENTILE($L$2:$L$112, 0.05)</f>
        <v>1.8188612012559151E-2</v>
      </c>
      <c r="AG12" s="26">
        <f>PERCENTILE($L$2:$L$112, 0.95)</f>
        <v>1.0270604073813701</v>
      </c>
      <c r="AH12" s="26">
        <f>MIN(MAX(L12,AF12), AG12)</f>
        <v>0.80828633466647304</v>
      </c>
      <c r="AI12" s="26">
        <f>AH12-$AH$113+1</f>
        <v>1.7900977226539139</v>
      </c>
      <c r="AJ12" s="26">
        <f>PERCENTILE($M$2:$M$112, 0.02)</f>
        <v>-1.240141403124134</v>
      </c>
      <c r="AK12" s="26">
        <f>PERCENTILE($M$2:$M$112, 0.98)</f>
        <v>1.0735266224922819</v>
      </c>
      <c r="AL12" s="26">
        <f>MIN(MAX(M12,AJ12), AK12)</f>
        <v>-1.1835957714352601</v>
      </c>
      <c r="AM12" s="26">
        <f>AL12-$AL$113 + 1</f>
        <v>1.0565456316888739</v>
      </c>
      <c r="AN12" s="60">
        <v>1</v>
      </c>
      <c r="AO12" s="60">
        <v>1</v>
      </c>
      <c r="AP12" s="65">
        <v>1</v>
      </c>
      <c r="AQ12" s="25">
        <v>1</v>
      </c>
      <c r="AR12" s="20">
        <f>(AI12^4)*AB12*AE12*AN12</f>
        <v>9.2416489954099905</v>
      </c>
      <c r="AS12" s="20">
        <f>(AI12^4) *Z12*AC12*AO12</f>
        <v>8.2147991070311033</v>
      </c>
      <c r="AT12" s="20">
        <f>(AM12^4)*AA12*AP12*AQ12</f>
        <v>1.2461003988801902</v>
      </c>
      <c r="AU12" s="14">
        <f>AR12/$AR$113</f>
        <v>1.956833047612894E-2</v>
      </c>
      <c r="AV12" s="14">
        <f>AS12/$AS$113</f>
        <v>1.9630021588337213E-2</v>
      </c>
      <c r="AW12" s="81">
        <f>AT12/$AT$113</f>
        <v>4.0022125985797187E-4</v>
      </c>
      <c r="AX12" s="25">
        <f>N12</f>
        <v>0</v>
      </c>
      <c r="AY12" s="80">
        <v>4166</v>
      </c>
      <c r="AZ12" s="15">
        <f>$D$119*AU12</f>
        <v>2504.2179560216487</v>
      </c>
      <c r="BA12" s="23">
        <f>AZ12-AY12</f>
        <v>-1661.7820439783513</v>
      </c>
      <c r="BB12" s="67">
        <f>BA12*IF($BA$113 &gt; 0, (BA12&gt;0), (BA12&lt;0))</f>
        <v>0</v>
      </c>
      <c r="BC12" s="75">
        <f>BB12/$BB$113</f>
        <v>0</v>
      </c>
      <c r="BD12" s="76">
        <f>BC12*$BA$113</f>
        <v>0</v>
      </c>
      <c r="BE12" s="77">
        <f>(IF(BD12 &gt; 0, V12, W12))</f>
        <v>116.3521097813575</v>
      </c>
      <c r="BF12" s="60">
        <f>BD12/BE12</f>
        <v>0</v>
      </c>
      <c r="BG12" s="78">
        <f>AY12/AZ12</f>
        <v>1.6635932147928363</v>
      </c>
      <c r="BH12" s="80">
        <v>0</v>
      </c>
      <c r="BI12" s="80">
        <v>4513</v>
      </c>
      <c r="BJ12" s="80">
        <v>0</v>
      </c>
      <c r="BK12" s="10">
        <f>SUM(BH12:BJ12)</f>
        <v>4513</v>
      </c>
      <c r="BL12" s="15">
        <f>AV12*$D$118</f>
        <v>3870.5887667235666</v>
      </c>
      <c r="BM12" s="9">
        <f>BL12-BK12</f>
        <v>-642.41123327643345</v>
      </c>
      <c r="BN12" s="67">
        <f>BM12*IF($BM$113 &gt; 0, (BM12&gt;0), (BM12&lt;0))</f>
        <v>0</v>
      </c>
      <c r="BO12" s="7">
        <f>BN12/$BN$113</f>
        <v>0</v>
      </c>
      <c r="BP12" s="76">
        <f>BO12*$BM$113</f>
        <v>0</v>
      </c>
      <c r="BQ12" s="62">
        <f>IF(BP12&gt;0,V12,W12)</f>
        <v>116.3521097813575</v>
      </c>
      <c r="BR12" s="60">
        <f>BP12/BQ12</f>
        <v>0</v>
      </c>
      <c r="BS12" s="78">
        <f>BK12/BL12</f>
        <v>1.1659724842895751</v>
      </c>
      <c r="BT12" s="17">
        <f>AY12+BK12+BV12</f>
        <v>8679</v>
      </c>
      <c r="BU12" s="83">
        <f>AZ12+BL12+BW12</f>
        <v>6376.6557449657594</v>
      </c>
      <c r="BV12" s="80">
        <v>0</v>
      </c>
      <c r="BW12" s="15">
        <f>AW12*$D$121</f>
        <v>1.84902222054383</v>
      </c>
      <c r="BX12" s="48">
        <f>BW12-BV12</f>
        <v>1.84902222054383</v>
      </c>
      <c r="BY12" s="68">
        <f>BX12*(BX12&lt;&gt;0)</f>
        <v>1.84902222054383</v>
      </c>
      <c r="BZ12" s="31">
        <f>BY12/$BY$113</f>
        <v>5.3132822429420362E-3</v>
      </c>
      <c r="CA12" s="61">
        <f>BZ12 * $BX$113</f>
        <v>1.84902222054383</v>
      </c>
      <c r="CB12" s="62">
        <f>IF(CA12&gt;0, V12, W12)</f>
        <v>114.70670068905686</v>
      </c>
      <c r="CC12" s="79">
        <f>CA12/CB12</f>
        <v>1.6119565896643637E-2</v>
      </c>
      <c r="CG12" s="33"/>
      <c r="CI12" s="16"/>
      <c r="CJ12" s="1"/>
    </row>
    <row r="13" spans="1:90" x14ac:dyDescent="0.2">
      <c r="A13" s="30" t="s">
        <v>230</v>
      </c>
      <c r="B13">
        <v>0</v>
      </c>
      <c r="C13">
        <v>0</v>
      </c>
      <c r="D13">
        <v>7.8368652538984396E-2</v>
      </c>
      <c r="E13">
        <v>0.92163134746101505</v>
      </c>
      <c r="F13">
        <v>0.260039761431411</v>
      </c>
      <c r="G13">
        <v>0.260039761431411</v>
      </c>
      <c r="H13">
        <v>0.47595148473442001</v>
      </c>
      <c r="I13">
        <v>0.156419907988289</v>
      </c>
      <c r="J13">
        <v>0.27285213477091902</v>
      </c>
      <c r="K13">
        <v>0.26636892467380802</v>
      </c>
      <c r="L13">
        <v>0.48467630671315898</v>
      </c>
      <c r="M13">
        <v>0.75579391137322005</v>
      </c>
      <c r="N13" s="25">
        <v>0</v>
      </c>
      <c r="O13">
        <v>0.99728504893298497</v>
      </c>
      <c r="P13">
        <v>1.0021233805127501</v>
      </c>
      <c r="Q13">
        <v>1</v>
      </c>
      <c r="R13">
        <v>1.0011002171765799</v>
      </c>
      <c r="S13">
        <v>4.0399999618530202</v>
      </c>
      <c r="T13" s="34">
        <f>IF(C13,P13,R13)</f>
        <v>1.0011002171765799</v>
      </c>
      <c r="U13" s="34">
        <f>IF(D13 = 0,O13,Q13)</f>
        <v>1</v>
      </c>
      <c r="V13" s="50">
        <f>S13*T13^(1-N13)</f>
        <v>4.0444448392044334</v>
      </c>
      <c r="W13" s="49">
        <f>S13*U13^(N13+1)</f>
        <v>4.0399999618530202</v>
      </c>
      <c r="X13" s="55">
        <f>0.5 * (D13-MAX($D$4:$D$112))/(MIN($D$4:$D$112)-MAX($D$4:$D$112)) + 0.75</f>
        <v>1.2099134702472674</v>
      </c>
      <c r="Y13" s="55">
        <f>AVERAGE(D13, F13, G13, H13, I13, J13, K13)</f>
        <v>0.25286294679560611</v>
      </c>
      <c r="Z13" s="26">
        <f>AI13^N13</f>
        <v>1</v>
      </c>
      <c r="AA13" s="26">
        <f>(Z13+AB13)/2</f>
        <v>1</v>
      </c>
      <c r="AB13" s="26">
        <f>AM13^N13</f>
        <v>1</v>
      </c>
      <c r="AC13" s="26">
        <f>IF(C13&gt;0, 1, 0.8)</f>
        <v>0.8</v>
      </c>
      <c r="AD13" s="26">
        <f>IF(C13&gt;0, 1, 0.7)</f>
        <v>0.7</v>
      </c>
      <c r="AE13" s="26">
        <f>IF(C13 &gt; 0, 1, 0.9)</f>
        <v>0.9</v>
      </c>
      <c r="AF13" s="26">
        <f>PERCENTILE($L$2:$L$112, 0.05)</f>
        <v>1.8188612012559151E-2</v>
      </c>
      <c r="AG13" s="26">
        <f>PERCENTILE($L$2:$L$112, 0.95)</f>
        <v>1.0270604073813701</v>
      </c>
      <c r="AH13" s="26">
        <f>MIN(MAX(L13,AF13), AG13)</f>
        <v>0.48467630671315898</v>
      </c>
      <c r="AI13" s="26">
        <f>AH13-$AH$113+1</f>
        <v>1.4664876947005998</v>
      </c>
      <c r="AJ13" s="26">
        <f>PERCENTILE($M$2:$M$112, 0.02)</f>
        <v>-1.240141403124134</v>
      </c>
      <c r="AK13" s="26">
        <f>PERCENTILE($M$2:$M$112, 0.98)</f>
        <v>1.0735266224922819</v>
      </c>
      <c r="AL13" s="26">
        <f>MIN(MAX(M13,AJ13), AK13)</f>
        <v>0.75579391137322005</v>
      </c>
      <c r="AM13" s="26">
        <f>AL13-$AL$113 + 1</f>
        <v>2.9959353144973542</v>
      </c>
      <c r="AN13" s="60">
        <v>0</v>
      </c>
      <c r="AO13" s="63">
        <v>0</v>
      </c>
      <c r="AP13" s="65">
        <v>0.5</v>
      </c>
      <c r="AQ13" s="64">
        <v>1</v>
      </c>
      <c r="AR13" s="20">
        <f>(AI13^4)*AB13*AE13*AN13</f>
        <v>0</v>
      </c>
      <c r="AS13" s="20">
        <f>(AI13^4) *Z13*AC13*AO13</f>
        <v>0</v>
      </c>
      <c r="AT13" s="20">
        <f>(AM13^4)*AA13*AP13*AQ13</f>
        <v>40.280952665103648</v>
      </c>
      <c r="AU13" s="14">
        <f>AR13/$AR$113</f>
        <v>0</v>
      </c>
      <c r="AV13" s="14">
        <f>AS13/$AS$113</f>
        <v>0</v>
      </c>
      <c r="AW13" s="81">
        <f>AT13/$AT$113</f>
        <v>1.2937395444536037E-2</v>
      </c>
      <c r="AX13" s="25">
        <f>N13</f>
        <v>0</v>
      </c>
      <c r="AY13" s="80">
        <v>0</v>
      </c>
      <c r="AZ13" s="15">
        <f>$D$119*AU13</f>
        <v>0</v>
      </c>
      <c r="BA13" s="23">
        <f>AZ13-AY13</f>
        <v>0</v>
      </c>
      <c r="BB13" s="67">
        <f>BA13*IF($BA$113 &gt; 0, (BA13&gt;0), (BA13&lt;0))</f>
        <v>0</v>
      </c>
      <c r="BC13" s="75">
        <f>BB13/$BB$113</f>
        <v>0</v>
      </c>
      <c r="BD13" s="76">
        <f>BC13*$BA$113</f>
        <v>0</v>
      </c>
      <c r="BE13" s="77">
        <f>(IF(BD13 &gt; 0, V13, W13))</f>
        <v>4.0399999618530202</v>
      </c>
      <c r="BF13" s="60">
        <f>BD13/BE13</f>
        <v>0</v>
      </c>
      <c r="BG13" s="78" t="e">
        <f>AY13/AZ13</f>
        <v>#DIV/0!</v>
      </c>
      <c r="BH13" s="80">
        <v>0</v>
      </c>
      <c r="BI13" s="80">
        <v>0</v>
      </c>
      <c r="BJ13" s="80">
        <v>0</v>
      </c>
      <c r="BK13" s="10">
        <f>SUM(BH13:BJ13)</f>
        <v>0</v>
      </c>
      <c r="BL13" s="15">
        <f>AV13*$D$118</f>
        <v>0</v>
      </c>
      <c r="BM13" s="9">
        <f>BL13-BK13</f>
        <v>0</v>
      </c>
      <c r="BN13" s="67">
        <f>BM13*IF($BM$113 &gt; 0, (BM13&gt;0), (BM13&lt;0))</f>
        <v>0</v>
      </c>
      <c r="BO13" s="7">
        <f>BN13/$BN$113</f>
        <v>0</v>
      </c>
      <c r="BP13" s="76">
        <f>BO13*$BM$113</f>
        <v>0</v>
      </c>
      <c r="BQ13" s="62">
        <f>IF(BP13&gt;0,V13,W13)</f>
        <v>4.0399999618530202</v>
      </c>
      <c r="BR13" s="60">
        <f>BP13/BQ13</f>
        <v>0</v>
      </c>
      <c r="BS13" s="78" t="e">
        <f>BK13/BL13</f>
        <v>#DIV/0!</v>
      </c>
      <c r="BT13" s="17">
        <f>AY13+BK13+BV13</f>
        <v>85</v>
      </c>
      <c r="BU13" s="83">
        <f>AZ13+BL13+BW13</f>
        <v>59.770766953756493</v>
      </c>
      <c r="BV13" s="80">
        <v>85</v>
      </c>
      <c r="BW13" s="15">
        <f>AW13*$D$121</f>
        <v>59.770766953756493</v>
      </c>
      <c r="BX13" s="48">
        <f>BW13-BV13</f>
        <v>-25.229233046243507</v>
      </c>
      <c r="BY13" s="68">
        <f>BX13*(BX13&lt;&gt;0)</f>
        <v>-25.229233046243507</v>
      </c>
      <c r="BZ13" s="31">
        <f>BY13/$BY$113</f>
        <v>-7.2497796109895082E-2</v>
      </c>
      <c r="CA13" s="61">
        <f>BZ13 * $BX$113</f>
        <v>-25.229233046243511</v>
      </c>
      <c r="CB13" s="62">
        <f>IF(CA13&gt;0, V13, W13)</f>
        <v>4.0399999618530202</v>
      </c>
      <c r="CC13" s="79">
        <f>CA13/CB13</f>
        <v>-6.2448597238777346</v>
      </c>
      <c r="CG13" s="33"/>
      <c r="CI13" s="16"/>
      <c r="CJ13" s="1"/>
    </row>
    <row r="14" spans="1:90" x14ac:dyDescent="0.2">
      <c r="A14" s="30" t="s">
        <v>218</v>
      </c>
      <c r="B14">
        <v>0</v>
      </c>
      <c r="C14">
        <v>0</v>
      </c>
      <c r="D14">
        <v>8.7165133946421405E-2</v>
      </c>
      <c r="E14">
        <v>0.912834866053578</v>
      </c>
      <c r="F14">
        <v>0.29343936381709701</v>
      </c>
      <c r="G14">
        <v>0.29343936381709701</v>
      </c>
      <c r="H14">
        <v>2.0911752404851498E-2</v>
      </c>
      <c r="I14">
        <v>0.17105813467168501</v>
      </c>
      <c r="J14">
        <v>5.9809074220305597E-2</v>
      </c>
      <c r="K14">
        <v>0.13247768374219099</v>
      </c>
      <c r="L14">
        <v>0.884394303916886</v>
      </c>
      <c r="M14">
        <v>-0.92325981212729902</v>
      </c>
      <c r="N14" s="25">
        <v>0</v>
      </c>
      <c r="O14">
        <v>1.0189172339477901</v>
      </c>
      <c r="P14">
        <v>0.9834664495066</v>
      </c>
      <c r="Q14">
        <v>1.0243885532577399</v>
      </c>
      <c r="R14">
        <v>0.96499972972530201</v>
      </c>
      <c r="S14">
        <v>467.25</v>
      </c>
      <c r="T14" s="34">
        <f>IF(C14,P14,R14)</f>
        <v>0.96499972972530201</v>
      </c>
      <c r="U14" s="34">
        <f>IF(D14 = 0,O14,Q14)</f>
        <v>1.0243885532577399</v>
      </c>
      <c r="V14" s="50">
        <f>S14*T14^(1-N14)</f>
        <v>450.89612371414739</v>
      </c>
      <c r="W14" s="49">
        <f>S14*U14^(N14+1)</f>
        <v>478.64555150967897</v>
      </c>
      <c r="X14" s="55">
        <f>0.5 * (D14-MAX($D$4:$D$112))/(MIN($D$4:$D$112)-MAX($D$4:$D$112)) + 0.75</f>
        <v>1.2053675751206687</v>
      </c>
      <c r="Y14" s="55">
        <f>AVERAGE(D14, F14, G14, H14, I14, J14, K14)</f>
        <v>0.15118578665994978</v>
      </c>
      <c r="Z14" s="26">
        <f>AI14^N14</f>
        <v>1</v>
      </c>
      <c r="AA14" s="26">
        <f>(Z14+AB14)/2</f>
        <v>1</v>
      </c>
      <c r="AB14" s="26">
        <f>AM14^N14</f>
        <v>1</v>
      </c>
      <c r="AC14" s="26">
        <f>IF(C14&gt;0, 1, 0.8)</f>
        <v>0.8</v>
      </c>
      <c r="AD14" s="26">
        <f>IF(C14&gt;0, 1, 0.7)</f>
        <v>0.7</v>
      </c>
      <c r="AE14" s="26">
        <f>IF(C14 &gt; 0, 1, 0.9)</f>
        <v>0.9</v>
      </c>
      <c r="AF14" s="26">
        <f>PERCENTILE($L$2:$L$112, 0.05)</f>
        <v>1.8188612012559151E-2</v>
      </c>
      <c r="AG14" s="26">
        <f>PERCENTILE($L$2:$L$112, 0.95)</f>
        <v>1.0270604073813701</v>
      </c>
      <c r="AH14" s="26">
        <f>MIN(MAX(L14,AF14), AG14)</f>
        <v>0.884394303916886</v>
      </c>
      <c r="AI14" s="26">
        <f>AH14-$AH$113+1</f>
        <v>1.8662056919043268</v>
      </c>
      <c r="AJ14" s="26">
        <f>PERCENTILE($M$2:$M$112, 0.02)</f>
        <v>-1.240141403124134</v>
      </c>
      <c r="AK14" s="26">
        <f>PERCENTILE($M$2:$M$112, 0.98)</f>
        <v>1.0735266224922819</v>
      </c>
      <c r="AL14" s="26">
        <f>MIN(MAX(M14,AJ14), AK14)</f>
        <v>-0.92325981212729902</v>
      </c>
      <c r="AM14" s="26">
        <f>AL14-$AL$113 + 1</f>
        <v>1.316881590996835</v>
      </c>
      <c r="AN14" s="60">
        <v>1</v>
      </c>
      <c r="AO14" s="60">
        <v>0</v>
      </c>
      <c r="AP14" s="65">
        <v>1</v>
      </c>
      <c r="AQ14" s="25">
        <v>1</v>
      </c>
      <c r="AR14" s="20">
        <f>(AI14^4)*AB14*AE14*AN14</f>
        <v>10.916427836295128</v>
      </c>
      <c r="AS14" s="20">
        <f>(AI14^4) *Z14*AC14*AO14</f>
        <v>0</v>
      </c>
      <c r="AT14" s="20">
        <f>(AM14^4)*AA14*AP14*AQ14</f>
        <v>3.0073702998548018</v>
      </c>
      <c r="AU14" s="14">
        <f>AR14/$AR$113</f>
        <v>2.3114518591382568E-2</v>
      </c>
      <c r="AV14" s="14">
        <f>AS14/$AS$113</f>
        <v>0</v>
      </c>
      <c r="AW14" s="81">
        <f>AT14/$AT$113</f>
        <v>9.6590413689696616E-4</v>
      </c>
      <c r="AX14" s="25">
        <f>N14</f>
        <v>0</v>
      </c>
      <c r="AY14" s="80">
        <v>467</v>
      </c>
      <c r="AZ14" s="15">
        <f>$D$119*AU14</f>
        <v>2958.0342876950012</v>
      </c>
      <c r="BA14" s="23">
        <f>AZ14-AY14</f>
        <v>2491.0342876950012</v>
      </c>
      <c r="BB14" s="67">
        <f>BA14*IF($BA$113 &gt; 0, (BA14&gt;0), (BA14&lt;0))</f>
        <v>2491.0342876950012</v>
      </c>
      <c r="BC14" s="75">
        <f>BB14/$BB$113</f>
        <v>8.2876878563029999E-2</v>
      </c>
      <c r="BD14" s="76">
        <f>BC14*$BA$113</f>
        <v>58.925460658318094</v>
      </c>
      <c r="BE14" s="77">
        <f>(IF(BD14 &gt; 0, V14, W14))</f>
        <v>450.89612371414739</v>
      </c>
      <c r="BF14" s="60">
        <f>BD14/BE14</f>
        <v>0.13068522340119917</v>
      </c>
      <c r="BG14" s="78">
        <f>AY14/AZ14</f>
        <v>0.15787511386959005</v>
      </c>
      <c r="BH14" s="80">
        <v>0</v>
      </c>
      <c r="BI14" s="80">
        <v>0</v>
      </c>
      <c r="BJ14" s="80">
        <v>0</v>
      </c>
      <c r="BK14" s="10">
        <f>SUM(BH14:BJ14)</f>
        <v>0</v>
      </c>
      <c r="BL14" s="15">
        <f>AV14*$D$118</f>
        <v>0</v>
      </c>
      <c r="BM14" s="9">
        <f>BL14-BK14</f>
        <v>0</v>
      </c>
      <c r="BN14" s="67">
        <f>BM14*IF($BM$113 &gt; 0, (BM14&gt;0), (BM14&lt;0))</f>
        <v>0</v>
      </c>
      <c r="BO14" s="7">
        <f>BN14/$BN$113</f>
        <v>0</v>
      </c>
      <c r="BP14" s="76">
        <f>BO14*$BM$113</f>
        <v>0</v>
      </c>
      <c r="BQ14" s="62">
        <f>IF(BP14&gt;0,V14,W14)</f>
        <v>478.64555150967897</v>
      </c>
      <c r="BR14" s="60">
        <f>BP14/BQ14</f>
        <v>0</v>
      </c>
      <c r="BS14" s="78" t="e">
        <f>BK14/BL14</f>
        <v>#DIV/0!</v>
      </c>
      <c r="BT14" s="17">
        <f>AY14+BK14+BV14</f>
        <v>467</v>
      </c>
      <c r="BU14" s="83">
        <f>AZ14+BL14+BW14</f>
        <v>2962.4967648074653</v>
      </c>
      <c r="BV14" s="80">
        <v>0</v>
      </c>
      <c r="BW14" s="15">
        <f>AW14*$D$121</f>
        <v>4.4624771124639837</v>
      </c>
      <c r="BX14" s="48">
        <f>BW14-BV14</f>
        <v>4.4624771124639837</v>
      </c>
      <c r="BY14" s="68">
        <f>BX14*(BX14&lt;&gt;0)</f>
        <v>4.4624771124639837</v>
      </c>
      <c r="BZ14" s="31">
        <f>BY14/$BY$113</f>
        <v>1.28232100932873E-2</v>
      </c>
      <c r="CA14" s="61">
        <f>BZ14 * $BX$113</f>
        <v>4.4624771124639837</v>
      </c>
      <c r="CB14" s="62">
        <f>IF(CA14&gt;0, V14, W14)</f>
        <v>450.89612371414739</v>
      </c>
      <c r="CC14" s="79">
        <f>CA14/CB14</f>
        <v>9.8969072426380866E-3</v>
      </c>
      <c r="CG14" s="33"/>
      <c r="CI14" s="16"/>
      <c r="CJ14" s="1"/>
    </row>
    <row r="15" spans="1:90" x14ac:dyDescent="0.2">
      <c r="A15" s="30" t="s">
        <v>219</v>
      </c>
      <c r="B15">
        <v>0</v>
      </c>
      <c r="C15">
        <v>0</v>
      </c>
      <c r="D15">
        <v>0.35745701719312201</v>
      </c>
      <c r="E15">
        <v>0.64254298280687705</v>
      </c>
      <c r="F15">
        <v>0.35745526838966202</v>
      </c>
      <c r="G15">
        <v>0.35745526838966202</v>
      </c>
      <c r="H15">
        <v>0.41447093266415702</v>
      </c>
      <c r="I15">
        <v>0.52153910497699696</v>
      </c>
      <c r="J15">
        <v>0.46493311267390403</v>
      </c>
      <c r="K15">
        <v>0.40766750002188201</v>
      </c>
      <c r="L15">
        <v>0.84816187494908901</v>
      </c>
      <c r="M15">
        <v>-0.79554407386724901</v>
      </c>
      <c r="N15" s="25">
        <v>0</v>
      </c>
      <c r="O15">
        <v>1.0072365761137101</v>
      </c>
      <c r="P15">
        <v>0.99364378779335105</v>
      </c>
      <c r="Q15">
        <v>1.0064650046469401</v>
      </c>
      <c r="R15">
        <v>0.99271513136871803</v>
      </c>
      <c r="S15">
        <v>118.33999633789</v>
      </c>
      <c r="T15" s="34">
        <f>IF(C15,P15,R15)</f>
        <v>0.99271513136871803</v>
      </c>
      <c r="U15" s="34">
        <f>IF(D15 = 0,O15,Q15)</f>
        <v>1.0064650046469401</v>
      </c>
      <c r="V15" s="50">
        <f>S15*T15^(1-N15)</f>
        <v>117.47790501074208</v>
      </c>
      <c r="W15" s="49">
        <f>S15*U15^(N15+1)</f>
        <v>119.10506496413333</v>
      </c>
      <c r="X15" s="55">
        <f>0.5 * (D15-MAX($D$4:$D$112))/(MIN($D$4:$D$112)-MAX($D$4:$D$112)) + 0.75</f>
        <v>1.0656846157760957</v>
      </c>
      <c r="Y15" s="55">
        <f>AVERAGE(D15, F15, G15, H15, I15, J15, K15)</f>
        <v>0.41156831490134094</v>
      </c>
      <c r="Z15" s="26">
        <f>AI15^N15</f>
        <v>1</v>
      </c>
      <c r="AA15" s="26">
        <f>(Z15+AB15)/2</f>
        <v>1</v>
      </c>
      <c r="AB15" s="26">
        <f>AM15^N15</f>
        <v>1</v>
      </c>
      <c r="AC15" s="26">
        <f>IF(C15&gt;0, 1, 0.8)</f>
        <v>0.8</v>
      </c>
      <c r="AD15" s="26">
        <f>IF(C15&gt;0, 1, 0.7)</f>
        <v>0.7</v>
      </c>
      <c r="AE15" s="26">
        <f>IF(C15 &gt; 0, 1, 0.9)</f>
        <v>0.9</v>
      </c>
      <c r="AF15" s="26">
        <f>PERCENTILE($L$2:$L$112, 0.05)</f>
        <v>1.8188612012559151E-2</v>
      </c>
      <c r="AG15" s="26">
        <f>PERCENTILE($L$2:$L$112, 0.95)</f>
        <v>1.0270604073813701</v>
      </c>
      <c r="AH15" s="26">
        <f>MIN(MAX(L15,AF15), AG15)</f>
        <v>0.84816187494908901</v>
      </c>
      <c r="AI15" s="26">
        <f>AH15-$AH$113+1</f>
        <v>1.8299732629365297</v>
      </c>
      <c r="AJ15" s="26">
        <f>PERCENTILE($M$2:$M$112, 0.02)</f>
        <v>-1.240141403124134</v>
      </c>
      <c r="AK15" s="26">
        <f>PERCENTILE($M$2:$M$112, 0.98)</f>
        <v>1.0735266224922819</v>
      </c>
      <c r="AL15" s="26">
        <f>MIN(MAX(M15,AJ15), AK15)</f>
        <v>-0.79554407386724901</v>
      </c>
      <c r="AM15" s="26">
        <f>AL15-$AL$113 + 1</f>
        <v>1.444597329256885</v>
      </c>
      <c r="AN15" s="60">
        <v>1</v>
      </c>
      <c r="AO15" s="60">
        <v>1</v>
      </c>
      <c r="AP15" s="65">
        <v>1</v>
      </c>
      <c r="AQ15" s="25">
        <v>1</v>
      </c>
      <c r="AR15" s="20">
        <f>(AI15^4)*AB15*AE15*AN15</f>
        <v>10.093028214042413</v>
      </c>
      <c r="AS15" s="20">
        <f>(AI15^4) *Z15*AC15*AO15</f>
        <v>8.9715806347043667</v>
      </c>
      <c r="AT15" s="20">
        <f>(AM15^4)*AA15*AP15*AQ15</f>
        <v>4.3549906851854754</v>
      </c>
      <c r="AU15" s="14">
        <f>AR15/$AR$113</f>
        <v>2.1371046627649319E-2</v>
      </c>
      <c r="AV15" s="14">
        <f>AS15/$AS$113</f>
        <v>2.14384209822026E-2</v>
      </c>
      <c r="AW15" s="81">
        <f>AT15/$AT$113</f>
        <v>1.398731482841171E-3</v>
      </c>
      <c r="AX15" s="25">
        <f>N15</f>
        <v>0</v>
      </c>
      <c r="AY15" s="80">
        <v>2840</v>
      </c>
      <c r="AZ15" s="15">
        <f>$D$119*AU15</f>
        <v>2734.9169500801663</v>
      </c>
      <c r="BA15" s="23">
        <f>AZ15-AY15</f>
        <v>-105.08304991983368</v>
      </c>
      <c r="BB15" s="67">
        <f>BA15*IF($BA$113 &gt; 0, (BA15&gt;0), (BA15&lt;0))</f>
        <v>0</v>
      </c>
      <c r="BC15" s="75">
        <f>BB15/$BB$113</f>
        <v>0</v>
      </c>
      <c r="BD15" s="76">
        <f>BC15*$BA$113</f>
        <v>0</v>
      </c>
      <c r="BE15" s="77">
        <f>(IF(BD15 &gt; 0, V15, W15))</f>
        <v>119.10506496413333</v>
      </c>
      <c r="BF15" s="60">
        <f>BD15/BE15</f>
        <v>0</v>
      </c>
      <c r="BG15" s="78">
        <f>AY15/AZ15</f>
        <v>1.03842275719442</v>
      </c>
      <c r="BH15" s="80">
        <v>355</v>
      </c>
      <c r="BI15" s="80">
        <v>5680</v>
      </c>
      <c r="BJ15" s="80">
        <v>118</v>
      </c>
      <c r="BK15" s="10">
        <f>SUM(BH15:BJ15)</f>
        <v>6153</v>
      </c>
      <c r="BL15" s="15">
        <f>AV15*$D$118</f>
        <v>4227.1635340077619</v>
      </c>
      <c r="BM15" s="9">
        <f>BL15-BK15</f>
        <v>-1925.8364659922381</v>
      </c>
      <c r="BN15" s="67">
        <f>BM15*IF($BM$113 &gt; 0, (BM15&gt;0), (BM15&lt;0))</f>
        <v>0</v>
      </c>
      <c r="BO15" s="7">
        <f>BN15/$BN$113</f>
        <v>0</v>
      </c>
      <c r="BP15" s="76">
        <f>BO15*$BM$113</f>
        <v>0</v>
      </c>
      <c r="BQ15" s="62">
        <f>IF(BP15&gt;0,V15,W15)</f>
        <v>119.10506496413333</v>
      </c>
      <c r="BR15" s="60">
        <f>BP15/BQ15</f>
        <v>0</v>
      </c>
      <c r="BS15" s="78">
        <f>BK15/BL15</f>
        <v>1.4555859858505067</v>
      </c>
      <c r="BT15" s="17">
        <f>AY15+BK15+BV15</f>
        <v>8993</v>
      </c>
      <c r="BU15" s="83">
        <f>AZ15+BL15+BW15</f>
        <v>6968.542623538654</v>
      </c>
      <c r="BV15" s="80">
        <v>0</v>
      </c>
      <c r="BW15" s="15">
        <f>AW15*$D$121</f>
        <v>6.4621394507262098</v>
      </c>
      <c r="BX15" s="48">
        <f>BW15-BV15</f>
        <v>6.4621394507262098</v>
      </c>
      <c r="BY15" s="68">
        <f>BX15*(BX15&lt;&gt;0)</f>
        <v>6.4621394507262098</v>
      </c>
      <c r="BZ15" s="31">
        <f>BY15/$BY$113</f>
        <v>1.8569366237718977E-2</v>
      </c>
      <c r="CA15" s="61">
        <f>BZ15 * $BX$113</f>
        <v>6.4621394507262089</v>
      </c>
      <c r="CB15" s="62">
        <f>IF(CA15&gt;0, V15, W15)</f>
        <v>117.47790501074208</v>
      </c>
      <c r="CC15" s="79">
        <f>CA15/CB15</f>
        <v>5.5007275198985857E-2</v>
      </c>
      <c r="CG15" s="33"/>
      <c r="CI15" s="16"/>
      <c r="CJ15" s="1"/>
    </row>
    <row r="16" spans="1:90" x14ac:dyDescent="0.2">
      <c r="A16" s="30" t="s">
        <v>178</v>
      </c>
      <c r="B16">
        <v>0</v>
      </c>
      <c r="C16">
        <v>0</v>
      </c>
      <c r="D16">
        <v>0.116666666666666</v>
      </c>
      <c r="E16">
        <v>0.88333333333333297</v>
      </c>
      <c r="F16">
        <v>0.145669291338582</v>
      </c>
      <c r="G16">
        <v>0.145669291338582</v>
      </c>
      <c r="H16">
        <v>0.17692307692307599</v>
      </c>
      <c r="I16">
        <v>0.41538461538461502</v>
      </c>
      <c r="J16">
        <v>0.27109246441086299</v>
      </c>
      <c r="K16">
        <v>0.19872052530616999</v>
      </c>
      <c r="L16">
        <v>0.377380412306552</v>
      </c>
      <c r="M16">
        <v>0</v>
      </c>
      <c r="N16" s="25">
        <v>0</v>
      </c>
      <c r="O16">
        <v>0.99814031847186702</v>
      </c>
      <c r="P16">
        <v>0.99142132055570598</v>
      </c>
      <c r="Q16">
        <v>0.99961570767538799</v>
      </c>
      <c r="R16">
        <v>0.98858588640605405</v>
      </c>
      <c r="S16">
        <v>34.159999847412102</v>
      </c>
      <c r="T16" s="34">
        <f>IF(C16,P16,R16)</f>
        <v>0.98858588640605405</v>
      </c>
      <c r="U16" s="34">
        <f>IF(D16 = 0,O16,Q16)</f>
        <v>0.99961570767538799</v>
      </c>
      <c r="V16" s="50">
        <f>S16*T16^(1-N16)</f>
        <v>33.770093728784566</v>
      </c>
      <c r="W16" s="49">
        <f>S16*U16^(N16+1)</f>
        <v>34.146872421661996</v>
      </c>
      <c r="X16" s="55">
        <f>0.5 * (D16-MAX($D$4:$D$112))/(MIN($D$4:$D$112)-MAX($D$4:$D$112)) + 0.75</f>
        <v>1.1901216071468421</v>
      </c>
      <c r="Y16" s="55">
        <f>AVERAGE(D16, F16, G16, H16, I16, J16, K16)</f>
        <v>0.21001799019550768</v>
      </c>
      <c r="Z16" s="26">
        <f>AI16^N16</f>
        <v>1</v>
      </c>
      <c r="AA16" s="26">
        <f>(Z16+AB16)/2</f>
        <v>1</v>
      </c>
      <c r="AB16" s="26">
        <f>AM16^N16</f>
        <v>1</v>
      </c>
      <c r="AC16" s="26">
        <f>IF(C16&gt;0, 1, 0.8)</f>
        <v>0.8</v>
      </c>
      <c r="AD16" s="26">
        <f>IF(C16&gt;0, 1, 0.7)</f>
        <v>0.7</v>
      </c>
      <c r="AE16" s="26">
        <f>IF(C16 &gt; 0, 1, 0.9)</f>
        <v>0.9</v>
      </c>
      <c r="AF16" s="26">
        <f>PERCENTILE($L$2:$L$112, 0.05)</f>
        <v>1.8188612012559151E-2</v>
      </c>
      <c r="AG16" s="26">
        <f>PERCENTILE($L$2:$L$112, 0.95)</f>
        <v>1.0270604073813701</v>
      </c>
      <c r="AH16" s="26">
        <f>MIN(MAX(L16,AF16), AG16)</f>
        <v>0.377380412306552</v>
      </c>
      <c r="AI16" s="26">
        <f>AH16-$AH$113+1</f>
        <v>1.3591918002939929</v>
      </c>
      <c r="AJ16" s="26">
        <f>PERCENTILE($M$2:$M$112, 0.02)</f>
        <v>-1.240141403124134</v>
      </c>
      <c r="AK16" s="26">
        <f>PERCENTILE($M$2:$M$112, 0.98)</f>
        <v>1.0735266224922819</v>
      </c>
      <c r="AL16" s="26">
        <f>MIN(MAX(M16,AJ16), AK16)</f>
        <v>0</v>
      </c>
      <c r="AM16" s="26">
        <f>AL16-$AL$113 + 1</f>
        <v>2.240141403124134</v>
      </c>
      <c r="AN16" s="60">
        <v>1</v>
      </c>
      <c r="AO16" s="60">
        <v>1</v>
      </c>
      <c r="AP16" s="65">
        <v>1</v>
      </c>
      <c r="AQ16" s="25">
        <v>1</v>
      </c>
      <c r="AR16" s="20">
        <f>(AI16^4)*AB16*AE16*AN16</f>
        <v>3.0716058984618302</v>
      </c>
      <c r="AS16" s="20">
        <f>(AI16^4) *Z16*AC16*AO16</f>
        <v>2.7303163541882935</v>
      </c>
      <c r="AT16" s="20">
        <f>(AM16^4)*AA16*AP16*AQ16</f>
        <v>25.182667520650366</v>
      </c>
      <c r="AU16" s="14">
        <f>AR16/$AR$113</f>
        <v>6.5038392329529859E-3</v>
      </c>
      <c r="AV16" s="14">
        <f>AS16/$AS$113</f>
        <v>6.5243432343747793E-3</v>
      </c>
      <c r="AW16" s="81">
        <f>AT16/$AT$113</f>
        <v>8.0881435643197774E-3</v>
      </c>
      <c r="AX16" s="25">
        <f>N16</f>
        <v>0</v>
      </c>
      <c r="AY16" s="80">
        <v>615</v>
      </c>
      <c r="AZ16" s="15">
        <f>$D$119*AU16</f>
        <v>832.31581815869242</v>
      </c>
      <c r="BA16" s="23">
        <f>AZ16-AY16</f>
        <v>217.31581815869242</v>
      </c>
      <c r="BB16" s="67">
        <f>BA16*IF($BA$113 &gt; 0, (BA16&gt;0), (BA16&lt;0))</f>
        <v>217.31581815869242</v>
      </c>
      <c r="BC16" s="75">
        <f>BB16/$BB$113</f>
        <v>7.2301119098721273E-3</v>
      </c>
      <c r="BD16" s="76">
        <f>BC16*$BA$113</f>
        <v>5.1406095679194115</v>
      </c>
      <c r="BE16" s="77">
        <f>(IF(BD16 &gt; 0, V16, W16))</f>
        <v>33.770093728784566</v>
      </c>
      <c r="BF16" s="60">
        <f>BD16/BE16</f>
        <v>0.15222372816625374</v>
      </c>
      <c r="BG16" s="78">
        <f>AY16/AZ16</f>
        <v>0.7389022130572338</v>
      </c>
      <c r="BH16" s="80">
        <v>752</v>
      </c>
      <c r="BI16" s="80">
        <v>410</v>
      </c>
      <c r="BJ16" s="80">
        <v>68</v>
      </c>
      <c r="BK16" s="10">
        <f>SUM(BH16:BJ16)</f>
        <v>1230</v>
      </c>
      <c r="BL16" s="15">
        <f>AV16*$D$118</f>
        <v>1286.4504259243158</v>
      </c>
      <c r="BM16" s="9">
        <f>BL16-BK16</f>
        <v>56.450425924315823</v>
      </c>
      <c r="BN16" s="67">
        <f>BM16*IF($BM$113 &gt; 0, (BM16&gt;0), (BM16&lt;0))</f>
        <v>56.450425924315823</v>
      </c>
      <c r="BO16" s="7">
        <f>BN16/$BN$113</f>
        <v>1.1390994893228147E-3</v>
      </c>
      <c r="BP16" s="76">
        <f>BO16*$BM$113</f>
        <v>0.28249667335213469</v>
      </c>
      <c r="BQ16" s="62">
        <f>IF(BP16&gt;0,V16,W16)</f>
        <v>33.770093728784566</v>
      </c>
      <c r="BR16" s="60">
        <f>BP16/BQ16</f>
        <v>8.3652913616684282E-3</v>
      </c>
      <c r="BS16" s="78">
        <f>BK16/BL16</f>
        <v>0.95611923725412418</v>
      </c>
      <c r="BT16" s="17">
        <f>AY16+BK16+BV16</f>
        <v>1845</v>
      </c>
      <c r="BU16" s="83">
        <f>AZ16+BL16+BW16</f>
        <v>2156.1334673501656</v>
      </c>
      <c r="BV16" s="80">
        <v>0</v>
      </c>
      <c r="BW16" s="15">
        <f>AW16*$D$121</f>
        <v>37.367223267157371</v>
      </c>
      <c r="BX16" s="48">
        <f>BW16-BV16</f>
        <v>37.367223267157371</v>
      </c>
      <c r="BY16" s="68">
        <f>BX16*(BX16&lt;&gt;0)</f>
        <v>37.367223267157371</v>
      </c>
      <c r="BZ16" s="31">
        <f>BY16/$BY$113</f>
        <v>0.10737707835390041</v>
      </c>
      <c r="CA16" s="61">
        <f>BZ16 * $BX$113</f>
        <v>37.367223267157371</v>
      </c>
      <c r="CB16" s="62">
        <f>IF(CA16&gt;0, V16, W16)</f>
        <v>33.770093728784566</v>
      </c>
      <c r="CC16" s="79">
        <f>CA16/CB16</f>
        <v>1.1065181982396077</v>
      </c>
      <c r="CG16" s="33"/>
      <c r="CI16" s="16"/>
      <c r="CJ16" s="1"/>
    </row>
    <row r="17" spans="1:88" x14ac:dyDescent="0.2">
      <c r="A17" s="39" t="s">
        <v>179</v>
      </c>
      <c r="B17">
        <v>0</v>
      </c>
      <c r="C17">
        <v>0</v>
      </c>
      <c r="D17">
        <v>2.3866348448687302E-2</v>
      </c>
      <c r="E17">
        <v>0.97613365155131204</v>
      </c>
      <c r="F17">
        <v>1.5258215962441301E-2</v>
      </c>
      <c r="G17">
        <v>1.5258215962441301E-2</v>
      </c>
      <c r="H17">
        <v>0.11126373626373599</v>
      </c>
      <c r="I17">
        <v>4.2582417582417501E-2</v>
      </c>
      <c r="J17">
        <v>6.8832251738283196E-2</v>
      </c>
      <c r="K17">
        <v>3.2407674433748701E-2</v>
      </c>
      <c r="L17">
        <v>-4.5176144154233502E-2</v>
      </c>
      <c r="M17">
        <v>-0.57652775371957199</v>
      </c>
      <c r="N17" s="25">
        <v>0</v>
      </c>
      <c r="O17">
        <v>0.99349063500225099</v>
      </c>
      <c r="P17">
        <v>0.99050497297601003</v>
      </c>
      <c r="Q17">
        <v>0.99494842661109495</v>
      </c>
      <c r="R17">
        <v>0.97831584288736895</v>
      </c>
      <c r="S17">
        <v>18.290000915527301</v>
      </c>
      <c r="T17" s="34">
        <f>IF(C17,P17,R17)</f>
        <v>0.97831584288736895</v>
      </c>
      <c r="U17" s="34">
        <f>IF(D17 = 0,O17,Q17)</f>
        <v>0.99494842661109495</v>
      </c>
      <c r="V17" s="50">
        <f>S17*T17^(1-N17)</f>
        <v>17.893397662084841</v>
      </c>
      <c r="W17" s="49">
        <f>S17*U17^(N17+1)</f>
        <v>18.197607633619374</v>
      </c>
      <c r="X17" s="55">
        <f>0.5 * (D17-MAX($D$4:$D$112))/(MIN($D$4:$D$112)-MAX($D$4:$D$112)) + 0.75</f>
        <v>1.2380794774354373</v>
      </c>
      <c r="Y17" s="55">
        <f>AVERAGE(D17, F17, G17, H17, I17, J17, K17)</f>
        <v>4.4209837198822176E-2</v>
      </c>
      <c r="Z17" s="26">
        <f>AI17^N17</f>
        <v>1</v>
      </c>
      <c r="AA17" s="26">
        <f>(Z17+AB17)/2</f>
        <v>1</v>
      </c>
      <c r="AB17" s="26">
        <f>AM17^N17</f>
        <v>1</v>
      </c>
      <c r="AC17" s="26">
        <f>IF(C17&gt;0, 1, 0.8)</f>
        <v>0.8</v>
      </c>
      <c r="AD17" s="26">
        <f>IF(C17&gt;0, 1, 0.7)</f>
        <v>0.7</v>
      </c>
      <c r="AE17" s="26">
        <f>IF(C17 &gt; 0, 1, 0.9)</f>
        <v>0.9</v>
      </c>
      <c r="AF17" s="26">
        <f>PERCENTILE($L$2:$L$112, 0.05)</f>
        <v>1.8188612012559151E-2</v>
      </c>
      <c r="AG17" s="26">
        <f>PERCENTILE($L$2:$L$112, 0.95)</f>
        <v>1.0270604073813701</v>
      </c>
      <c r="AH17" s="26">
        <f>MIN(MAX(L17,AF17), AG17)</f>
        <v>1.8188612012559151E-2</v>
      </c>
      <c r="AI17" s="26">
        <f>AH17-$AH$113+1</f>
        <v>1</v>
      </c>
      <c r="AJ17" s="26">
        <f>PERCENTILE($M$2:$M$112, 0.02)</f>
        <v>-1.240141403124134</v>
      </c>
      <c r="AK17" s="26">
        <f>PERCENTILE($M$2:$M$112, 0.98)</f>
        <v>1.0735266224922819</v>
      </c>
      <c r="AL17" s="26">
        <f>MIN(MAX(M17,AJ17), AK17)</f>
        <v>-0.57652775371957199</v>
      </c>
      <c r="AM17" s="26">
        <f>AL17-$AL$113 + 1</f>
        <v>1.6636136494045619</v>
      </c>
      <c r="AN17" s="60">
        <v>1</v>
      </c>
      <c r="AO17" s="60">
        <v>1</v>
      </c>
      <c r="AP17" s="65">
        <v>1</v>
      </c>
      <c r="AQ17" s="25">
        <v>1</v>
      </c>
      <c r="AR17" s="20">
        <f>(AI17^4)*AB17*AE17*AN17</f>
        <v>0.9</v>
      </c>
      <c r="AS17" s="20">
        <f>(AI17^4) *Z17*AC17*AO17</f>
        <v>0.8</v>
      </c>
      <c r="AT17" s="20">
        <f>(AM17^4)*AA17*AP17*AQ17</f>
        <v>7.6596671849579128</v>
      </c>
      <c r="AU17" s="14">
        <f>AR17/$AR$113</f>
        <v>1.9056661248726362E-3</v>
      </c>
      <c r="AV17" s="14">
        <f>AS17/$AS$113</f>
        <v>1.9116739272696996E-3</v>
      </c>
      <c r="AW17" s="81">
        <f>AT17/$AT$113</f>
        <v>2.4601241229129625E-3</v>
      </c>
      <c r="AX17" s="25">
        <f>N17</f>
        <v>0</v>
      </c>
      <c r="AY17" s="80">
        <v>55</v>
      </c>
      <c r="AZ17" s="15">
        <f>$D$119*AU17</f>
        <v>243.87381099832587</v>
      </c>
      <c r="BA17" s="23">
        <f>AZ17-AY17</f>
        <v>188.87381099832587</v>
      </c>
      <c r="BB17" s="67">
        <f>BA17*IF($BA$113 &gt; 0, (BA17&gt;0), (BA17&lt;0))</f>
        <v>188.87381099832587</v>
      </c>
      <c r="BC17" s="75">
        <f>BB17/$BB$113</f>
        <v>6.2838444156178936E-3</v>
      </c>
      <c r="BD17" s="76">
        <f>BC17*$BA$113</f>
        <v>4.4678133795046078</v>
      </c>
      <c r="BE17" s="77">
        <f>(IF(BD17 &gt; 0, V17, W17))</f>
        <v>17.893397662084841</v>
      </c>
      <c r="BF17" s="60">
        <f>BD17/BE17</f>
        <v>0.24969061012776053</v>
      </c>
      <c r="BG17" s="78">
        <f>AY17/AZ17</f>
        <v>0.2255264711485464</v>
      </c>
      <c r="BH17" s="80">
        <v>73</v>
      </c>
      <c r="BI17" s="80">
        <v>402</v>
      </c>
      <c r="BJ17" s="80">
        <v>0</v>
      </c>
      <c r="BK17" s="10">
        <f>SUM(BH17:BJ17)</f>
        <v>475</v>
      </c>
      <c r="BL17" s="15">
        <f>AV17*$D$118</f>
        <v>376.93812995725756</v>
      </c>
      <c r="BM17" s="9">
        <f>BL17-BK17</f>
        <v>-98.061870042742441</v>
      </c>
      <c r="BN17" s="67">
        <f>BM17*IF($BM$113 &gt; 0, (BM17&gt;0), (BM17&lt;0))</f>
        <v>0</v>
      </c>
      <c r="BO17" s="7">
        <f>BN17/$BN$113</f>
        <v>0</v>
      </c>
      <c r="BP17" s="76">
        <f>BO17*$BM$113</f>
        <v>0</v>
      </c>
      <c r="BQ17" s="62">
        <f>IF(BP17&gt;0,V17,W17)</f>
        <v>18.197607633619374</v>
      </c>
      <c r="BR17" s="60">
        <f>BP17/BQ17</f>
        <v>0</v>
      </c>
      <c r="BS17" s="78">
        <f>BK17/BL17</f>
        <v>1.2601537553493516</v>
      </c>
      <c r="BT17" s="17">
        <f>AY17+BK17+BV17</f>
        <v>530</v>
      </c>
      <c r="BU17" s="83">
        <f>AZ17+BL17+BW17</f>
        <v>632.17771440344131</v>
      </c>
      <c r="BV17" s="80">
        <v>0</v>
      </c>
      <c r="BW17" s="15">
        <f>AW17*$D$121</f>
        <v>11.365773447857887</v>
      </c>
      <c r="BX17" s="48">
        <f>BW17-BV17</f>
        <v>11.365773447857887</v>
      </c>
      <c r="BY17" s="68">
        <f>BX17*(BX17&lt;&gt;0)</f>
        <v>11.365773447857887</v>
      </c>
      <c r="BZ17" s="31">
        <f>BY17/$BY$113</f>
        <v>3.2660268528327235E-2</v>
      </c>
      <c r="CA17" s="61">
        <f>BZ17 * $BX$113</f>
        <v>11.365773447857887</v>
      </c>
      <c r="CB17" s="62">
        <f>IF(CA17&gt;0, V17, W17)</f>
        <v>17.893397662084841</v>
      </c>
      <c r="CC17" s="79">
        <f>CA17/CB17</f>
        <v>0.63519369895530553</v>
      </c>
      <c r="CG17" s="33"/>
      <c r="CI17" s="16"/>
      <c r="CJ17" s="1"/>
    </row>
    <row r="18" spans="1:88" x14ac:dyDescent="0.2">
      <c r="A18" s="39" t="s">
        <v>231</v>
      </c>
      <c r="B18">
        <v>0</v>
      </c>
      <c r="C18">
        <v>0</v>
      </c>
      <c r="D18">
        <v>6.6773290683726505E-2</v>
      </c>
      <c r="E18">
        <v>0.93322670931627305</v>
      </c>
      <c r="F18">
        <v>2.3468575974542501E-2</v>
      </c>
      <c r="G18">
        <v>2.3459244532803101E-2</v>
      </c>
      <c r="H18">
        <v>0.22835633626097801</v>
      </c>
      <c r="I18">
        <v>0.218946047678795</v>
      </c>
      <c r="J18">
        <v>0.22360169338972199</v>
      </c>
      <c r="K18">
        <v>7.2433210356444996E-2</v>
      </c>
      <c r="L18">
        <v>0.57238446583736602</v>
      </c>
      <c r="M18">
        <v>0.56075563979083998</v>
      </c>
      <c r="N18" s="25">
        <v>0</v>
      </c>
      <c r="O18">
        <v>1.00139533635537</v>
      </c>
      <c r="P18">
        <v>1.00353459719281</v>
      </c>
      <c r="Q18">
        <v>0.99997367758531297</v>
      </c>
      <c r="R18">
        <v>1.0062882756268201</v>
      </c>
      <c r="S18">
        <v>6.4400000572204501</v>
      </c>
      <c r="T18" s="34">
        <f>IF(C18,P18,R18)</f>
        <v>1.0062882756268201</v>
      </c>
      <c r="U18" s="34">
        <f>IF(D18 = 0,O18,Q18)</f>
        <v>0.99997367758531297</v>
      </c>
      <c r="V18" s="50">
        <f>S18*T18^(1-N18)</f>
        <v>6.48049655261699</v>
      </c>
      <c r="W18" s="49">
        <f>S18*U18^(N18+1)</f>
        <v>6.4398305408683596</v>
      </c>
      <c r="X18" s="55">
        <f>0.5 * (D18-MAX($D$4:$D$112))/(MIN($D$4:$D$112)-MAX($D$4:$D$112)) + 0.75</f>
        <v>1.215905786550511</v>
      </c>
      <c r="Y18" s="55">
        <f>AVERAGE(D18, F18, G18, H18, I18, J18, K18)</f>
        <v>0.1224340569824303</v>
      </c>
      <c r="Z18" s="26">
        <f>AI18^N18</f>
        <v>1</v>
      </c>
      <c r="AA18" s="26">
        <f>(Z18+AB18)/2</f>
        <v>1</v>
      </c>
      <c r="AB18" s="26">
        <f>AM18^N18</f>
        <v>1</v>
      </c>
      <c r="AC18" s="26">
        <f>IF(C18&gt;0, 1, 0.8)</f>
        <v>0.8</v>
      </c>
      <c r="AD18" s="26">
        <f>IF(C18&gt;0, 1, 0.7)</f>
        <v>0.7</v>
      </c>
      <c r="AE18" s="26">
        <f>IF(C18 &gt; 0, 1, 0.9)</f>
        <v>0.9</v>
      </c>
      <c r="AF18" s="26">
        <f>PERCENTILE($L$2:$L$112, 0.05)</f>
        <v>1.8188612012559151E-2</v>
      </c>
      <c r="AG18" s="26">
        <f>PERCENTILE($L$2:$L$112, 0.95)</f>
        <v>1.0270604073813701</v>
      </c>
      <c r="AH18" s="26">
        <f>MIN(MAX(L18,AF18), AG18)</f>
        <v>0.57238446583736602</v>
      </c>
      <c r="AI18" s="26">
        <f>AH18-$AH$113+1</f>
        <v>1.5541958538248068</v>
      </c>
      <c r="AJ18" s="26">
        <f>PERCENTILE($M$2:$M$112, 0.02)</f>
        <v>-1.240141403124134</v>
      </c>
      <c r="AK18" s="26">
        <f>PERCENTILE($M$2:$M$112, 0.98)</f>
        <v>1.0735266224922819</v>
      </c>
      <c r="AL18" s="26">
        <f>MIN(MAX(M18,AJ18), AK18)</f>
        <v>0.56075563979083998</v>
      </c>
      <c r="AM18" s="26">
        <f>AL18-$AL$113 + 1</f>
        <v>2.8008970429149738</v>
      </c>
      <c r="AN18" s="60">
        <v>0</v>
      </c>
      <c r="AO18" s="63">
        <v>0</v>
      </c>
      <c r="AP18" s="65">
        <v>0.5</v>
      </c>
      <c r="AQ18" s="64">
        <v>1</v>
      </c>
      <c r="AR18" s="20">
        <f>(AI18^4)*AB18*AE18*AN18</f>
        <v>0</v>
      </c>
      <c r="AS18" s="20">
        <f>(AI18^4) *Z18*AC18*AO18</f>
        <v>0</v>
      </c>
      <c r="AT18" s="20">
        <f>(AM18^4)*AA18*AP18*AQ18</f>
        <v>30.772202702396136</v>
      </c>
      <c r="AU18" s="14">
        <f>AR18/$AR$113</f>
        <v>0</v>
      </c>
      <c r="AV18" s="14">
        <f>AS18/$AS$113</f>
        <v>0</v>
      </c>
      <c r="AW18" s="81">
        <f>AT18/$AT$113</f>
        <v>9.8833847940546192E-3</v>
      </c>
      <c r="AX18" s="25">
        <f>N18</f>
        <v>0</v>
      </c>
      <c r="AY18" s="80">
        <v>0</v>
      </c>
      <c r="AZ18" s="15">
        <f>$D$119*AU18</f>
        <v>0</v>
      </c>
      <c r="BA18" s="23">
        <f>AZ18-AY18</f>
        <v>0</v>
      </c>
      <c r="BB18" s="67">
        <f>BA18*IF($BA$113 &gt; 0, (BA18&gt;0), (BA18&lt;0))</f>
        <v>0</v>
      </c>
      <c r="BC18" s="75">
        <f>BB18/$BB$113</f>
        <v>0</v>
      </c>
      <c r="BD18" s="76">
        <f>BC18*$BA$113</f>
        <v>0</v>
      </c>
      <c r="BE18" s="77">
        <f>(IF(BD18 &gt; 0, V18, W18))</f>
        <v>6.4398305408683596</v>
      </c>
      <c r="BF18" s="60">
        <f>BD18/BE18</f>
        <v>0</v>
      </c>
      <c r="BG18" s="78" t="e">
        <f>AY18/AZ18</f>
        <v>#DIV/0!</v>
      </c>
      <c r="BH18" s="80">
        <v>0</v>
      </c>
      <c r="BI18" s="80">
        <v>0</v>
      </c>
      <c r="BJ18" s="80">
        <v>0</v>
      </c>
      <c r="BK18" s="10">
        <f>SUM(BH18:BJ18)</f>
        <v>0</v>
      </c>
      <c r="BL18" s="15">
        <f>AV18*$D$118</f>
        <v>0</v>
      </c>
      <c r="BM18" s="9">
        <f>BL18-BK18</f>
        <v>0</v>
      </c>
      <c r="BN18" s="67">
        <f>BM18*IF($BM$113 &gt; 0, (BM18&gt;0), (BM18&lt;0))</f>
        <v>0</v>
      </c>
      <c r="BO18" s="7">
        <f>BN18/$BN$113</f>
        <v>0</v>
      </c>
      <c r="BP18" s="76">
        <f>BO18*$BM$113</f>
        <v>0</v>
      </c>
      <c r="BQ18" s="62">
        <f>IF(BP18&gt;0,V18,W18)</f>
        <v>6.4398305408683596</v>
      </c>
      <c r="BR18" s="60">
        <f>BP18/BQ18</f>
        <v>0</v>
      </c>
      <c r="BS18" s="78" t="e">
        <f>BK18/BL18</f>
        <v>#DIV/0!</v>
      </c>
      <c r="BT18" s="17">
        <f>AY18+BK18+BV18</f>
        <v>322</v>
      </c>
      <c r="BU18" s="83">
        <f>AZ18+BL18+BW18</f>
        <v>45.661237748532344</v>
      </c>
      <c r="BV18" s="80">
        <v>322</v>
      </c>
      <c r="BW18" s="15">
        <f>AW18*$D$121</f>
        <v>45.661237748532344</v>
      </c>
      <c r="BX18" s="48">
        <f>BW18-BV18</f>
        <v>-276.33876225146764</v>
      </c>
      <c r="BY18" s="68">
        <f>BX18*(BX18&lt;&gt;0)</f>
        <v>-276.33876225146764</v>
      </c>
      <c r="BZ18" s="31">
        <f>BY18/$BY$113</f>
        <v>-0.79407690302145806</v>
      </c>
      <c r="CA18" s="61">
        <f>BZ18 * $BX$113</f>
        <v>-276.33876225146764</v>
      </c>
      <c r="CB18" s="62">
        <f>IF(CA18&gt;0, V18, W18)</f>
        <v>6.4398305408683596</v>
      </c>
      <c r="CC18" s="79">
        <f>CA18/CB18</f>
        <v>-42.910874827803397</v>
      </c>
      <c r="CG18" s="33"/>
      <c r="CI18" s="16"/>
      <c r="CJ18" s="1"/>
    </row>
    <row r="19" spans="1:88" x14ac:dyDescent="0.2">
      <c r="A19" s="39" t="s">
        <v>246</v>
      </c>
      <c r="B19">
        <v>0</v>
      </c>
      <c r="C19">
        <v>0</v>
      </c>
      <c r="D19">
        <v>0.43462614954018303</v>
      </c>
      <c r="E19">
        <v>0.56537385045981603</v>
      </c>
      <c r="F19">
        <v>0.37813121272365802</v>
      </c>
      <c r="G19">
        <v>0.37813121272365802</v>
      </c>
      <c r="H19">
        <v>0.65286491007946401</v>
      </c>
      <c r="I19">
        <v>0.81848598912588799</v>
      </c>
      <c r="J19">
        <v>0.73099985067849005</v>
      </c>
      <c r="K19">
        <v>0.525750758475791</v>
      </c>
      <c r="L19">
        <v>1.07321673618172</v>
      </c>
      <c r="M19">
        <v>0.78874396751904696</v>
      </c>
      <c r="N19" s="25">
        <v>0</v>
      </c>
      <c r="O19">
        <v>1.0153756085758301</v>
      </c>
      <c r="P19">
        <v>0.98731870278223099</v>
      </c>
      <c r="Q19">
        <v>0.98939254047966196</v>
      </c>
      <c r="R19">
        <v>0.98481497126086703</v>
      </c>
      <c r="S19">
        <v>100.699996948242</v>
      </c>
      <c r="T19" s="34">
        <f>IF(C19,P19,R19)</f>
        <v>0.98481497126086703</v>
      </c>
      <c r="U19" s="34">
        <f>IF(D19 = 0,O19,Q19)</f>
        <v>0.98939254047966196</v>
      </c>
      <c r="V19" s="50">
        <f>S19*T19^(1-N19)</f>
        <v>99.170864600552349</v>
      </c>
      <c r="W19" s="49">
        <f>S19*U19^(N19+1)</f>
        <v>99.631825806915359</v>
      </c>
      <c r="X19" s="55">
        <f>0.5 * (D19-MAX($D$4:$D$112))/(MIN($D$4:$D$112)-MAX($D$4:$D$112)) + 0.75</f>
        <v>1.0258047176200267</v>
      </c>
      <c r="Y19" s="55">
        <f>AVERAGE(D19, F19, G19, H19, I19, J19, K19)</f>
        <v>0.55985572619244739</v>
      </c>
      <c r="Z19" s="26">
        <f>AI19^N19</f>
        <v>1</v>
      </c>
      <c r="AA19" s="26">
        <f>(Z19+AB19)/2</f>
        <v>1</v>
      </c>
      <c r="AB19" s="26">
        <f>AM19^N19</f>
        <v>1</v>
      </c>
      <c r="AC19" s="26">
        <f>IF(C19&gt;0, 1, 0.8)</f>
        <v>0.8</v>
      </c>
      <c r="AD19" s="26">
        <f>IF(C19&gt;0, 1, 0.7)</f>
        <v>0.7</v>
      </c>
      <c r="AE19" s="26">
        <f>IF(C19 &gt; 0, 1, 0.9)</f>
        <v>0.9</v>
      </c>
      <c r="AF19" s="26">
        <f>PERCENTILE($L$2:$L$112, 0.05)</f>
        <v>1.8188612012559151E-2</v>
      </c>
      <c r="AG19" s="26">
        <f>PERCENTILE($L$2:$L$112, 0.95)</f>
        <v>1.0270604073813701</v>
      </c>
      <c r="AH19" s="26">
        <f>MIN(MAX(L19,AF19), AG19)</f>
        <v>1.0270604073813701</v>
      </c>
      <c r="AI19" s="26">
        <f>AH19-$AH$113+1</f>
        <v>2.0088717953688109</v>
      </c>
      <c r="AJ19" s="26">
        <f>PERCENTILE($M$2:$M$112, 0.02)</f>
        <v>-1.240141403124134</v>
      </c>
      <c r="AK19" s="26">
        <f>PERCENTILE($M$2:$M$112, 0.98)</f>
        <v>1.0735266224922819</v>
      </c>
      <c r="AL19" s="26">
        <f>MIN(MAX(M19,AJ19), AK19)</f>
        <v>0.78874396751904696</v>
      </c>
      <c r="AM19" s="26">
        <f>AL19-$AL$113 + 1</f>
        <v>3.0288853706431809</v>
      </c>
      <c r="AN19" s="60">
        <v>0</v>
      </c>
      <c r="AO19" s="63">
        <v>0</v>
      </c>
      <c r="AP19" s="65">
        <v>0.5</v>
      </c>
      <c r="AQ19" s="64">
        <v>1</v>
      </c>
      <c r="AR19" s="20">
        <f>(AI19^4)*AB19*AE19*AN19</f>
        <v>0</v>
      </c>
      <c r="AS19" s="20">
        <f>(AI19^4) *Z19*AC19*AO19</f>
        <v>0</v>
      </c>
      <c r="AT19" s="20">
        <f>(AM19^4)*AA19*AP19*AQ19</f>
        <v>42.082482813608962</v>
      </c>
      <c r="AU19" s="14">
        <f>AR19/$AR$113</f>
        <v>0</v>
      </c>
      <c r="AV19" s="14">
        <f>AS19/$AS$113</f>
        <v>0</v>
      </c>
      <c r="AW19" s="81">
        <f>AT19/$AT$113</f>
        <v>1.3516009066965541E-2</v>
      </c>
      <c r="AX19" s="25">
        <f>N19</f>
        <v>0</v>
      </c>
      <c r="AY19" s="80">
        <v>0</v>
      </c>
      <c r="AZ19" s="15">
        <f>$D$119*AU19</f>
        <v>0</v>
      </c>
      <c r="BA19" s="23">
        <f>AZ19-AY19</f>
        <v>0</v>
      </c>
      <c r="BB19" s="67">
        <f>BA19*IF($BA$113 &gt; 0, (BA19&gt;0), (BA19&lt;0))</f>
        <v>0</v>
      </c>
      <c r="BC19" s="75">
        <f>BB19/$BB$113</f>
        <v>0</v>
      </c>
      <c r="BD19" s="76">
        <f>BC19*$BA$113</f>
        <v>0</v>
      </c>
      <c r="BE19" s="77">
        <f>(IF(BD19 &gt; 0, V19, W19))</f>
        <v>99.631825806915359</v>
      </c>
      <c r="BF19" s="60">
        <f>BD19/BE19</f>
        <v>0</v>
      </c>
      <c r="BG19" s="78" t="e">
        <f>AY19/AZ19</f>
        <v>#DIV/0!</v>
      </c>
      <c r="BH19" s="80">
        <v>0</v>
      </c>
      <c r="BI19" s="80">
        <v>0</v>
      </c>
      <c r="BJ19" s="80">
        <v>0</v>
      </c>
      <c r="BK19" s="10">
        <f>SUM(BH19:BJ19)</f>
        <v>0</v>
      </c>
      <c r="BL19" s="15">
        <f>AV19*$D$118</f>
        <v>0</v>
      </c>
      <c r="BM19" s="9">
        <f>BL19-BK19</f>
        <v>0</v>
      </c>
      <c r="BN19" s="67">
        <f>BM19*IF($BM$113 &gt; 0, (BM19&gt;0), (BM19&lt;0))</f>
        <v>0</v>
      </c>
      <c r="BO19" s="7">
        <f>BN19/$BN$113</f>
        <v>0</v>
      </c>
      <c r="BP19" s="76">
        <f>BO19*$BM$113</f>
        <v>0</v>
      </c>
      <c r="BQ19" s="62">
        <f>IF(BP19&gt;0,V19,W19)</f>
        <v>99.631825806915359</v>
      </c>
      <c r="BR19" s="60">
        <f>BP19/BQ19</f>
        <v>0</v>
      </c>
      <c r="BS19" s="78" t="e">
        <f>BK19/BL19</f>
        <v>#DIV/0!</v>
      </c>
      <c r="BT19" s="17">
        <f>AY19+BK19+BV19</f>
        <v>101</v>
      </c>
      <c r="BU19" s="83">
        <f>AZ19+BL19+BW19</f>
        <v>62.443961889380802</v>
      </c>
      <c r="BV19" s="80">
        <v>101</v>
      </c>
      <c r="BW19" s="15">
        <f>AW19*$D$121</f>
        <v>62.443961889380802</v>
      </c>
      <c r="BX19" s="48">
        <f>BW19-BV19</f>
        <v>-38.556038110619198</v>
      </c>
      <c r="BY19" s="68">
        <f>BX19*(BX19&lt;&gt;0)</f>
        <v>-38.556038110619198</v>
      </c>
      <c r="BZ19" s="31">
        <f>BY19/$BY$113</f>
        <v>-0.11079321296154933</v>
      </c>
      <c r="CA19" s="61">
        <f>BZ19 * $BX$113</f>
        <v>-38.556038110619198</v>
      </c>
      <c r="CB19" s="62">
        <f>IF(CA19&gt;0, V19, W19)</f>
        <v>99.631825806915359</v>
      </c>
      <c r="CC19" s="79">
        <f>CA19/CB19</f>
        <v>-0.38698516059858312</v>
      </c>
      <c r="CG19" s="33"/>
      <c r="CI19" s="16"/>
      <c r="CJ19" s="1"/>
    </row>
    <row r="20" spans="1:88" x14ac:dyDescent="0.2">
      <c r="A20" s="39" t="s">
        <v>197</v>
      </c>
      <c r="B20">
        <v>0</v>
      </c>
      <c r="C20">
        <v>0</v>
      </c>
      <c r="D20">
        <v>0.23638613861386101</v>
      </c>
      <c r="E20">
        <v>0.76361386138613796</v>
      </c>
      <c r="F20">
        <v>0.31386861313868603</v>
      </c>
      <c r="G20">
        <v>0.31386861313868603</v>
      </c>
      <c r="H20">
        <v>0.333810888252149</v>
      </c>
      <c r="I20">
        <v>0.57879656160458404</v>
      </c>
      <c r="J20">
        <v>0.43955499581567198</v>
      </c>
      <c r="K20">
        <v>0.37143305848409103</v>
      </c>
      <c r="L20">
        <v>0.33812724490250301</v>
      </c>
      <c r="M20">
        <v>0.19742932240849301</v>
      </c>
      <c r="N20" s="25">
        <v>0</v>
      </c>
      <c r="O20">
        <v>1.00606924802138</v>
      </c>
      <c r="P20">
        <v>0.99141123423691202</v>
      </c>
      <c r="Q20">
        <v>1.0017887629973801</v>
      </c>
      <c r="R20">
        <v>0.96879422242989599</v>
      </c>
      <c r="S20">
        <v>35.169998168945298</v>
      </c>
      <c r="T20" s="34">
        <f>IF(C20,P20,R20)</f>
        <v>0.96879422242989599</v>
      </c>
      <c r="U20" s="34">
        <f>IF(D20 = 0,O20,Q20)</f>
        <v>1.0017887629973801</v>
      </c>
      <c r="V20" s="50">
        <f>S20*T20^(1-N20)</f>
        <v>34.072491028944228</v>
      </c>
      <c r="W20" s="49">
        <f>S20*U20^(N20+1)</f>
        <v>35.23290896028783</v>
      </c>
      <c r="X20" s="55">
        <f>0.5 * (D20-MAX($D$4:$D$112))/(MIN($D$4:$D$112)-MAX($D$4:$D$112)) + 0.75</f>
        <v>1.1282523052207809</v>
      </c>
      <c r="Y20" s="55">
        <f>AVERAGE(D20, F20, G20, H20, I20, J20, K20)</f>
        <v>0.3696741241496756</v>
      </c>
      <c r="Z20" s="26">
        <f>AI20^N20</f>
        <v>1</v>
      </c>
      <c r="AA20" s="26">
        <f>(Z20+AB20)/2</f>
        <v>1</v>
      </c>
      <c r="AB20" s="26">
        <f>AM20^N20</f>
        <v>1</v>
      </c>
      <c r="AC20" s="26">
        <f>IF(C20&gt;0, 1, 0.8)</f>
        <v>0.8</v>
      </c>
      <c r="AD20" s="26">
        <f>IF(C20&gt;0, 1, 0.7)</f>
        <v>0.7</v>
      </c>
      <c r="AE20" s="26">
        <f>IF(C20 &gt; 0, 1, 0.9)</f>
        <v>0.9</v>
      </c>
      <c r="AF20" s="26">
        <f>PERCENTILE($L$2:$L$112, 0.05)</f>
        <v>1.8188612012559151E-2</v>
      </c>
      <c r="AG20" s="26">
        <f>PERCENTILE($L$2:$L$112, 0.95)</f>
        <v>1.0270604073813701</v>
      </c>
      <c r="AH20" s="26">
        <f>MIN(MAX(L20,AF20), AG20)</f>
        <v>0.33812724490250301</v>
      </c>
      <c r="AI20" s="26">
        <f>AH20-$AH$113+1</f>
        <v>1.3199386328899438</v>
      </c>
      <c r="AJ20" s="26">
        <f>PERCENTILE($M$2:$M$112, 0.02)</f>
        <v>-1.240141403124134</v>
      </c>
      <c r="AK20" s="26">
        <f>PERCENTILE($M$2:$M$112, 0.98)</f>
        <v>1.0735266224922819</v>
      </c>
      <c r="AL20" s="26">
        <f>MIN(MAX(M20,AJ20), AK20)</f>
        <v>0.19742932240849301</v>
      </c>
      <c r="AM20" s="26">
        <f>AL20-$AL$113 + 1</f>
        <v>2.4375707255326269</v>
      </c>
      <c r="AN20" s="60">
        <v>1</v>
      </c>
      <c r="AO20" s="60">
        <v>1</v>
      </c>
      <c r="AP20" s="65">
        <v>1</v>
      </c>
      <c r="AQ20" s="25">
        <v>2</v>
      </c>
      <c r="AR20" s="20">
        <f>(AI20^4)*AB20*AE20*AN20</f>
        <v>2.7318539068305392</v>
      </c>
      <c r="AS20" s="20">
        <f>(AI20^4) *Z20*AC20*AO20</f>
        <v>2.4283145838493683</v>
      </c>
      <c r="AT20" s="20">
        <f>(AM20^4)*AA20*AP20*AQ20</f>
        <v>70.608810889590089</v>
      </c>
      <c r="AU20" s="14">
        <f>AR20/$AR$113</f>
        <v>5.7844460537199169E-3</v>
      </c>
      <c r="AV20" s="14">
        <f>AS20/$AS$113</f>
        <v>5.8026820964420097E-3</v>
      </c>
      <c r="AW20" s="81">
        <f>AT20/$AT$113</f>
        <v>2.2678066130706762E-2</v>
      </c>
      <c r="AX20" s="25">
        <f>N20</f>
        <v>0</v>
      </c>
      <c r="AY20" s="80">
        <v>1125</v>
      </c>
      <c r="AZ20" s="15">
        <f>$D$119*AU20</f>
        <v>740.25291483269893</v>
      </c>
      <c r="BA20" s="23">
        <f>AZ20-AY20</f>
        <v>-384.74708516730107</v>
      </c>
      <c r="BB20" s="67">
        <f>BA20*IF($BA$113 &gt; 0, (BA20&gt;0), (BA20&lt;0))</f>
        <v>0</v>
      </c>
      <c r="BC20" s="75">
        <f>BB20/$BB$113</f>
        <v>0</v>
      </c>
      <c r="BD20" s="76">
        <f>BC20*$BA$113</f>
        <v>0</v>
      </c>
      <c r="BE20" s="77">
        <f>(IF(BD20 &gt; 0, V20, W20))</f>
        <v>35.23290896028783</v>
      </c>
      <c r="BF20" s="60">
        <f>BD20/BE20</f>
        <v>0</v>
      </c>
      <c r="BG20" s="78">
        <f>AY20/AZ20</f>
        <v>1.5197508546849234</v>
      </c>
      <c r="BH20" s="80">
        <v>387</v>
      </c>
      <c r="BI20" s="80">
        <v>950</v>
      </c>
      <c r="BJ20" s="80">
        <v>0</v>
      </c>
      <c r="BK20" s="10">
        <f>SUM(BH20:BJ20)</f>
        <v>1337</v>
      </c>
      <c r="BL20" s="15">
        <f>AV20*$D$118</f>
        <v>1144.1554477301461</v>
      </c>
      <c r="BM20" s="9">
        <f>BL20-BK20</f>
        <v>-192.84455226985392</v>
      </c>
      <c r="BN20" s="67">
        <f>BM20*IF($BM$113 &gt; 0, (BM20&gt;0), (BM20&lt;0))</f>
        <v>0</v>
      </c>
      <c r="BO20" s="7">
        <f>BN20/$BN$113</f>
        <v>0</v>
      </c>
      <c r="BP20" s="76">
        <f>BO20*$BM$113</f>
        <v>0</v>
      </c>
      <c r="BQ20" s="62">
        <f>IF(BP20&gt;0,V20,W20)</f>
        <v>35.23290896028783</v>
      </c>
      <c r="BR20" s="60">
        <f>BP20/BQ20</f>
        <v>0</v>
      </c>
      <c r="BS20" s="78">
        <f>BK20/BL20</f>
        <v>1.1685475104387539</v>
      </c>
      <c r="BT20" s="17">
        <f>AY20+BK20+BV20</f>
        <v>2603</v>
      </c>
      <c r="BU20" s="83">
        <f>AZ20+BL20+BW20</f>
        <v>1989.1810280867103</v>
      </c>
      <c r="BV20" s="80">
        <v>141</v>
      </c>
      <c r="BW20" s="15">
        <f>AW20*$D$121</f>
        <v>104.77266552386524</v>
      </c>
      <c r="BX20" s="48">
        <f>BW20-BV20</f>
        <v>-36.227334476134757</v>
      </c>
      <c r="BY20" s="68">
        <f>BX20*(BX20&lt;&gt;0)</f>
        <v>-36.227334476134757</v>
      </c>
      <c r="BZ20" s="31">
        <f>BY20/$BY$113</f>
        <v>-0.10410153585096187</v>
      </c>
      <c r="CA20" s="61">
        <f>BZ20 * $BX$113</f>
        <v>-36.227334476134757</v>
      </c>
      <c r="CB20" s="62">
        <f>IF(CA20&gt;0, V20, W20)</f>
        <v>35.23290896028783</v>
      </c>
      <c r="CC20" s="79">
        <f>CA20/CB20</f>
        <v>-1.0282243375637186</v>
      </c>
      <c r="CG20" s="33"/>
      <c r="CI20" s="16"/>
      <c r="CJ20" s="1"/>
    </row>
    <row r="21" spans="1:88" x14ac:dyDescent="0.2">
      <c r="A21" s="39" t="s">
        <v>255</v>
      </c>
      <c r="B21">
        <v>0</v>
      </c>
      <c r="C21">
        <v>0</v>
      </c>
      <c r="D21">
        <v>5.0779688124750103E-2</v>
      </c>
      <c r="E21">
        <v>0.94922031187524902</v>
      </c>
      <c r="F21">
        <v>0.908910103420843</v>
      </c>
      <c r="G21">
        <v>0.90854870775347896</v>
      </c>
      <c r="H21">
        <v>8.1555834378920902E-2</v>
      </c>
      <c r="I21">
        <v>7.5282308657465399E-3</v>
      </c>
      <c r="J21">
        <v>2.47784412272666E-2</v>
      </c>
      <c r="K21">
        <v>0.150056315170909</v>
      </c>
      <c r="L21">
        <v>0.25263332705895702</v>
      </c>
      <c r="M21">
        <v>0.49233662720321503</v>
      </c>
      <c r="N21" s="25">
        <v>0</v>
      </c>
      <c r="O21">
        <v>1.0130989803422701</v>
      </c>
      <c r="P21">
        <v>0.97765291591541703</v>
      </c>
      <c r="Q21">
        <v>1.0178500028324899</v>
      </c>
      <c r="R21">
        <v>0.99361681216024</v>
      </c>
      <c r="S21">
        <v>16.1800003051757</v>
      </c>
      <c r="T21" s="34">
        <f>IF(C21,P21,R21)</f>
        <v>0.99361681216024</v>
      </c>
      <c r="U21" s="34">
        <f>IF(D21 = 0,O21,Q21)</f>
        <v>1.0178500028324899</v>
      </c>
      <c r="V21" s="50">
        <f>S21*T21^(1-N21)</f>
        <v>16.076720323980389</v>
      </c>
      <c r="W21" s="49">
        <f>S21*U21^(N21+1)</f>
        <v>16.468813356452774</v>
      </c>
      <c r="X21" s="55">
        <f>0.5 * (D21-MAX($D$4:$D$112))/(MIN($D$4:$D$112)-MAX($D$4:$D$112)) + 0.75</f>
        <v>1.2241710504170538</v>
      </c>
      <c r="Y21" s="55">
        <f>AVERAGE(D21, F21, G21, H21, I21, J21, K21)</f>
        <v>0.30459390299170214</v>
      </c>
      <c r="Z21" s="26">
        <f>AI21^N21</f>
        <v>1</v>
      </c>
      <c r="AA21" s="26">
        <f>(Z21+AB21)/2</f>
        <v>1</v>
      </c>
      <c r="AB21" s="26">
        <f>AM21^N21</f>
        <v>1</v>
      </c>
      <c r="AC21" s="26">
        <f>IF(C21&gt;0, 1, 0.8)</f>
        <v>0.8</v>
      </c>
      <c r="AD21" s="26">
        <f>IF(C21&gt;0, 1, 0.7)</f>
        <v>0.7</v>
      </c>
      <c r="AE21" s="26">
        <f>IF(C21 &gt; 0, 1, 0.9)</f>
        <v>0.9</v>
      </c>
      <c r="AF21" s="26">
        <f>PERCENTILE($L$2:$L$112, 0.05)</f>
        <v>1.8188612012559151E-2</v>
      </c>
      <c r="AG21" s="26">
        <f>PERCENTILE($L$2:$L$112, 0.95)</f>
        <v>1.0270604073813701</v>
      </c>
      <c r="AH21" s="26">
        <f>MIN(MAX(L21,AF21), AG21)</f>
        <v>0.25263332705895702</v>
      </c>
      <c r="AI21" s="26">
        <f>AH21-$AH$113+1</f>
        <v>1.234444715046398</v>
      </c>
      <c r="AJ21" s="26">
        <f>PERCENTILE($M$2:$M$112, 0.02)</f>
        <v>-1.240141403124134</v>
      </c>
      <c r="AK21" s="26">
        <f>PERCENTILE($M$2:$M$112, 0.98)</f>
        <v>1.0735266224922819</v>
      </c>
      <c r="AL21" s="26">
        <f>MIN(MAX(M21,AJ21), AK21)</f>
        <v>0.49233662720321503</v>
      </c>
      <c r="AM21" s="26">
        <f>AL21-$AL$113 + 1</f>
        <v>2.732478030327349</v>
      </c>
      <c r="AN21" s="60">
        <v>0</v>
      </c>
      <c r="AO21" s="63">
        <v>0</v>
      </c>
      <c r="AP21" s="65">
        <v>0.5</v>
      </c>
      <c r="AQ21" s="64">
        <v>1</v>
      </c>
      <c r="AR21" s="20">
        <f>(AI21^4)*AB21*AE21*AN21</f>
        <v>0</v>
      </c>
      <c r="AS21" s="20">
        <f>(AI21^4) *Z21*AC21*AO21</f>
        <v>0</v>
      </c>
      <c r="AT21" s="20">
        <f>(AM21^4)*AA21*AP21*AQ21</f>
        <v>27.873834661459892</v>
      </c>
      <c r="AU21" s="14">
        <f>AR21/$AR$113</f>
        <v>0</v>
      </c>
      <c r="AV21" s="14">
        <f>AS21/$AS$113</f>
        <v>0</v>
      </c>
      <c r="AW21" s="81">
        <f>AT21/$AT$113</f>
        <v>8.9524898919118943E-3</v>
      </c>
      <c r="AX21" s="25">
        <f>N21</f>
        <v>0</v>
      </c>
      <c r="AY21" s="80">
        <v>0</v>
      </c>
      <c r="AZ21" s="15">
        <f>$D$119*AU21</f>
        <v>0</v>
      </c>
      <c r="BA21" s="23">
        <f>AZ21-AY21</f>
        <v>0</v>
      </c>
      <c r="BB21" s="67">
        <f>BA21*IF($BA$113 &gt; 0, (BA21&gt;0), (BA21&lt;0))</f>
        <v>0</v>
      </c>
      <c r="BC21" s="75">
        <f>BB21/$BB$113</f>
        <v>0</v>
      </c>
      <c r="BD21" s="76">
        <f>BC21*$BA$113</f>
        <v>0</v>
      </c>
      <c r="BE21" s="77">
        <f>(IF(BD21 &gt; 0, V21, W21))</f>
        <v>16.468813356452774</v>
      </c>
      <c r="BF21" s="60">
        <f>BD21/BE21</f>
        <v>0</v>
      </c>
      <c r="BG21" s="78" t="e">
        <f>AY21/AZ21</f>
        <v>#DIV/0!</v>
      </c>
      <c r="BH21" s="80">
        <v>0</v>
      </c>
      <c r="BI21" s="80">
        <v>0</v>
      </c>
      <c r="BJ21" s="80">
        <v>0</v>
      </c>
      <c r="BK21" s="10">
        <f>SUM(BH21:BJ21)</f>
        <v>0</v>
      </c>
      <c r="BL21" s="15">
        <f>AV21*$D$118</f>
        <v>0</v>
      </c>
      <c r="BM21" s="9">
        <f>BL21-BK21</f>
        <v>0</v>
      </c>
      <c r="BN21" s="67">
        <f>BM21*IF($BM$113 &gt; 0, (BM21&gt;0), (BM21&lt;0))</f>
        <v>0</v>
      </c>
      <c r="BO21" s="7">
        <f>BN21/$BN$113</f>
        <v>0</v>
      </c>
      <c r="BP21" s="76">
        <f>BO21*$BM$113</f>
        <v>0</v>
      </c>
      <c r="BQ21" s="62">
        <f>IF(BP21&gt;0,V21,W21)</f>
        <v>16.468813356452774</v>
      </c>
      <c r="BR21" s="60">
        <f>BP21/BQ21</f>
        <v>0</v>
      </c>
      <c r="BS21" s="78" t="e">
        <f>BK21/BL21</f>
        <v>#DIV/0!</v>
      </c>
      <c r="BT21" s="17">
        <f>AY21+BK21+BV21</f>
        <v>32</v>
      </c>
      <c r="BU21" s="83">
        <f>AZ21+BL21+BW21</f>
        <v>41.360503300632949</v>
      </c>
      <c r="BV21" s="80">
        <v>32</v>
      </c>
      <c r="BW21" s="15">
        <f>AW21*$D$121</f>
        <v>41.360503300632949</v>
      </c>
      <c r="BX21" s="48">
        <f>BW21-BV21</f>
        <v>9.3605033006329492</v>
      </c>
      <c r="BY21" s="68">
        <f>BX21*(BX21&lt;&gt;0)</f>
        <v>9.3605033006329492</v>
      </c>
      <c r="BZ21" s="31">
        <f>BY21/$BY$113</f>
        <v>2.6897997990324544E-2</v>
      </c>
      <c r="CA21" s="61">
        <f>BZ21 * $BX$113</f>
        <v>9.3605033006329492</v>
      </c>
      <c r="CB21" s="62">
        <f>IF(CA21&gt;0, V21, W21)</f>
        <v>16.076720323980389</v>
      </c>
      <c r="CC21" s="79">
        <f>CA21/CB21</f>
        <v>0.58223960559111154</v>
      </c>
      <c r="CG21" s="33"/>
      <c r="CI21" s="16"/>
      <c r="CJ21" s="1"/>
    </row>
    <row r="22" spans="1:88" x14ac:dyDescent="0.2">
      <c r="A22" s="39" t="s">
        <v>245</v>
      </c>
      <c r="B22">
        <v>0</v>
      </c>
      <c r="C22">
        <v>0</v>
      </c>
      <c r="D22">
        <v>0.17037037037037001</v>
      </c>
      <c r="E22">
        <v>0.82962962962962905</v>
      </c>
      <c r="F22">
        <v>0.146844660194174</v>
      </c>
      <c r="G22">
        <v>0.146844660194174</v>
      </c>
      <c r="H22">
        <v>0.25714285714285701</v>
      </c>
      <c r="I22">
        <v>0.20428571428571399</v>
      </c>
      <c r="J22">
        <v>0.22919557640778701</v>
      </c>
      <c r="K22">
        <v>0.183456116103033</v>
      </c>
      <c r="L22">
        <v>0.83425315933696398</v>
      </c>
      <c r="M22">
        <v>0.25518588255332803</v>
      </c>
      <c r="N22" s="25">
        <v>0</v>
      </c>
      <c r="O22">
        <v>1.0144844913359901</v>
      </c>
      <c r="P22">
        <v>0.98627405377987798</v>
      </c>
      <c r="Q22">
        <v>1.0194335836644099</v>
      </c>
      <c r="R22">
        <v>0.98682660705636605</v>
      </c>
      <c r="S22">
        <v>171.009994506835</v>
      </c>
      <c r="T22" s="34">
        <f>IF(C22,P22,R22)</f>
        <v>0.98682660705636605</v>
      </c>
      <c r="U22" s="34">
        <f>IF(D22 = 0,O22,Q22)</f>
        <v>1.0194335836644099</v>
      </c>
      <c r="V22" s="50">
        <f>S22*T22^(1-N22)</f>
        <v>168.75721265190776</v>
      </c>
      <c r="W22" s="49">
        <f>S22*U22^(N22+1)</f>
        <v>174.33333154253387</v>
      </c>
      <c r="X22" s="55">
        <f>0.5 * (D22-MAX($D$4:$D$112))/(MIN($D$4:$D$112)-MAX($D$4:$D$112)) + 0.75</f>
        <v>1.16236830515719</v>
      </c>
      <c r="Y22" s="55">
        <f>AVERAGE(D22, F22, G22, H22, I22, J22, K22)</f>
        <v>0.19116285067115843</v>
      </c>
      <c r="Z22" s="26">
        <f>AI22^N22</f>
        <v>1</v>
      </c>
      <c r="AA22" s="26">
        <f>(Z22+AB22)/2</f>
        <v>1</v>
      </c>
      <c r="AB22" s="26">
        <f>AM22^N22</f>
        <v>1</v>
      </c>
      <c r="AC22" s="26">
        <f>IF(C22&gt;0, 1, 0.8)</f>
        <v>0.8</v>
      </c>
      <c r="AD22" s="26">
        <f>IF(C22&gt;0, 1, 0.7)</f>
        <v>0.7</v>
      </c>
      <c r="AE22" s="26">
        <f>IF(C22 &gt; 0, 1, 0.9)</f>
        <v>0.9</v>
      </c>
      <c r="AF22" s="26">
        <f>PERCENTILE($L$2:$L$112, 0.05)</f>
        <v>1.8188612012559151E-2</v>
      </c>
      <c r="AG22" s="26">
        <f>PERCENTILE($L$2:$L$112, 0.95)</f>
        <v>1.0270604073813701</v>
      </c>
      <c r="AH22" s="26">
        <f>MIN(MAX(L22,AF22), AG22)</f>
        <v>0.83425315933696398</v>
      </c>
      <c r="AI22" s="26">
        <f>AH22-$AH$113+1</f>
        <v>1.8160645473244048</v>
      </c>
      <c r="AJ22" s="26">
        <f>PERCENTILE($M$2:$M$112, 0.02)</f>
        <v>-1.240141403124134</v>
      </c>
      <c r="AK22" s="26">
        <f>PERCENTILE($M$2:$M$112, 0.98)</f>
        <v>1.0735266224922819</v>
      </c>
      <c r="AL22" s="26">
        <f>MIN(MAX(M22,AJ22), AK22)</f>
        <v>0.25518588255332803</v>
      </c>
      <c r="AM22" s="26">
        <f>AL22-$AL$113 + 1</f>
        <v>2.4953272856774618</v>
      </c>
      <c r="AN22" s="60">
        <v>1</v>
      </c>
      <c r="AO22" s="63">
        <v>0</v>
      </c>
      <c r="AP22" s="65">
        <v>1</v>
      </c>
      <c r="AQ22" s="25">
        <v>2</v>
      </c>
      <c r="AR22" s="20">
        <f>(AI22^4)*AB22*AE22*AN22</f>
        <v>9.7896604956659452</v>
      </c>
      <c r="AS22" s="20">
        <f>(AI22^4) *Z22*AC22*AO22</f>
        <v>0</v>
      </c>
      <c r="AT22" s="20">
        <f>(AM22^4)*AA22*AP22*AQ22</f>
        <v>77.54254623956659</v>
      </c>
      <c r="AU22" s="14">
        <f>AR22/$AR$113</f>
        <v>2.0728693756216058E-2</v>
      </c>
      <c r="AV22" s="14">
        <f>AS22/$AS$113</f>
        <v>0</v>
      </c>
      <c r="AW22" s="81">
        <f>AT22/$AT$113</f>
        <v>2.4905036204533184E-2</v>
      </c>
      <c r="AX22" s="25">
        <f>N22</f>
        <v>0</v>
      </c>
      <c r="AY22" s="80">
        <v>1026</v>
      </c>
      <c r="AZ22" s="15">
        <f>$D$119*AU22</f>
        <v>2652.7131260642377</v>
      </c>
      <c r="BA22" s="23">
        <f>AZ22-AY22</f>
        <v>1626.7131260642377</v>
      </c>
      <c r="BB22" s="67">
        <f>BA22*IF($BA$113 &gt; 0, (BA22&gt;0), (BA22&lt;0))</f>
        <v>1626.7131260642377</v>
      </c>
      <c r="BC22" s="75">
        <f>BB22/$BB$113</f>
        <v>5.4120855289575817E-2</v>
      </c>
      <c r="BD22" s="76">
        <f>BC22*$BA$113</f>
        <v>38.479928110890867</v>
      </c>
      <c r="BE22" s="77">
        <f>(IF(BD22 &gt; 0, V22, W22))</f>
        <v>168.75721265190776</v>
      </c>
      <c r="BF22" s="60">
        <f>BD22/BE22</f>
        <v>0.22801945769430709</v>
      </c>
      <c r="BG22" s="78">
        <f>AY22/AZ22</f>
        <v>0.386773824096935</v>
      </c>
      <c r="BH22" s="80">
        <v>0</v>
      </c>
      <c r="BI22" s="80">
        <v>0</v>
      </c>
      <c r="BJ22" s="80">
        <v>0</v>
      </c>
      <c r="BK22" s="10">
        <f>SUM(BH22:BJ22)</f>
        <v>0</v>
      </c>
      <c r="BL22" s="15">
        <f>AV22*$D$118</f>
        <v>0</v>
      </c>
      <c r="BM22" s="9">
        <f>BL22-BK22</f>
        <v>0</v>
      </c>
      <c r="BN22" s="67">
        <f>BM22*IF($BM$113 &gt; 0, (BM22&gt;0), (BM22&lt;0))</f>
        <v>0</v>
      </c>
      <c r="BO22" s="7">
        <f>BN22/$BN$113</f>
        <v>0</v>
      </c>
      <c r="BP22" s="76">
        <f>BO22*$BM$113</f>
        <v>0</v>
      </c>
      <c r="BQ22" s="62">
        <f>IF(BP22&gt;0,V22,W22)</f>
        <v>174.33333154253387</v>
      </c>
      <c r="BR22" s="60">
        <f>BP22/BQ22</f>
        <v>0</v>
      </c>
      <c r="BS22" s="78" t="e">
        <f>BK22/BL22</f>
        <v>#DIV/0!</v>
      </c>
      <c r="BT22" s="17">
        <f>AY22+BK22+BV22</f>
        <v>1198</v>
      </c>
      <c r="BU22" s="83">
        <f>AZ22+BL22+BW22</f>
        <v>2767.7743933291808</v>
      </c>
      <c r="BV22" s="80">
        <v>172</v>
      </c>
      <c r="BW22" s="15">
        <f>AW22*$D$121</f>
        <v>115.06126726494331</v>
      </c>
      <c r="BX22" s="48">
        <f>BW22-BV22</f>
        <v>-56.938732735056689</v>
      </c>
      <c r="BY22" s="68">
        <f>BX22*(BX22&lt;&gt;0)</f>
        <v>-56.938732735056689</v>
      </c>
      <c r="BZ22" s="31">
        <f>BY22/$BY$113</f>
        <v>-0.16361704808924324</v>
      </c>
      <c r="CA22" s="61">
        <f>BZ22 * $BX$113</f>
        <v>-56.938732735056696</v>
      </c>
      <c r="CB22" s="62">
        <f>IF(CA22&gt;0, V22, W22)</f>
        <v>174.33333154253387</v>
      </c>
      <c r="CC22" s="79">
        <f>CA22/CB22</f>
        <v>-0.32660841292512544</v>
      </c>
      <c r="CG22" s="33"/>
      <c r="CI22" s="16"/>
      <c r="CJ22" s="1"/>
    </row>
    <row r="23" spans="1:88" x14ac:dyDescent="0.2">
      <c r="A23" s="39" t="s">
        <v>259</v>
      </c>
      <c r="B23">
        <v>0</v>
      </c>
      <c r="C23">
        <v>0</v>
      </c>
      <c r="D23">
        <v>6.6050198150594402E-2</v>
      </c>
      <c r="E23">
        <v>0.93394980184940501</v>
      </c>
      <c r="F23">
        <v>0.87630890052356003</v>
      </c>
      <c r="G23">
        <v>0.87630890052356003</v>
      </c>
      <c r="H23">
        <v>0.121438746438746</v>
      </c>
      <c r="I23">
        <v>0.29309116809116798</v>
      </c>
      <c r="J23">
        <v>0.18866007538761101</v>
      </c>
      <c r="K23">
        <v>0.40660115990440798</v>
      </c>
      <c r="L23">
        <v>0.26235521272821399</v>
      </c>
      <c r="M23">
        <v>0.58389953932388705</v>
      </c>
      <c r="N23" s="25">
        <v>0</v>
      </c>
      <c r="O23">
        <v>1.00113690791146</v>
      </c>
      <c r="P23">
        <v>0.99701307715116205</v>
      </c>
      <c r="Q23">
        <v>1.00459415906088</v>
      </c>
      <c r="R23">
        <v>0.99655198194766303</v>
      </c>
      <c r="S23">
        <v>21.75</v>
      </c>
      <c r="T23" s="34">
        <f>IF(C23,P23,R23)</f>
        <v>0.99655198194766303</v>
      </c>
      <c r="U23" s="34">
        <f>IF(D23 = 0,O23,Q23)</f>
        <v>1.00459415906088</v>
      </c>
      <c r="V23" s="50">
        <f>S23*T23^(1-N23)</f>
        <v>21.675005607361673</v>
      </c>
      <c r="W23" s="49">
        <f>S23*U23^(N23+1)</f>
        <v>21.84992295957414</v>
      </c>
      <c r="X23" s="55">
        <f>0.5 * (D23-MAX($D$4:$D$112))/(MIN($D$4:$D$112)-MAX($D$4:$D$112)) + 0.75</f>
        <v>1.216279470375917</v>
      </c>
      <c r="Y23" s="55">
        <f>AVERAGE(D23, F23, G23, H23, I23, J23, K23)</f>
        <v>0.40406559271709247</v>
      </c>
      <c r="Z23" s="26">
        <f>AI23^N23</f>
        <v>1</v>
      </c>
      <c r="AA23" s="26">
        <f>(Z23+AB23)/2</f>
        <v>1</v>
      </c>
      <c r="AB23" s="26">
        <f>AM23^N23</f>
        <v>1</v>
      </c>
      <c r="AC23" s="26">
        <f>IF(C23&gt;0, 1, 0.8)</f>
        <v>0.8</v>
      </c>
      <c r="AD23" s="26">
        <f>IF(C23&gt;0, 1, 0.7)</f>
        <v>0.7</v>
      </c>
      <c r="AE23" s="26">
        <f>IF(C23 &gt; 0, 1, 0.9)</f>
        <v>0.9</v>
      </c>
      <c r="AF23" s="26">
        <f>PERCENTILE($L$2:$L$112, 0.05)</f>
        <v>1.8188612012559151E-2</v>
      </c>
      <c r="AG23" s="26">
        <f>PERCENTILE($L$2:$L$112, 0.95)</f>
        <v>1.0270604073813701</v>
      </c>
      <c r="AH23" s="26">
        <f>MIN(MAX(L23,AF23), AG23)</f>
        <v>0.26235521272821399</v>
      </c>
      <c r="AI23" s="26">
        <f>AH23-$AH$113+1</f>
        <v>1.2441666007156549</v>
      </c>
      <c r="AJ23" s="26">
        <f>PERCENTILE($M$2:$M$112, 0.02)</f>
        <v>-1.240141403124134</v>
      </c>
      <c r="AK23" s="26">
        <f>PERCENTILE($M$2:$M$112, 0.98)</f>
        <v>1.0735266224922819</v>
      </c>
      <c r="AL23" s="26">
        <f>MIN(MAX(M23,AJ23), AK23)</f>
        <v>0.58389953932388705</v>
      </c>
      <c r="AM23" s="26">
        <f>AL23-$AL$113 + 1</f>
        <v>2.8240409424480211</v>
      </c>
      <c r="AN23" s="60">
        <v>0</v>
      </c>
      <c r="AO23" s="63">
        <v>0</v>
      </c>
      <c r="AP23" s="65">
        <v>0.5</v>
      </c>
      <c r="AQ23" s="64">
        <v>1</v>
      </c>
      <c r="AR23" s="20">
        <f>(AI23^4)*AB23*AE23*AN23</f>
        <v>0</v>
      </c>
      <c r="AS23" s="20">
        <f>(AI23^4) *Z23*AC23*AO23</f>
        <v>0</v>
      </c>
      <c r="AT23" s="20">
        <f>(AM23^4)*AA23*AP23*AQ23</f>
        <v>31.801965297341255</v>
      </c>
      <c r="AU23" s="14">
        <f>AR23/$AR$113</f>
        <v>0</v>
      </c>
      <c r="AV23" s="14">
        <f>AS23/$AS$113</f>
        <v>0</v>
      </c>
      <c r="AW23" s="81">
        <f>AT23/$AT$113</f>
        <v>1.0214122897881497E-2</v>
      </c>
      <c r="AX23" s="25">
        <f>N23</f>
        <v>0</v>
      </c>
      <c r="AY23" s="80">
        <v>0</v>
      </c>
      <c r="AZ23" s="15">
        <f>$D$119*AU23</f>
        <v>0</v>
      </c>
      <c r="BA23" s="23">
        <f>AZ23-AY23</f>
        <v>0</v>
      </c>
      <c r="BB23" s="67">
        <f>BA23*IF($BA$113 &gt; 0, (BA23&gt;0), (BA23&lt;0))</f>
        <v>0</v>
      </c>
      <c r="BC23" s="75">
        <f>BB23/$BB$113</f>
        <v>0</v>
      </c>
      <c r="BD23" s="76">
        <f>BC23*$BA$113</f>
        <v>0</v>
      </c>
      <c r="BE23" s="77">
        <f>(IF(BD23 &gt; 0, V23, W23))</f>
        <v>21.84992295957414</v>
      </c>
      <c r="BF23" s="60">
        <f>BD23/BE23</f>
        <v>0</v>
      </c>
      <c r="BG23" s="78" t="e">
        <f>AY23/AZ23</f>
        <v>#DIV/0!</v>
      </c>
      <c r="BH23" s="80">
        <v>0</v>
      </c>
      <c r="BI23" s="80">
        <v>0</v>
      </c>
      <c r="BJ23" s="80">
        <v>0</v>
      </c>
      <c r="BK23" s="10">
        <f>SUM(BH23:BJ23)</f>
        <v>0</v>
      </c>
      <c r="BL23" s="15">
        <f>AV23*$D$118</f>
        <v>0</v>
      </c>
      <c r="BM23" s="9">
        <f>BL23-BK23</f>
        <v>0</v>
      </c>
      <c r="BN23" s="67">
        <f>BM23*IF($BM$113 &gt; 0, (BM23&gt;0), (BM23&lt;0))</f>
        <v>0</v>
      </c>
      <c r="BO23" s="7">
        <f>BN23/$BN$113</f>
        <v>0</v>
      </c>
      <c r="BP23" s="76">
        <f>BO23*$BM$113</f>
        <v>0</v>
      </c>
      <c r="BQ23" s="62">
        <f>IF(BP23&gt;0,V23,W23)</f>
        <v>21.84992295957414</v>
      </c>
      <c r="BR23" s="60">
        <f>BP23/BQ23</f>
        <v>0</v>
      </c>
      <c r="BS23" s="78" t="e">
        <f>BK23/BL23</f>
        <v>#DIV/0!</v>
      </c>
      <c r="BT23" s="17">
        <f>AY23+BK23+BV23</f>
        <v>0</v>
      </c>
      <c r="BU23" s="83">
        <f>AZ23+BL23+BW23</f>
        <v>47.189247788212519</v>
      </c>
      <c r="BV23" s="80">
        <v>0</v>
      </c>
      <c r="BW23" s="15">
        <f>AW23*$D$121</f>
        <v>47.189247788212519</v>
      </c>
      <c r="BX23" s="48">
        <f>BW23-BV23</f>
        <v>47.189247788212519</v>
      </c>
      <c r="BY23" s="68">
        <f>BX23*(BX23&lt;&gt;0)</f>
        <v>47.189247788212519</v>
      </c>
      <c r="BZ23" s="31">
        <f>BY23/$BY$113</f>
        <v>0.13560128674773703</v>
      </c>
      <c r="CA23" s="61">
        <f>BZ23 * $BX$113</f>
        <v>47.189247788212526</v>
      </c>
      <c r="CB23" s="62">
        <f>IF(CA23&gt;0, V23, W23)</f>
        <v>21.675005607361673</v>
      </c>
      <c r="CC23" s="79">
        <f>CA23/CB23</f>
        <v>2.1771273624116261</v>
      </c>
      <c r="CG23" s="33"/>
      <c r="CI23" s="16"/>
      <c r="CJ23" s="1"/>
    </row>
    <row r="24" spans="1:88" x14ac:dyDescent="0.2">
      <c r="A24" s="39" t="s">
        <v>260</v>
      </c>
      <c r="B24">
        <v>0</v>
      </c>
      <c r="C24">
        <v>0</v>
      </c>
      <c r="D24">
        <v>8.0416976917349198E-2</v>
      </c>
      <c r="E24">
        <v>0.91958302308265005</v>
      </c>
      <c r="F24">
        <v>0.89683124539425196</v>
      </c>
      <c r="G24">
        <v>0.89683124539425196</v>
      </c>
      <c r="H24">
        <v>0.105433901054339</v>
      </c>
      <c r="I24">
        <v>0.35036496350364899</v>
      </c>
      <c r="J24">
        <v>0.192198712001279</v>
      </c>
      <c r="K24">
        <v>0.41517443351834499</v>
      </c>
      <c r="L24">
        <v>0.31499671229459397</v>
      </c>
      <c r="M24">
        <v>0.51380392760751203</v>
      </c>
      <c r="N24" s="25">
        <v>0</v>
      </c>
      <c r="O24">
        <v>0.99896758405894803</v>
      </c>
      <c r="P24">
        <v>0.99848110462356998</v>
      </c>
      <c r="Q24">
        <v>1.0013279036295599</v>
      </c>
      <c r="R24">
        <v>0.99646621422864901</v>
      </c>
      <c r="S24">
        <v>22.049999237060501</v>
      </c>
      <c r="T24" s="34">
        <f>IF(C24,P24,R24)</f>
        <v>0.99646621422864901</v>
      </c>
      <c r="U24" s="34">
        <f>IF(D24 = 0,O24,Q24)</f>
        <v>1.0013279036295599</v>
      </c>
      <c r="V24" s="50">
        <f>S24*T24^(1-N24)</f>
        <v>21.972079263498276</v>
      </c>
      <c r="W24" s="49">
        <f>S24*U24^(N24+1)</f>
        <v>22.079279511079186</v>
      </c>
      <c r="X24" s="55">
        <f>0.5 * (D24-MAX($D$4:$D$112))/(MIN($D$4:$D$112)-MAX($D$4:$D$112)) + 0.75</f>
        <v>1.2088549256567644</v>
      </c>
      <c r="Y24" s="55">
        <f>AVERAGE(D24, F24, G24, H24, I24, J24, K24)</f>
        <v>0.41960735396906651</v>
      </c>
      <c r="Z24" s="26">
        <f>AI24^N24</f>
        <v>1</v>
      </c>
      <c r="AA24" s="26">
        <f>(Z24+AB24)/2</f>
        <v>1</v>
      </c>
      <c r="AB24" s="26">
        <f>AM24^N24</f>
        <v>1</v>
      </c>
      <c r="AC24" s="26">
        <f>IF(C24&gt;0, 1, 0.8)</f>
        <v>0.8</v>
      </c>
      <c r="AD24" s="26">
        <f>IF(C24&gt;0, 1, 0.7)</f>
        <v>0.7</v>
      </c>
      <c r="AE24" s="26">
        <f>IF(C24 &gt; 0, 1, 0.9)</f>
        <v>0.9</v>
      </c>
      <c r="AF24" s="26">
        <f>PERCENTILE($L$2:$L$112, 0.05)</f>
        <v>1.8188612012559151E-2</v>
      </c>
      <c r="AG24" s="26">
        <f>PERCENTILE($L$2:$L$112, 0.95)</f>
        <v>1.0270604073813701</v>
      </c>
      <c r="AH24" s="26">
        <f>MIN(MAX(L24,AF24), AG24)</f>
        <v>0.31499671229459397</v>
      </c>
      <c r="AI24" s="26">
        <f>AH24-$AH$113+1</f>
        <v>1.2968081002820349</v>
      </c>
      <c r="AJ24" s="26">
        <f>PERCENTILE($M$2:$M$112, 0.02)</f>
        <v>-1.240141403124134</v>
      </c>
      <c r="AK24" s="26">
        <f>PERCENTILE($M$2:$M$112, 0.98)</f>
        <v>1.0735266224922819</v>
      </c>
      <c r="AL24" s="26">
        <f>MIN(MAX(M24,AJ24), AK24)</f>
        <v>0.51380392760751203</v>
      </c>
      <c r="AM24" s="26">
        <f>AL24-$AL$113 + 1</f>
        <v>2.7539453307316459</v>
      </c>
      <c r="AN24" s="60">
        <v>0</v>
      </c>
      <c r="AO24" s="63">
        <v>0</v>
      </c>
      <c r="AP24" s="65">
        <v>0.5</v>
      </c>
      <c r="AQ24" s="64">
        <v>1</v>
      </c>
      <c r="AR24" s="20">
        <f>(AI24^4)*AB24*AE24*AN24</f>
        <v>0</v>
      </c>
      <c r="AS24" s="20">
        <f>(AI24^4) *Z24*AC24*AO24</f>
        <v>0</v>
      </c>
      <c r="AT24" s="20">
        <f>(AM24^4)*AA24*AP24*AQ24</f>
        <v>28.760157708338792</v>
      </c>
      <c r="AU24" s="14">
        <f>AR24/$AR$113</f>
        <v>0</v>
      </c>
      <c r="AV24" s="14">
        <f>AS24/$AS$113</f>
        <v>0</v>
      </c>
      <c r="AW24" s="81">
        <f>AT24/$AT$113</f>
        <v>9.2371582274503507E-3</v>
      </c>
      <c r="AX24" s="25">
        <f>N24</f>
        <v>0</v>
      </c>
      <c r="AY24" s="80">
        <v>0</v>
      </c>
      <c r="AZ24" s="15">
        <f>$D$119*AU24</f>
        <v>0</v>
      </c>
      <c r="BA24" s="23">
        <f>AZ24-AY24</f>
        <v>0</v>
      </c>
      <c r="BB24" s="67">
        <f>BA24*IF($BA$113 &gt; 0, (BA24&gt;0), (BA24&lt;0))</f>
        <v>0</v>
      </c>
      <c r="BC24" s="75">
        <f>BB24/$BB$113</f>
        <v>0</v>
      </c>
      <c r="BD24" s="76">
        <f>BC24*$BA$113</f>
        <v>0</v>
      </c>
      <c r="BE24" s="77">
        <f>(IF(BD24 &gt; 0, V24, W24))</f>
        <v>22.079279511079186</v>
      </c>
      <c r="BF24" s="60">
        <f>BD24/BE24</f>
        <v>0</v>
      </c>
      <c r="BG24" s="78" t="e">
        <f>AY24/AZ24</f>
        <v>#DIV/0!</v>
      </c>
      <c r="BH24" s="80">
        <v>0</v>
      </c>
      <c r="BI24" s="80">
        <v>0</v>
      </c>
      <c r="BJ24" s="80">
        <v>0</v>
      </c>
      <c r="BK24" s="10">
        <f>SUM(BH24:BJ24)</f>
        <v>0</v>
      </c>
      <c r="BL24" s="15">
        <f>AV24*$D$118</f>
        <v>0</v>
      </c>
      <c r="BM24" s="9">
        <f>BL24-BK24</f>
        <v>0</v>
      </c>
      <c r="BN24" s="67">
        <f>BM24*IF($BM$113 &gt; 0, (BM24&gt;0), (BM24&lt;0))</f>
        <v>0</v>
      </c>
      <c r="BO24" s="7">
        <f>BN24/$BN$113</f>
        <v>0</v>
      </c>
      <c r="BP24" s="76">
        <f>BO24*$BM$113</f>
        <v>0</v>
      </c>
      <c r="BQ24" s="62">
        <f>IF(BP24&gt;0,V24,W24)</f>
        <v>22.079279511079186</v>
      </c>
      <c r="BR24" s="60">
        <f>BP24/BQ24</f>
        <v>0</v>
      </c>
      <c r="BS24" s="78" t="e">
        <f>BK24/BL24</f>
        <v>#DIV/0!</v>
      </c>
      <c r="BT24" s="17">
        <f>AY24+BK24+BV24</f>
        <v>0</v>
      </c>
      <c r="BU24" s="83">
        <f>AZ24+BL24+BW24</f>
        <v>42.675671010820622</v>
      </c>
      <c r="BV24" s="80">
        <v>0</v>
      </c>
      <c r="BW24" s="15">
        <f>AW24*$D$121</f>
        <v>42.675671010820622</v>
      </c>
      <c r="BX24" s="48">
        <f>BW24-BV24</f>
        <v>42.675671010820622</v>
      </c>
      <c r="BY24" s="68">
        <f>BX24*(BX24&lt;&gt;0)</f>
        <v>42.675671010820622</v>
      </c>
      <c r="BZ24" s="31">
        <f>BY24/$BY$113</f>
        <v>0.12263123853684077</v>
      </c>
      <c r="CA24" s="61">
        <f>BZ24 * $BX$113</f>
        <v>42.675671010820622</v>
      </c>
      <c r="CB24" s="62">
        <f>IF(CA24&gt;0, V24, W24)</f>
        <v>21.972079263498276</v>
      </c>
      <c r="CC24" s="79">
        <f>CA24/CB24</f>
        <v>1.9422682077119919</v>
      </c>
      <c r="CG24" s="33"/>
      <c r="CI24" s="16"/>
      <c r="CJ24" s="1"/>
    </row>
    <row r="25" spans="1:88" x14ac:dyDescent="0.2">
      <c r="A25" s="39" t="s">
        <v>251</v>
      </c>
      <c r="B25">
        <v>0</v>
      </c>
      <c r="C25">
        <v>0</v>
      </c>
      <c r="D25">
        <v>2.75889644142343E-2</v>
      </c>
      <c r="E25">
        <v>0.97241103558576503</v>
      </c>
      <c r="F25">
        <v>0.77813121272365804</v>
      </c>
      <c r="G25">
        <v>0.77813121272365804</v>
      </c>
      <c r="H25">
        <v>5.7716436637390199E-2</v>
      </c>
      <c r="I25">
        <v>0.32455039732329499</v>
      </c>
      <c r="J25">
        <v>0.13686450395464</v>
      </c>
      <c r="K25">
        <v>0.326341144266312</v>
      </c>
      <c r="L25">
        <v>0.76869680753365499</v>
      </c>
      <c r="M25">
        <v>0.146545671471914</v>
      </c>
      <c r="N25" s="25">
        <v>0</v>
      </c>
      <c r="O25">
        <v>1.00660795480639</v>
      </c>
      <c r="P25">
        <v>0.99862765478592097</v>
      </c>
      <c r="Q25">
        <v>1.0014435079800601</v>
      </c>
      <c r="R25">
        <v>0.99350278814049797</v>
      </c>
      <c r="S25">
        <v>43.349998474121001</v>
      </c>
      <c r="T25" s="34">
        <f>IF(C25,P25,R25)</f>
        <v>0.99350278814049797</v>
      </c>
      <c r="U25" s="34">
        <f>IF(D25 = 0,O25,Q25)</f>
        <v>1.0014435079800601</v>
      </c>
      <c r="V25" s="50">
        <f>S25*T25^(1-N25)</f>
        <v>43.068344349925546</v>
      </c>
      <c r="W25" s="49">
        <f>S25*U25^(N25+1)</f>
        <v>43.412574542853989</v>
      </c>
      <c r="X25" s="55">
        <f>0.5 * (D25-MAX($D$4:$D$112))/(MIN($D$4:$D$112)-MAX($D$4:$D$112)) + 0.75</f>
        <v>1.2361556830235407</v>
      </c>
      <c r="Y25" s="55">
        <f>AVERAGE(D25, F25, G25, H25, I25, J25, K25)</f>
        <v>0.3470462674347411</v>
      </c>
      <c r="Z25" s="26">
        <f>AI25^N25</f>
        <v>1</v>
      </c>
      <c r="AA25" s="26">
        <f>(Z25+AB25)/2</f>
        <v>1</v>
      </c>
      <c r="AB25" s="26">
        <f>AM25^N25</f>
        <v>1</v>
      </c>
      <c r="AC25" s="26">
        <f>IF(C25&gt;0, 1, 0.8)</f>
        <v>0.8</v>
      </c>
      <c r="AD25" s="26">
        <f>IF(C25&gt;0, 1, 0.7)</f>
        <v>0.7</v>
      </c>
      <c r="AE25" s="26">
        <f>IF(C25 &gt; 0, 1, 0.9)</f>
        <v>0.9</v>
      </c>
      <c r="AF25" s="26">
        <f>PERCENTILE($L$2:$L$112, 0.05)</f>
        <v>1.8188612012559151E-2</v>
      </c>
      <c r="AG25" s="26">
        <f>PERCENTILE($L$2:$L$112, 0.95)</f>
        <v>1.0270604073813701</v>
      </c>
      <c r="AH25" s="26">
        <f>MIN(MAX(L25,AF25), AG25)</f>
        <v>0.76869680753365499</v>
      </c>
      <c r="AI25" s="26">
        <f>AH25-$AH$113+1</f>
        <v>1.7505081955210957</v>
      </c>
      <c r="AJ25" s="26">
        <f>PERCENTILE($M$2:$M$112, 0.02)</f>
        <v>-1.240141403124134</v>
      </c>
      <c r="AK25" s="26">
        <f>PERCENTILE($M$2:$M$112, 0.98)</f>
        <v>1.0735266224922819</v>
      </c>
      <c r="AL25" s="26">
        <f>MIN(MAX(M25,AJ25), AK25)</f>
        <v>0.146545671471914</v>
      </c>
      <c r="AM25" s="26">
        <f>AL25-$AL$113 + 1</f>
        <v>2.3866870745960478</v>
      </c>
      <c r="AN25" s="60">
        <v>0</v>
      </c>
      <c r="AO25" s="63">
        <v>0</v>
      </c>
      <c r="AP25" s="65">
        <v>0.5</v>
      </c>
      <c r="AQ25" s="64">
        <v>1</v>
      </c>
      <c r="AR25" s="20">
        <f>(AI25^4)*AB25*AE25*AN25</f>
        <v>0</v>
      </c>
      <c r="AS25" s="20">
        <f>(AI25^4) *Z25*AC25*AO25</f>
        <v>0</v>
      </c>
      <c r="AT25" s="20">
        <f>(AM25^4)*AA25*AP25*AQ25</f>
        <v>16.223775531747044</v>
      </c>
      <c r="AU25" s="14">
        <f>AR25/$AR$113</f>
        <v>0</v>
      </c>
      <c r="AV25" s="14">
        <f>AS25/$AS$113</f>
        <v>0</v>
      </c>
      <c r="AW25" s="81">
        <f>AT25/$AT$113</f>
        <v>5.210735739113616E-3</v>
      </c>
      <c r="AX25" s="25">
        <f>N25</f>
        <v>0</v>
      </c>
      <c r="AY25" s="80">
        <v>0</v>
      </c>
      <c r="AZ25" s="15">
        <f>$D$119*AU25</f>
        <v>0</v>
      </c>
      <c r="BA25" s="23">
        <f>AZ25-AY25</f>
        <v>0</v>
      </c>
      <c r="BB25" s="67">
        <f>BA25*IF($BA$113 &gt; 0, (BA25&gt;0), (BA25&lt;0))</f>
        <v>0</v>
      </c>
      <c r="BC25" s="75">
        <f>BB25/$BB$113</f>
        <v>0</v>
      </c>
      <c r="BD25" s="76">
        <f>BC25*$BA$113</f>
        <v>0</v>
      </c>
      <c r="BE25" s="77">
        <f>(IF(BD25 &gt; 0, V25, W25))</f>
        <v>43.412574542853989</v>
      </c>
      <c r="BF25" s="60">
        <f>BD25/BE25</f>
        <v>0</v>
      </c>
      <c r="BG25" s="78" t="e">
        <f>AY25/AZ25</f>
        <v>#DIV/0!</v>
      </c>
      <c r="BH25" s="80">
        <v>0</v>
      </c>
      <c r="BI25" s="80">
        <v>0</v>
      </c>
      <c r="BJ25" s="80">
        <v>0</v>
      </c>
      <c r="BK25" s="10">
        <f>SUM(BH25:BJ25)</f>
        <v>0</v>
      </c>
      <c r="BL25" s="15">
        <f>AV25*$D$118</f>
        <v>0</v>
      </c>
      <c r="BM25" s="9">
        <f>BL25-BK25</f>
        <v>0</v>
      </c>
      <c r="BN25" s="67">
        <f>BM25*IF($BM$113 &gt; 0, (BM25&gt;0), (BM25&lt;0))</f>
        <v>0</v>
      </c>
      <c r="BO25" s="7">
        <f>BN25/$BN$113</f>
        <v>0</v>
      </c>
      <c r="BP25" s="76">
        <f>BO25*$BM$113</f>
        <v>0</v>
      </c>
      <c r="BQ25" s="62">
        <f>IF(BP25&gt;0,V25,W25)</f>
        <v>43.412574542853989</v>
      </c>
      <c r="BR25" s="60">
        <f>BP25/BQ25</f>
        <v>0</v>
      </c>
      <c r="BS25" s="78" t="e">
        <f>BK25/BL25</f>
        <v>#DIV/0!</v>
      </c>
      <c r="BT25" s="17">
        <f>AY25+BK25+BV25</f>
        <v>87</v>
      </c>
      <c r="BU25" s="83">
        <f>AZ25+BL25+BW25</f>
        <v>24.073599114704905</v>
      </c>
      <c r="BV25" s="80">
        <v>87</v>
      </c>
      <c r="BW25" s="15">
        <f>AW25*$D$121</f>
        <v>24.073599114704905</v>
      </c>
      <c r="BX25" s="48">
        <f>BW25-BV25</f>
        <v>-62.926400885295095</v>
      </c>
      <c r="BY25" s="68">
        <f>BX25*(BX25&lt;&gt;0)</f>
        <v>-62.926400885295095</v>
      </c>
      <c r="BZ25" s="31">
        <f>BY25/$BY$113</f>
        <v>-0.1808229910496984</v>
      </c>
      <c r="CA25" s="61">
        <f>BZ25 * $BX$113</f>
        <v>-62.926400885295095</v>
      </c>
      <c r="CB25" s="62">
        <f>IF(CA25&gt;0, V25, W25)</f>
        <v>43.412574542853989</v>
      </c>
      <c r="CC25" s="79">
        <f>CA25/CB25</f>
        <v>-1.4494970995829415</v>
      </c>
      <c r="CG25" s="33"/>
      <c r="CI25" s="16"/>
      <c r="CJ25" s="1"/>
    </row>
    <row r="26" spans="1:88" x14ac:dyDescent="0.2">
      <c r="A26" s="39" t="s">
        <v>180</v>
      </c>
      <c r="B26">
        <v>0</v>
      </c>
      <c r="C26">
        <v>0</v>
      </c>
      <c r="D26">
        <v>0.103913630229419</v>
      </c>
      <c r="E26">
        <v>0.89608636977057998</v>
      </c>
      <c r="F26">
        <v>0.11788079470198599</v>
      </c>
      <c r="G26">
        <v>0.11788079470198599</v>
      </c>
      <c r="H26">
        <v>7.7654516640253496E-2</v>
      </c>
      <c r="I26">
        <v>0.118858954041204</v>
      </c>
      <c r="J26">
        <v>9.6072548755801401E-2</v>
      </c>
      <c r="K26">
        <v>0.106419492558361</v>
      </c>
      <c r="L26">
        <v>0.77757307923996399</v>
      </c>
      <c r="M26">
        <v>-5.5409914927951803E-2</v>
      </c>
      <c r="N26" s="25">
        <v>0</v>
      </c>
      <c r="O26">
        <v>0.99858942772875803</v>
      </c>
      <c r="P26">
        <v>0.98311900404347097</v>
      </c>
      <c r="Q26">
        <v>1.0216262299821599</v>
      </c>
      <c r="R26">
        <v>0.97726501926897102</v>
      </c>
      <c r="S26">
        <v>91.25</v>
      </c>
      <c r="T26" s="34">
        <f>IF(C26,P26,R26)</f>
        <v>0.97726501926897102</v>
      </c>
      <c r="U26" s="34">
        <f>IF(D26 = 0,O26,Q26)</f>
        <v>1.0216262299821599</v>
      </c>
      <c r="V26" s="50">
        <f>S26*T26^(1-N26)</f>
        <v>89.175433008293609</v>
      </c>
      <c r="W26" s="49">
        <f>S26*U26^(N26+1)</f>
        <v>93.223393485872094</v>
      </c>
      <c r="X26" s="55">
        <f>0.5 * (D26-MAX($D$4:$D$112))/(MIN($D$4:$D$112)-MAX($D$4:$D$112)) + 0.75</f>
        <v>1.1967121930304661</v>
      </c>
      <c r="Y26" s="55">
        <f>AVERAGE(D26, F26, G26, H26, I26, J26, K26)</f>
        <v>0.10552581880414443</v>
      </c>
      <c r="Z26" s="26">
        <f>AI26^N26</f>
        <v>1</v>
      </c>
      <c r="AA26" s="26">
        <f>(Z26+AB26)/2</f>
        <v>1</v>
      </c>
      <c r="AB26" s="26">
        <f>AM26^N26</f>
        <v>1</v>
      </c>
      <c r="AC26" s="26">
        <f>IF(C26&gt;0, 1, 0.8)</f>
        <v>0.8</v>
      </c>
      <c r="AD26" s="26">
        <f>IF(C26&gt;0, 1, 0.7)</f>
        <v>0.7</v>
      </c>
      <c r="AE26" s="26">
        <f>IF(C26 &gt; 0, 1, 0.9)</f>
        <v>0.9</v>
      </c>
      <c r="AF26" s="26">
        <f>PERCENTILE($L$2:$L$112, 0.05)</f>
        <v>1.8188612012559151E-2</v>
      </c>
      <c r="AG26" s="26">
        <f>PERCENTILE($L$2:$L$112, 0.95)</f>
        <v>1.0270604073813701</v>
      </c>
      <c r="AH26" s="26">
        <f>MIN(MAX(L26,AF26), AG26)</f>
        <v>0.77757307923996399</v>
      </c>
      <c r="AI26" s="26">
        <f>AH26-$AH$113+1</f>
        <v>1.7593844672274048</v>
      </c>
      <c r="AJ26" s="26">
        <f>PERCENTILE($M$2:$M$112, 0.02)</f>
        <v>-1.240141403124134</v>
      </c>
      <c r="AK26" s="26">
        <f>PERCENTILE($M$2:$M$112, 0.98)</f>
        <v>1.0735266224922819</v>
      </c>
      <c r="AL26" s="26">
        <f>MIN(MAX(M26,AJ26), AK26)</f>
        <v>-5.5409914927951803E-2</v>
      </c>
      <c r="AM26" s="26">
        <f>AL26-$AL$113 + 1</f>
        <v>2.1847314881961823</v>
      </c>
      <c r="AN26" s="60">
        <v>1</v>
      </c>
      <c r="AO26" s="60">
        <v>1</v>
      </c>
      <c r="AP26" s="65">
        <v>1</v>
      </c>
      <c r="AQ26" s="25">
        <v>1</v>
      </c>
      <c r="AR26" s="20">
        <f>(AI26^4)*AB26*AE26*AN26</f>
        <v>8.6235388316046908</v>
      </c>
      <c r="AS26" s="20">
        <f>(AI26^4) *Z26*AC26*AO26</f>
        <v>7.6653678503152811</v>
      </c>
      <c r="AT26" s="20">
        <f>(AM26^4)*AA26*AP26*AQ26</f>
        <v>22.782022297145197</v>
      </c>
      <c r="AU26" s="14">
        <f>AR26/$AR$113</f>
        <v>1.8259539808792011E-2</v>
      </c>
      <c r="AV26" s="14">
        <f>AS26/$AS$113</f>
        <v>1.8317104827973885E-2</v>
      </c>
      <c r="AW26" s="81">
        <f>AT26/$AT$113</f>
        <v>7.3171067709067623E-3</v>
      </c>
      <c r="AX26" s="25">
        <f>N26</f>
        <v>0</v>
      </c>
      <c r="AY26" s="80">
        <v>4745</v>
      </c>
      <c r="AZ26" s="15">
        <f>$D$119*AU26</f>
        <v>2336.7280879505402</v>
      </c>
      <c r="BA26" s="23">
        <f>AZ26-AY26</f>
        <v>-2408.2719120494598</v>
      </c>
      <c r="BB26" s="67">
        <f>BA26*IF($BA$113 &gt; 0, (BA26&gt;0), (BA26&lt;0))</f>
        <v>0</v>
      </c>
      <c r="BC26" s="75">
        <f>BB26/$BB$113</f>
        <v>0</v>
      </c>
      <c r="BD26" s="76">
        <f>BC26*$BA$113</f>
        <v>0</v>
      </c>
      <c r="BE26" s="77">
        <f>(IF(BD26 &gt; 0, V26, W26))</f>
        <v>93.223393485872094</v>
      </c>
      <c r="BF26" s="60">
        <f>BD26/BE26</f>
        <v>0</v>
      </c>
      <c r="BG26" s="78">
        <f>AY26/AZ26</f>
        <v>2.030617094247225</v>
      </c>
      <c r="BH26" s="80">
        <v>2920</v>
      </c>
      <c r="BI26" s="80">
        <v>2555</v>
      </c>
      <c r="BJ26" s="80">
        <v>0</v>
      </c>
      <c r="BK26" s="10">
        <f>SUM(BH26:BJ26)</f>
        <v>5475</v>
      </c>
      <c r="BL26" s="15">
        <f>AV26*$D$118</f>
        <v>3611.7117786654067</v>
      </c>
      <c r="BM26" s="9">
        <f>BL26-BK26</f>
        <v>-1863.2882213345933</v>
      </c>
      <c r="BN26" s="67">
        <f>BM26*IF($BM$113 &gt; 0, (BM26&gt;0), (BM26&lt;0))</f>
        <v>0</v>
      </c>
      <c r="BO26" s="7">
        <f>BN26/$BN$113</f>
        <v>0</v>
      </c>
      <c r="BP26" s="76">
        <f>BO26*$BM$113</f>
        <v>0</v>
      </c>
      <c r="BQ26" s="62">
        <f>IF(BP26&gt;0,V26,W26)</f>
        <v>93.223393485872094</v>
      </c>
      <c r="BR26" s="60">
        <f>BP26/BQ26</f>
        <v>0</v>
      </c>
      <c r="BS26" s="78">
        <f>BK26/BL26</f>
        <v>1.5159016930257687</v>
      </c>
      <c r="BT26" s="17">
        <f>AY26+BK26+BV26</f>
        <v>10220</v>
      </c>
      <c r="BU26" s="83">
        <f>AZ26+BL26+BW26</f>
        <v>5982.244899897536</v>
      </c>
      <c r="BV26" s="80">
        <v>0</v>
      </c>
      <c r="BW26" s="15">
        <f>AW26*$D$121</f>
        <v>33.805033281589239</v>
      </c>
      <c r="BX26" s="48">
        <f>BW26-BV26</f>
        <v>33.805033281589239</v>
      </c>
      <c r="BY26" s="68">
        <f>BX26*(BX26&lt;&gt;0)</f>
        <v>33.805033281589239</v>
      </c>
      <c r="BZ26" s="31">
        <f>BY26/$BY$113</f>
        <v>9.7140900234451752E-2</v>
      </c>
      <c r="CA26" s="61">
        <f>BZ26 * $BX$113</f>
        <v>33.805033281589239</v>
      </c>
      <c r="CB26" s="62">
        <f>IF(CA26&gt;0, V26, W26)</f>
        <v>89.175433008293609</v>
      </c>
      <c r="CC26" s="79">
        <f>CA26/CB26</f>
        <v>0.37908459921293863</v>
      </c>
      <c r="CG26" s="33"/>
      <c r="CI26" s="16"/>
      <c r="CJ26" s="1"/>
    </row>
    <row r="27" spans="1:88" x14ac:dyDescent="0.2">
      <c r="A27" s="39" t="s">
        <v>181</v>
      </c>
      <c r="B27">
        <v>0</v>
      </c>
      <c r="C27">
        <v>0</v>
      </c>
      <c r="D27">
        <v>9.7643097643097601E-2</v>
      </c>
      <c r="E27">
        <v>0.90235690235690202</v>
      </c>
      <c r="F27">
        <v>0.31511254019292601</v>
      </c>
      <c r="G27">
        <v>0.31511254019292601</v>
      </c>
      <c r="H27">
        <v>0.58823529411764697</v>
      </c>
      <c r="I27">
        <v>0.24064171122994599</v>
      </c>
      <c r="J27">
        <v>0.376236558274606</v>
      </c>
      <c r="K27">
        <v>0.34432086429862901</v>
      </c>
      <c r="L27">
        <v>-6.1332218338644703E-2</v>
      </c>
      <c r="M27">
        <v>-0.43246081138884102</v>
      </c>
      <c r="N27" s="25">
        <v>0</v>
      </c>
      <c r="O27">
        <v>1.0024541644103899</v>
      </c>
      <c r="P27">
        <v>0.99611739359717399</v>
      </c>
      <c r="Q27">
        <v>1.00216641787894</v>
      </c>
      <c r="R27">
        <v>0.98193231690860805</v>
      </c>
      <c r="S27">
        <v>31.4500007629394</v>
      </c>
      <c r="T27" s="34">
        <f>IF(C27,P27,R27)</f>
        <v>0.98193231690860805</v>
      </c>
      <c r="U27" s="34">
        <f>IF(D27 = 0,O27,Q27)</f>
        <v>1.00216641787894</v>
      </c>
      <c r="V27" s="50">
        <f>S27*T27^(1-N27)</f>
        <v>30.881772115930577</v>
      </c>
      <c r="W27" s="49">
        <f>S27*U27^(N27+1)</f>
        <v>31.51813460688491</v>
      </c>
      <c r="X27" s="55">
        <f>0.5 * (D27-MAX($D$4:$D$112))/(MIN($D$4:$D$112)-MAX($D$4:$D$112)) + 0.75</f>
        <v>1.1999527141212325</v>
      </c>
      <c r="Y27" s="55">
        <f>AVERAGE(D27, F27, G27, H27, I27, J27, K27)</f>
        <v>0.32532894370711102</v>
      </c>
      <c r="Z27" s="26">
        <f>AI27^N27</f>
        <v>1</v>
      </c>
      <c r="AA27" s="26">
        <f>(Z27+AB27)/2</f>
        <v>1</v>
      </c>
      <c r="AB27" s="26">
        <f>AM27^N27</f>
        <v>1</v>
      </c>
      <c r="AC27" s="26">
        <f>IF(C27&gt;0, 1, 0.8)</f>
        <v>0.8</v>
      </c>
      <c r="AD27" s="26">
        <f>IF(C27&gt;0, 1, 0.7)</f>
        <v>0.7</v>
      </c>
      <c r="AE27" s="26">
        <f>IF(C27 &gt; 0, 1, 0.9)</f>
        <v>0.9</v>
      </c>
      <c r="AF27" s="26">
        <f>PERCENTILE($L$2:$L$112, 0.05)</f>
        <v>1.8188612012559151E-2</v>
      </c>
      <c r="AG27" s="26">
        <f>PERCENTILE($L$2:$L$112, 0.95)</f>
        <v>1.0270604073813701</v>
      </c>
      <c r="AH27" s="26">
        <f>MIN(MAX(L27,AF27), AG27)</f>
        <v>1.8188612012559151E-2</v>
      </c>
      <c r="AI27" s="26">
        <f>AH27-$AH$113+1</f>
        <v>1</v>
      </c>
      <c r="AJ27" s="26">
        <f>PERCENTILE($M$2:$M$112, 0.02)</f>
        <v>-1.240141403124134</v>
      </c>
      <c r="AK27" s="26">
        <f>PERCENTILE($M$2:$M$112, 0.98)</f>
        <v>1.0735266224922819</v>
      </c>
      <c r="AL27" s="26">
        <f>MIN(MAX(M27,AJ27), AK27)</f>
        <v>-0.43246081138884102</v>
      </c>
      <c r="AM27" s="26">
        <f>AL27-$AL$113 + 1</f>
        <v>1.8076805917352929</v>
      </c>
      <c r="AN27" s="60">
        <v>1</v>
      </c>
      <c r="AO27" s="60">
        <v>1</v>
      </c>
      <c r="AP27" s="65">
        <v>1</v>
      </c>
      <c r="AQ27" s="25">
        <v>1</v>
      </c>
      <c r="AR27" s="20">
        <f>(AI27^4)*AB27*AE27*AN27</f>
        <v>0.9</v>
      </c>
      <c r="AS27" s="20">
        <f>(AI27^4) *Z27*AC27*AO27</f>
        <v>0.8</v>
      </c>
      <c r="AT27" s="20">
        <f>(AM27^4)*AA27*AP27*AQ27</f>
        <v>10.677922904279658</v>
      </c>
      <c r="AU27" s="14">
        <f>AR27/$AR$113</f>
        <v>1.9056661248726362E-3</v>
      </c>
      <c r="AV27" s="14">
        <f>AS27/$AS$113</f>
        <v>1.9116739272696996E-3</v>
      </c>
      <c r="AW27" s="81">
        <f>AT27/$AT$113</f>
        <v>3.4295244277728456E-3</v>
      </c>
      <c r="AX27" s="25">
        <f>N27</f>
        <v>0</v>
      </c>
      <c r="AY27" s="80">
        <v>409</v>
      </c>
      <c r="AZ27" s="15">
        <f>$D$119*AU27</f>
        <v>243.87381099832587</v>
      </c>
      <c r="BA27" s="23">
        <f>AZ27-AY27</f>
        <v>-165.12618900167413</v>
      </c>
      <c r="BB27" s="67">
        <f>BA27*IF($BA$113 &gt; 0, (BA27&gt;0), (BA27&lt;0))</f>
        <v>0</v>
      </c>
      <c r="BC27" s="75">
        <f>BB27/$BB$113</f>
        <v>0</v>
      </c>
      <c r="BD27" s="76">
        <f>BC27*$BA$113</f>
        <v>0</v>
      </c>
      <c r="BE27" s="77">
        <f>(IF(BD27 &gt; 0, V27, W27))</f>
        <v>31.51813460688491</v>
      </c>
      <c r="BF27" s="60">
        <f>BD27/BE27</f>
        <v>0</v>
      </c>
      <c r="BG27" s="78">
        <f>AY27/AZ27</f>
        <v>1.6770968490864633</v>
      </c>
      <c r="BH27" s="80">
        <v>31</v>
      </c>
      <c r="BI27" s="80">
        <v>346</v>
      </c>
      <c r="BJ27" s="80">
        <v>31</v>
      </c>
      <c r="BK27" s="10">
        <f>SUM(BH27:BJ27)</f>
        <v>408</v>
      </c>
      <c r="BL27" s="15">
        <f>AV27*$D$118</f>
        <v>376.93812995725756</v>
      </c>
      <c r="BM27" s="9">
        <f>BL27-BK27</f>
        <v>-31.061870042742441</v>
      </c>
      <c r="BN27" s="67">
        <f>BM27*IF($BM$113 &gt; 0, (BM27&gt;0), (BM27&lt;0))</f>
        <v>0</v>
      </c>
      <c r="BO27" s="7">
        <f>BN27/$BN$113</f>
        <v>0</v>
      </c>
      <c r="BP27" s="76">
        <f>BO27*$BM$113</f>
        <v>0</v>
      </c>
      <c r="BQ27" s="62">
        <f>IF(BP27&gt;0,V27,W27)</f>
        <v>31.51813460688491</v>
      </c>
      <c r="BR27" s="60">
        <f>BP27/BQ27</f>
        <v>0</v>
      </c>
      <c r="BS27" s="78">
        <f>BK27/BL27</f>
        <v>1.0824057519632324</v>
      </c>
      <c r="BT27" s="17">
        <f>AY27+BK27+BV27</f>
        <v>817</v>
      </c>
      <c r="BU27" s="83">
        <f>AZ27+BL27+BW27</f>
        <v>636.65634381189398</v>
      </c>
      <c r="BV27" s="80">
        <v>0</v>
      </c>
      <c r="BW27" s="15">
        <f>AW27*$D$121</f>
        <v>15.844402856310547</v>
      </c>
      <c r="BX27" s="48">
        <f>BW27-BV27</f>
        <v>15.844402856310547</v>
      </c>
      <c r="BY27" s="68">
        <f>BX27*(BX27&lt;&gt;0)</f>
        <v>15.844402856310547</v>
      </c>
      <c r="BZ27" s="31">
        <f>BY27/$BY$113</f>
        <v>4.5529893265260156E-2</v>
      </c>
      <c r="CA27" s="61">
        <f>BZ27 * $BX$113</f>
        <v>15.844402856310547</v>
      </c>
      <c r="CB27" s="62">
        <f>IF(CA27&gt;0, V27, W27)</f>
        <v>30.881772115930577</v>
      </c>
      <c r="CC27" s="79">
        <f>CA27/CB27</f>
        <v>0.51306650398268761</v>
      </c>
      <c r="CG27" s="33"/>
      <c r="CI27" s="16"/>
      <c r="CJ27" s="1"/>
    </row>
    <row r="28" spans="1:88" x14ac:dyDescent="0.2">
      <c r="A28" s="39" t="s">
        <v>194</v>
      </c>
      <c r="B28">
        <v>0</v>
      </c>
      <c r="C28">
        <v>0</v>
      </c>
      <c r="D28">
        <v>0.195970695970695</v>
      </c>
      <c r="E28">
        <v>0.80402930402930395</v>
      </c>
      <c r="F28">
        <v>0.10940325497287499</v>
      </c>
      <c r="G28">
        <v>0.10940325497287499</v>
      </c>
      <c r="H28">
        <v>0.16191446028513201</v>
      </c>
      <c r="I28">
        <v>0.10183299389002</v>
      </c>
      <c r="J28">
        <v>0.12840651947982101</v>
      </c>
      <c r="K28">
        <v>0.11852464381229</v>
      </c>
      <c r="L28">
        <v>0.45279372015438901</v>
      </c>
      <c r="M28">
        <v>-0.511361756608675</v>
      </c>
      <c r="N28" s="25">
        <v>0</v>
      </c>
      <c r="O28">
        <v>1.0090777591359901</v>
      </c>
      <c r="P28">
        <v>0.97904312698038698</v>
      </c>
      <c r="Q28">
        <v>1.00947316675257</v>
      </c>
      <c r="R28">
        <v>0.98339066017877497</v>
      </c>
      <c r="S28">
        <v>56.580001831054602</v>
      </c>
      <c r="T28" s="34">
        <f>IF(C28,P28,R28)</f>
        <v>0.98339066017877497</v>
      </c>
      <c r="U28" s="34">
        <f>IF(D28 = 0,O28,Q28)</f>
        <v>1.00947316675257</v>
      </c>
      <c r="V28" s="50">
        <f>S28*T28^(1-N28)</f>
        <v>55.640245353557084</v>
      </c>
      <c r="W28" s="49">
        <f>S28*U28^(N28+1)</f>
        <v>57.115993623260898</v>
      </c>
      <c r="X28" s="55">
        <f>0.5 * (D28-MAX($D$4:$D$112))/(MIN($D$4:$D$112)-MAX($D$4:$D$112)) + 0.75</f>
        <v>1.1491384249362799</v>
      </c>
      <c r="Y28" s="55">
        <f>AVERAGE(D28, F28, G28, H28, I28, J28, K28)</f>
        <v>0.13220797476910115</v>
      </c>
      <c r="Z28" s="26">
        <f>AI28^N28</f>
        <v>1</v>
      </c>
      <c r="AA28" s="26">
        <f>(Z28+AB28)/2</f>
        <v>1</v>
      </c>
      <c r="AB28" s="26">
        <f>AM28^N28</f>
        <v>1</v>
      </c>
      <c r="AC28" s="26">
        <f>IF(C28&gt;0, 1, 0.8)</f>
        <v>0.8</v>
      </c>
      <c r="AD28" s="26">
        <f>IF(C28&gt;0, 1, 0.7)</f>
        <v>0.7</v>
      </c>
      <c r="AE28" s="26">
        <f>IF(C28 &gt; 0, 1, 0.9)</f>
        <v>0.9</v>
      </c>
      <c r="AF28" s="26">
        <f>PERCENTILE($L$2:$L$112, 0.05)</f>
        <v>1.8188612012559151E-2</v>
      </c>
      <c r="AG28" s="26">
        <f>PERCENTILE($L$2:$L$112, 0.95)</f>
        <v>1.0270604073813701</v>
      </c>
      <c r="AH28" s="26">
        <f>MIN(MAX(L28,AF28), AG28)</f>
        <v>0.45279372015438901</v>
      </c>
      <c r="AI28" s="26">
        <f>AH28-$AH$113+1</f>
        <v>1.4346051081418298</v>
      </c>
      <c r="AJ28" s="26">
        <f>PERCENTILE($M$2:$M$112, 0.02)</f>
        <v>-1.240141403124134</v>
      </c>
      <c r="AK28" s="26">
        <f>PERCENTILE($M$2:$M$112, 0.98)</f>
        <v>1.0735266224922819</v>
      </c>
      <c r="AL28" s="26">
        <f>MIN(MAX(M28,AJ28), AK28)</f>
        <v>-0.511361756608675</v>
      </c>
      <c r="AM28" s="26">
        <f>AL28-$AL$113 + 1</f>
        <v>1.728779646515459</v>
      </c>
      <c r="AN28" s="60">
        <v>1</v>
      </c>
      <c r="AO28" s="60">
        <v>1</v>
      </c>
      <c r="AP28" s="65">
        <v>1</v>
      </c>
      <c r="AQ28" s="25">
        <v>1</v>
      </c>
      <c r="AR28" s="20">
        <f>(AI28^4)*AB28*AE28*AN28</f>
        <v>3.8121677319134957</v>
      </c>
      <c r="AS28" s="20">
        <f>(AI28^4) *Z28*AC28*AO28</f>
        <v>3.3885935394786628</v>
      </c>
      <c r="AT28" s="20">
        <f>(AM28^4)*AA28*AP28*AQ28</f>
        <v>8.9322025607786593</v>
      </c>
      <c r="AU28" s="14">
        <f>AR28/$AR$113</f>
        <v>8.0719098989334419E-3</v>
      </c>
      <c r="AV28" s="14">
        <f>AS28/$AS$113</f>
        <v>8.0973573994198838E-3</v>
      </c>
      <c r="AW28" s="81">
        <f>AT28/$AT$113</f>
        <v>2.8688357418021758E-3</v>
      </c>
      <c r="AX28" s="25">
        <f>N28</f>
        <v>0</v>
      </c>
      <c r="AY28" s="80">
        <v>1245</v>
      </c>
      <c r="AZ28" s="15">
        <f>$D$119*AU28</f>
        <v>1032.9865254962094</v>
      </c>
      <c r="BA28" s="23">
        <f>AZ28-AY28</f>
        <v>-212.01347450379058</v>
      </c>
      <c r="BB28" s="67">
        <f>BA28*IF($BA$113 &gt; 0, (BA28&gt;0), (BA28&lt;0))</f>
        <v>0</v>
      </c>
      <c r="BC28" s="75">
        <f>BB28/$BB$113</f>
        <v>0</v>
      </c>
      <c r="BD28" s="76">
        <f>BC28*$BA$113</f>
        <v>0</v>
      </c>
      <c r="BE28" s="77">
        <f>(IF(BD28 &gt; 0, V28, W28))</f>
        <v>57.115993623260898</v>
      </c>
      <c r="BF28" s="60">
        <f>BD28/BE28</f>
        <v>0</v>
      </c>
      <c r="BG28" s="78">
        <f>AY28/AZ28</f>
        <v>1.2052432139925029</v>
      </c>
      <c r="BH28" s="80">
        <v>283</v>
      </c>
      <c r="BI28" s="80">
        <v>1924</v>
      </c>
      <c r="BJ28" s="80">
        <v>0</v>
      </c>
      <c r="BK28" s="10">
        <f>SUM(BH28:BJ28)</f>
        <v>2207</v>
      </c>
      <c r="BL28" s="15">
        <f>AV28*$D$118</f>
        <v>1596.6126399454145</v>
      </c>
      <c r="BM28" s="9">
        <f>BL28-BK28</f>
        <v>-610.38736005458554</v>
      </c>
      <c r="BN28" s="67">
        <f>BM28*IF($BM$113 &gt; 0, (BM28&gt;0), (BM28&lt;0))</f>
        <v>0</v>
      </c>
      <c r="BO28" s="7">
        <f>BN28/$BN$113</f>
        <v>0</v>
      </c>
      <c r="BP28" s="76">
        <f>BO28*$BM$113</f>
        <v>0</v>
      </c>
      <c r="BQ28" s="62">
        <f>IF(BP28&gt;0,V28,W28)</f>
        <v>57.115993623260898</v>
      </c>
      <c r="BR28" s="60">
        <f>BP28/BQ28</f>
        <v>0</v>
      </c>
      <c r="BS28" s="78">
        <f>BK28/BL28</f>
        <v>1.3823014704903336</v>
      </c>
      <c r="BT28" s="17">
        <f>AY28+BK28+BV28</f>
        <v>3452</v>
      </c>
      <c r="BU28" s="83">
        <f>AZ28+BL28+BW28</f>
        <v>2642.8531865687501</v>
      </c>
      <c r="BV28" s="80">
        <v>0</v>
      </c>
      <c r="BW28" s="15">
        <f>AW28*$D$121</f>
        <v>13.254021127126052</v>
      </c>
      <c r="BX28" s="48">
        <f>BW28-BV28</f>
        <v>13.254021127126052</v>
      </c>
      <c r="BY28" s="68">
        <f>BX28*(BX28&lt;&gt;0)</f>
        <v>13.254021127126052</v>
      </c>
      <c r="BZ28" s="31">
        <f>BY28/$BY$113</f>
        <v>3.8086267606684023E-2</v>
      </c>
      <c r="CA28" s="61">
        <f>BZ28 * $BX$113</f>
        <v>13.25402112712605</v>
      </c>
      <c r="CB28" s="62">
        <f>IF(CA28&gt;0, V28, W28)</f>
        <v>55.640245353557084</v>
      </c>
      <c r="CC28" s="79">
        <f>CA28/CB28</f>
        <v>0.23820925020918729</v>
      </c>
      <c r="CG28" s="33"/>
      <c r="CI28" s="16"/>
      <c r="CJ28" s="1"/>
    </row>
    <row r="29" spans="1:88" x14ac:dyDescent="0.2">
      <c r="A29" s="39" t="s">
        <v>185</v>
      </c>
      <c r="B29">
        <v>1</v>
      </c>
      <c r="C29">
        <v>0</v>
      </c>
      <c r="D29">
        <v>0.70437956204379504</v>
      </c>
      <c r="E29">
        <v>0.29562043795620402</v>
      </c>
      <c r="F29">
        <v>0.64930555555555503</v>
      </c>
      <c r="G29">
        <v>0.64930555555555503</v>
      </c>
      <c r="H29">
        <v>0.87804878048780399</v>
      </c>
      <c r="I29">
        <v>0.89024390243902396</v>
      </c>
      <c r="J29">
        <v>0.88412531514106596</v>
      </c>
      <c r="K29">
        <v>0.75767240871527097</v>
      </c>
      <c r="L29">
        <v>7.49788147040992E-2</v>
      </c>
      <c r="M29">
        <v>0</v>
      </c>
      <c r="N29" s="25">
        <v>0</v>
      </c>
      <c r="O29">
        <v>0.99288264307591001</v>
      </c>
      <c r="P29">
        <v>0.98734220469295197</v>
      </c>
      <c r="Q29">
        <v>1.0080287852902501</v>
      </c>
      <c r="R29">
        <v>0.99637416134453805</v>
      </c>
      <c r="S29">
        <v>99.309997558593693</v>
      </c>
      <c r="T29" s="34">
        <f>IF(C29,P29,R29)</f>
        <v>0.99637416134453805</v>
      </c>
      <c r="U29" s="34">
        <f>IF(D29 = 0,O29,Q29)</f>
        <v>1.0080287852902501</v>
      </c>
      <c r="V29" s="50">
        <f>S29*T29^(1-N29)</f>
        <v>98.949915530571914</v>
      </c>
      <c r="W29" s="49">
        <f>S29*U29^(N29+1)</f>
        <v>100.10733620616691</v>
      </c>
      <c r="X29" s="55">
        <f>0.5 * (D29-MAX($D$4:$D$112))/(MIN($D$4:$D$112)-MAX($D$4:$D$112)) + 0.75</f>
        <v>0.88640003221402552</v>
      </c>
      <c r="Y29" s="55">
        <f>AVERAGE(D29, F29, G29, H29, I29, J29, K29)</f>
        <v>0.77329729713400996</v>
      </c>
      <c r="Z29" s="26">
        <f>AI29^N29</f>
        <v>1</v>
      </c>
      <c r="AA29" s="26">
        <f>(Z29+AB29)/2</f>
        <v>1</v>
      </c>
      <c r="AB29" s="26">
        <f>AM29^N29</f>
        <v>1</v>
      </c>
      <c r="AC29" s="26">
        <f>IF(C29&gt;0, 1, 0.8)</f>
        <v>0.8</v>
      </c>
      <c r="AD29" s="26">
        <f>IF(C29&gt;0, 1, 0.7)</f>
        <v>0.7</v>
      </c>
      <c r="AE29" s="26">
        <f>IF(C29 &gt; 0, 1, 0.9)</f>
        <v>0.9</v>
      </c>
      <c r="AF29" s="26">
        <f>PERCENTILE($L$2:$L$112, 0.05)</f>
        <v>1.8188612012559151E-2</v>
      </c>
      <c r="AG29" s="26">
        <f>PERCENTILE($L$2:$L$112, 0.95)</f>
        <v>1.0270604073813701</v>
      </c>
      <c r="AH29" s="26">
        <f>MIN(MAX(L29,AF29), AG29)</f>
        <v>7.49788147040992E-2</v>
      </c>
      <c r="AI29" s="26">
        <f>AH29-$AH$113+1</f>
        <v>1.0567902026915401</v>
      </c>
      <c r="AJ29" s="26">
        <f>PERCENTILE($M$2:$M$112, 0.02)</f>
        <v>-1.240141403124134</v>
      </c>
      <c r="AK29" s="26">
        <f>PERCENTILE($M$2:$M$112, 0.98)</f>
        <v>1.0735266224922819</v>
      </c>
      <c r="AL29" s="26">
        <f>MIN(MAX(M29,AJ29), AK29)</f>
        <v>0</v>
      </c>
      <c r="AM29" s="26">
        <f>AL29-$AL$113 + 1</f>
        <v>2.240141403124134</v>
      </c>
      <c r="AN29" s="60">
        <v>1</v>
      </c>
      <c r="AO29" s="60">
        <v>1</v>
      </c>
      <c r="AP29" s="65">
        <v>1</v>
      </c>
      <c r="AQ29" s="25">
        <v>1</v>
      </c>
      <c r="AR29" s="20">
        <f>(AI29^4)*AB29*AE29*AN29</f>
        <v>1.1225291376900501</v>
      </c>
      <c r="AS29" s="20">
        <f>(AI29^4) *Z29*AC29*AO29</f>
        <v>0.99780367794671132</v>
      </c>
      <c r="AT29" s="20">
        <f>(AM29^4)*AA29*AP29*AQ29</f>
        <v>25.182667520650366</v>
      </c>
      <c r="AU29" s="14">
        <f>AR29/$AR$113</f>
        <v>2.3768508354204661E-3</v>
      </c>
      <c r="AV29" s="14">
        <f>AS29/$AS$113</f>
        <v>2.3843440945806754E-3</v>
      </c>
      <c r="AW29" s="81">
        <f>AT29/$AT$113</f>
        <v>8.0881435643197774E-3</v>
      </c>
      <c r="AX29" s="25">
        <f>N29</f>
        <v>0</v>
      </c>
      <c r="AY29" s="80">
        <v>298</v>
      </c>
      <c r="AZ29" s="15">
        <f>$D$119*AU29</f>
        <v>304.17273196126331</v>
      </c>
      <c r="BA29" s="23">
        <f>AZ29-AY29</f>
        <v>6.1727319612633096</v>
      </c>
      <c r="BB29" s="67">
        <f>BA29*IF($BA$113 &gt; 0, (BA29&gt;0), (BA29&lt;0))</f>
        <v>6.1727319612633096</v>
      </c>
      <c r="BC29" s="75">
        <f>BB29/$BB$113</f>
        <v>2.0536720818448647E-4</v>
      </c>
      <c r="BD29" s="76">
        <f>BC29*$BA$113</f>
        <v>0.14601608501917923</v>
      </c>
      <c r="BE29" s="77">
        <f>(IF(BD29 &gt; 0, V29, W29))</f>
        <v>98.949915530571914</v>
      </c>
      <c r="BF29" s="60">
        <f>BD29/BE29</f>
        <v>1.4756564898134308E-3</v>
      </c>
      <c r="BG29" s="78">
        <f>AY29/AZ29</f>
        <v>0.97970649136935317</v>
      </c>
      <c r="BH29" s="80">
        <v>298</v>
      </c>
      <c r="BI29" s="80">
        <v>199</v>
      </c>
      <c r="BJ29" s="80">
        <v>0</v>
      </c>
      <c r="BK29" s="10">
        <f>SUM(BH29:BJ29)</f>
        <v>497</v>
      </c>
      <c r="BL29" s="15">
        <f>AV29*$D$118</f>
        <v>470.1378155371338</v>
      </c>
      <c r="BM29" s="9">
        <f>BL29-BK29</f>
        <v>-26.862184462866196</v>
      </c>
      <c r="BN29" s="67">
        <f>BM29*IF($BM$113 &gt; 0, (BM29&gt;0), (BM29&lt;0))</f>
        <v>0</v>
      </c>
      <c r="BO29" s="7">
        <f>BN29/$BN$113</f>
        <v>0</v>
      </c>
      <c r="BP29" s="76">
        <f>BO29*$BM$113</f>
        <v>0</v>
      </c>
      <c r="BQ29" s="62">
        <f>IF(BP29&gt;0,V29,W29)</f>
        <v>100.10733620616691</v>
      </c>
      <c r="BR29" s="60">
        <f>BP29/BQ29</f>
        <v>0</v>
      </c>
      <c r="BS29" s="78">
        <f>BK29/BL29</f>
        <v>1.0571368300424335</v>
      </c>
      <c r="BT29" s="17">
        <f>AY29+BK29+BV29</f>
        <v>795</v>
      </c>
      <c r="BU29" s="83">
        <f>AZ29+BL29+BW29</f>
        <v>811.67777076555444</v>
      </c>
      <c r="BV29" s="80">
        <v>0</v>
      </c>
      <c r="BW29" s="15">
        <f>AW29*$D$121</f>
        <v>37.367223267157371</v>
      </c>
      <c r="BX29" s="48">
        <f>BW29-BV29</f>
        <v>37.367223267157371</v>
      </c>
      <c r="BY29" s="68">
        <f>BX29*(BX29&lt;&gt;0)</f>
        <v>37.367223267157371</v>
      </c>
      <c r="BZ29" s="31">
        <f>BY29/$BY$113</f>
        <v>0.10737707835390041</v>
      </c>
      <c r="CA29" s="61">
        <f>BZ29 * $BX$113</f>
        <v>37.367223267157371</v>
      </c>
      <c r="CB29" s="62">
        <f>IF(CA29&gt;0, V29, W29)</f>
        <v>98.949915530571914</v>
      </c>
      <c r="CC29" s="79">
        <f>CA29/CB29</f>
        <v>0.37763774801416844</v>
      </c>
      <c r="CG29" s="33"/>
      <c r="CI29" s="16"/>
      <c r="CJ29" s="1"/>
    </row>
    <row r="30" spans="1:88" x14ac:dyDescent="0.2">
      <c r="A30" s="39" t="s">
        <v>182</v>
      </c>
      <c r="B30">
        <v>0</v>
      </c>
      <c r="C30">
        <v>0</v>
      </c>
      <c r="D30">
        <v>0.34280532043530798</v>
      </c>
      <c r="E30">
        <v>0.65719467956469102</v>
      </c>
      <c r="F30">
        <v>0.27577937649880002</v>
      </c>
      <c r="G30">
        <v>0.27577937649880002</v>
      </c>
      <c r="H30">
        <v>0.398316062176165</v>
      </c>
      <c r="I30">
        <v>0.567357512953367</v>
      </c>
      <c r="J30">
        <v>0.47538154192779503</v>
      </c>
      <c r="K30">
        <v>0.36207792701556102</v>
      </c>
      <c r="L30">
        <v>0.34107213802782499</v>
      </c>
      <c r="M30">
        <v>-0.97826809385587099</v>
      </c>
      <c r="N30" s="25">
        <v>0</v>
      </c>
      <c r="O30">
        <v>1.0003610139333301</v>
      </c>
      <c r="P30">
        <v>0.99609268478059598</v>
      </c>
      <c r="Q30">
        <v>1.0002971222033501</v>
      </c>
      <c r="R30">
        <v>0.97870737301337696</v>
      </c>
      <c r="S30">
        <v>14.435000419616699</v>
      </c>
      <c r="T30" s="34">
        <f>IF(C30,P30,R30)</f>
        <v>0.97870737301337696</v>
      </c>
      <c r="U30" s="34">
        <f>IF(D30 = 0,O30,Q30)</f>
        <v>1.0002971222033501</v>
      </c>
      <c r="V30" s="50">
        <f>S30*T30^(1-N30)</f>
        <v>14.127641340130054</v>
      </c>
      <c r="W30" s="49">
        <f>S30*U30^(N30+1)</f>
        <v>14.439289378746736</v>
      </c>
      <c r="X30" s="55">
        <f>0.5 * (D30-MAX($D$4:$D$112))/(MIN($D$4:$D$112)-MAX($D$4:$D$112)) + 0.75</f>
        <v>1.0732564020168345</v>
      </c>
      <c r="Y30" s="55">
        <f>AVERAGE(D30, F30, G30, H30, I30, J30, K30)</f>
        <v>0.3853567310722566</v>
      </c>
      <c r="Z30" s="26">
        <f>AI30^N30</f>
        <v>1</v>
      </c>
      <c r="AA30" s="26">
        <f>(Z30+AB30)/2</f>
        <v>1</v>
      </c>
      <c r="AB30" s="26">
        <f>AM30^N30</f>
        <v>1</v>
      </c>
      <c r="AC30" s="26">
        <f>IF(C30&gt;0, 1, 0.8)</f>
        <v>0.8</v>
      </c>
      <c r="AD30" s="26">
        <f>IF(C30&gt;0, 1, 0.7)</f>
        <v>0.7</v>
      </c>
      <c r="AE30" s="26">
        <f>IF(C30 &gt; 0, 1, 0.9)</f>
        <v>0.9</v>
      </c>
      <c r="AF30" s="26">
        <f>PERCENTILE($L$2:$L$112, 0.05)</f>
        <v>1.8188612012559151E-2</v>
      </c>
      <c r="AG30" s="26">
        <f>PERCENTILE($L$2:$L$112, 0.95)</f>
        <v>1.0270604073813701</v>
      </c>
      <c r="AH30" s="26">
        <f>MIN(MAX(L30,AF30), AG30)</f>
        <v>0.34107213802782499</v>
      </c>
      <c r="AI30" s="26">
        <f>AH30-$AH$113+1</f>
        <v>1.3228835260152658</v>
      </c>
      <c r="AJ30" s="26">
        <f>PERCENTILE($M$2:$M$112, 0.02)</f>
        <v>-1.240141403124134</v>
      </c>
      <c r="AK30" s="26">
        <f>PERCENTILE($M$2:$M$112, 0.98)</f>
        <v>1.0735266224922819</v>
      </c>
      <c r="AL30" s="26">
        <f>MIN(MAX(M30,AJ30), AK30)</f>
        <v>-0.97826809385587099</v>
      </c>
      <c r="AM30" s="26">
        <f>AL30-$AL$113 + 1</f>
        <v>1.261873309268263</v>
      </c>
      <c r="AN30" s="60">
        <v>1</v>
      </c>
      <c r="AO30" s="60">
        <v>1</v>
      </c>
      <c r="AP30" s="65">
        <v>1</v>
      </c>
      <c r="AQ30" s="25">
        <v>1</v>
      </c>
      <c r="AR30" s="20">
        <f>(AI30^4)*AB30*AE30*AN30</f>
        <v>2.7563155941083872</v>
      </c>
      <c r="AS30" s="20">
        <f>(AI30^4) *Z30*AC30*AO30</f>
        <v>2.4500583058741223</v>
      </c>
      <c r="AT30" s="20">
        <f>(AM30^4)*AA30*AP30*AQ30</f>
        <v>2.5354965128185243</v>
      </c>
      <c r="AU30" s="14">
        <f>AR30/$AR$113</f>
        <v>5.8362413968339423E-3</v>
      </c>
      <c r="AV30" s="14">
        <f>AS30/$AS$113</f>
        <v>5.8546407295376633E-3</v>
      </c>
      <c r="AW30" s="81">
        <f>AT30/$AT$113</f>
        <v>8.1434819348235438E-4</v>
      </c>
      <c r="AX30" s="25">
        <f>N30</f>
        <v>0</v>
      </c>
      <c r="AY30" s="80">
        <v>1140</v>
      </c>
      <c r="AZ30" s="15">
        <f>$D$119*AU30</f>
        <v>746.88132027703011</v>
      </c>
      <c r="BA30" s="23">
        <f>AZ30-AY30</f>
        <v>-393.11867972296989</v>
      </c>
      <c r="BB30" s="67">
        <f>BA30*IF($BA$113 &gt; 0, (BA30&gt;0), (BA30&lt;0))</f>
        <v>0</v>
      </c>
      <c r="BC30" s="75">
        <f>BB30/$BB$113</f>
        <v>0</v>
      </c>
      <c r="BD30" s="76">
        <f>BC30*$BA$113</f>
        <v>0</v>
      </c>
      <c r="BE30" s="77">
        <f>(IF(BD30 &gt; 0, V30, W30))</f>
        <v>14.439289378746736</v>
      </c>
      <c r="BF30" s="60">
        <f>BD30/BE30</f>
        <v>0</v>
      </c>
      <c r="BG30" s="78">
        <f>AY30/AZ30</f>
        <v>1.5263469162371821</v>
      </c>
      <c r="BH30" s="80">
        <v>520</v>
      </c>
      <c r="BI30" s="80">
        <v>29</v>
      </c>
      <c r="BJ30" s="80">
        <v>144</v>
      </c>
      <c r="BK30" s="10">
        <f>SUM(BH30:BJ30)</f>
        <v>693</v>
      </c>
      <c r="BL30" s="15">
        <f>AV30*$D$118</f>
        <v>1154.4004951280479</v>
      </c>
      <c r="BM30" s="9">
        <f>BL30-BK30</f>
        <v>461.40049512804785</v>
      </c>
      <c r="BN30" s="67">
        <f>BM30*IF($BM$113 &gt; 0, (BM30&gt;0), (BM30&lt;0))</f>
        <v>461.40049512804785</v>
      </c>
      <c r="BO30" s="7">
        <f>BN30/$BN$113</f>
        <v>9.3104889780337499E-3</v>
      </c>
      <c r="BP30" s="76">
        <f>BO30*$BM$113</f>
        <v>2.3090012665529964</v>
      </c>
      <c r="BQ30" s="62">
        <f>IF(BP30&gt;0,V30,W30)</f>
        <v>14.127641340130054</v>
      </c>
      <c r="BR30" s="60">
        <f>BP30/BQ30</f>
        <v>0.16343855361009191</v>
      </c>
      <c r="BS30" s="78">
        <f>BK30/BL30</f>
        <v>0.60031159283514635</v>
      </c>
      <c r="BT30" s="17">
        <f>AY30+BK30+BV30</f>
        <v>1833</v>
      </c>
      <c r="BU30" s="83">
        <f>AZ30+BL30+BW30</f>
        <v>1905.0441040589662</v>
      </c>
      <c r="BV30" s="80">
        <v>0</v>
      </c>
      <c r="BW30" s="15">
        <f>AW30*$D$121</f>
        <v>3.7622886538884774</v>
      </c>
      <c r="BX30" s="48">
        <f>BW30-BV30</f>
        <v>3.7622886538884774</v>
      </c>
      <c r="BY30" s="68">
        <f>BX30*(BX30&lt;&gt;0)</f>
        <v>3.7622886538884774</v>
      </c>
      <c r="BZ30" s="31">
        <f>BY30/$BY$113</f>
        <v>1.0811174292782973E-2</v>
      </c>
      <c r="CA30" s="61">
        <f>BZ30 * $BX$113</f>
        <v>3.7622886538884779</v>
      </c>
      <c r="CB30" s="62">
        <f>IF(CA30&gt;0, V30, W30)</f>
        <v>14.127641340130054</v>
      </c>
      <c r="CC30" s="79">
        <f>CA30/CB30</f>
        <v>0.26630692012272189</v>
      </c>
      <c r="CG30" s="33"/>
      <c r="CI30" s="16"/>
      <c r="CJ30" s="1"/>
    </row>
    <row r="31" spans="1:88" x14ac:dyDescent="0.2">
      <c r="A31" s="39" t="s">
        <v>232</v>
      </c>
      <c r="B31">
        <v>0</v>
      </c>
      <c r="C31">
        <v>0</v>
      </c>
      <c r="D31">
        <v>0.194722111155537</v>
      </c>
      <c r="E31">
        <v>0.80527788884446205</v>
      </c>
      <c r="F31">
        <v>0.28337983260263</v>
      </c>
      <c r="G31">
        <v>0.28270377733598401</v>
      </c>
      <c r="H31">
        <v>0.27143454621497198</v>
      </c>
      <c r="I31">
        <v>0.26808866583019603</v>
      </c>
      <c r="J31">
        <v>0.26975641856125798</v>
      </c>
      <c r="K31">
        <v>0.27631917986614601</v>
      </c>
      <c r="L31">
        <v>0.94974120524026495</v>
      </c>
      <c r="M31">
        <v>0.862011433169665</v>
      </c>
      <c r="N31" s="25">
        <v>0</v>
      </c>
      <c r="O31">
        <v>0.99299034852596002</v>
      </c>
      <c r="P31">
        <v>0.99159398207010496</v>
      </c>
      <c r="Q31">
        <v>0.98135162821227295</v>
      </c>
      <c r="R31">
        <v>1.00335007763885</v>
      </c>
      <c r="S31">
        <v>12.0100002288818</v>
      </c>
      <c r="T31" s="34">
        <f>IF(C31,P31,R31)</f>
        <v>1.00335007763885</v>
      </c>
      <c r="U31" s="34">
        <f>IF(D31 = 0,O31,Q31)</f>
        <v>0.98135162821227295</v>
      </c>
      <c r="V31" s="50">
        <f>S31*T31^(1-N31)</f>
        <v>12.05023466209116</v>
      </c>
      <c r="W31" s="49">
        <f>S31*U31^(N31+1)</f>
        <v>11.786033279442925</v>
      </c>
      <c r="X31" s="55">
        <f>0.5 * (D31-MAX($D$4:$D$112))/(MIN($D$4:$D$112)-MAX($D$4:$D$112)) + 0.75</f>
        <v>1.1497836756181687</v>
      </c>
      <c r="Y31" s="55">
        <f>AVERAGE(D31, F31, G31, H31, I31, J31, K31)</f>
        <v>0.26377207593810331</v>
      </c>
      <c r="Z31" s="26">
        <f>AI31^N31</f>
        <v>1</v>
      </c>
      <c r="AA31" s="26">
        <f>(Z31+AB31)/2</f>
        <v>1</v>
      </c>
      <c r="AB31" s="26">
        <f>AM31^N31</f>
        <v>1</v>
      </c>
      <c r="AC31" s="26">
        <f>IF(C31&gt;0, 1, 0.8)</f>
        <v>0.8</v>
      </c>
      <c r="AD31" s="26">
        <f>IF(C31&gt;0, 1, 0.7)</f>
        <v>0.7</v>
      </c>
      <c r="AE31" s="26">
        <f>IF(C31 &gt; 0, 1, 0.9)</f>
        <v>0.9</v>
      </c>
      <c r="AF31" s="26">
        <f>PERCENTILE($L$2:$L$112, 0.05)</f>
        <v>1.8188612012559151E-2</v>
      </c>
      <c r="AG31" s="26">
        <f>PERCENTILE($L$2:$L$112, 0.95)</f>
        <v>1.0270604073813701</v>
      </c>
      <c r="AH31" s="26">
        <f>MIN(MAX(L31,AF31), AG31)</f>
        <v>0.94974120524026495</v>
      </c>
      <c r="AI31" s="26">
        <f>AH31-$AH$113+1</f>
        <v>1.9315525932277058</v>
      </c>
      <c r="AJ31" s="26">
        <f>PERCENTILE($M$2:$M$112, 0.02)</f>
        <v>-1.240141403124134</v>
      </c>
      <c r="AK31" s="26">
        <f>PERCENTILE($M$2:$M$112, 0.98)</f>
        <v>1.0735266224922819</v>
      </c>
      <c r="AL31" s="26">
        <f>MIN(MAX(M31,AJ31), AK31)</f>
        <v>0.862011433169665</v>
      </c>
      <c r="AM31" s="26">
        <f>AL31-$AL$113 + 1</f>
        <v>3.1021528362937989</v>
      </c>
      <c r="AN31" s="60">
        <v>0</v>
      </c>
      <c r="AO31" s="63">
        <v>0</v>
      </c>
      <c r="AP31" s="65">
        <v>0.5</v>
      </c>
      <c r="AQ31" s="64">
        <v>1</v>
      </c>
      <c r="AR31" s="20">
        <f>(AI31^4)*AB31*AE31*AN31</f>
        <v>0</v>
      </c>
      <c r="AS31" s="20">
        <f>(AI31^4) *Z31*AC31*AO31</f>
        <v>0</v>
      </c>
      <c r="AT31" s="20">
        <f>(AM31^4)*AA31*AP31*AQ31</f>
        <v>46.304453972449402</v>
      </c>
      <c r="AU31" s="14">
        <f>AR31/$AR$113</f>
        <v>0</v>
      </c>
      <c r="AV31" s="14">
        <f>AS31/$AS$113</f>
        <v>0</v>
      </c>
      <c r="AW31" s="81">
        <f>AT31/$AT$113</f>
        <v>1.4872017473506149E-2</v>
      </c>
      <c r="AX31" s="25">
        <f>N31</f>
        <v>0</v>
      </c>
      <c r="AY31" s="80">
        <v>0</v>
      </c>
      <c r="AZ31" s="15">
        <f>$D$119*AU31</f>
        <v>0</v>
      </c>
      <c r="BA31" s="23">
        <f>AZ31-AY31</f>
        <v>0</v>
      </c>
      <c r="BB31" s="67">
        <f>BA31*IF($BA$113 &gt; 0, (BA31&gt;0), (BA31&lt;0))</f>
        <v>0</v>
      </c>
      <c r="BC31" s="75">
        <f>BB31/$BB$113</f>
        <v>0</v>
      </c>
      <c r="BD31" s="76">
        <f>BC31*$BA$113</f>
        <v>0</v>
      </c>
      <c r="BE31" s="77">
        <f>(IF(BD31 &gt; 0, V31, W31))</f>
        <v>11.786033279442925</v>
      </c>
      <c r="BF31" s="60">
        <f>BD31/BE31</f>
        <v>0</v>
      </c>
      <c r="BG31" s="78" t="e">
        <f>AY31/AZ31</f>
        <v>#DIV/0!</v>
      </c>
      <c r="BH31" s="80">
        <v>0</v>
      </c>
      <c r="BI31" s="80">
        <v>0</v>
      </c>
      <c r="BJ31" s="80">
        <v>0</v>
      </c>
      <c r="BK31" s="10">
        <f>SUM(BH31:BJ31)</f>
        <v>0</v>
      </c>
      <c r="BL31" s="15">
        <f>AV31*$D$118</f>
        <v>0</v>
      </c>
      <c r="BM31" s="9">
        <f>BL31-BK31</f>
        <v>0</v>
      </c>
      <c r="BN31" s="67">
        <f>BM31*IF($BM$113 &gt; 0, (BM31&gt;0), (BM31&lt;0))</f>
        <v>0</v>
      </c>
      <c r="BO31" s="7">
        <f>BN31/$BN$113</f>
        <v>0</v>
      </c>
      <c r="BP31" s="76">
        <f>BO31*$BM$113</f>
        <v>0</v>
      </c>
      <c r="BQ31" s="62">
        <f>IF(BP31&gt;0,V31,W31)</f>
        <v>11.786033279442925</v>
      </c>
      <c r="BR31" s="60">
        <f>BP31/BQ31</f>
        <v>0</v>
      </c>
      <c r="BS31" s="78" t="e">
        <f>BK31/BL31</f>
        <v>#DIV/0!</v>
      </c>
      <c r="BT31" s="17">
        <f>AY31+BK31+BV31</f>
        <v>96</v>
      </c>
      <c r="BU31" s="83">
        <f>AZ31+BL31+BW31</f>
        <v>68.708720727598404</v>
      </c>
      <c r="BV31" s="80">
        <v>96</v>
      </c>
      <c r="BW31" s="15">
        <f>AW31*$D$121</f>
        <v>68.708720727598404</v>
      </c>
      <c r="BX31" s="48">
        <f>BW31-BV31</f>
        <v>-27.291279272401596</v>
      </c>
      <c r="BY31" s="68">
        <f>BX31*(BX31&lt;&gt;0)</f>
        <v>-27.291279272401596</v>
      </c>
      <c r="BZ31" s="31">
        <f>BY31/$BY$113</f>
        <v>-7.8423216300004525E-2</v>
      </c>
      <c r="CA31" s="61">
        <f>BZ31 * $BX$113</f>
        <v>-27.291279272401596</v>
      </c>
      <c r="CB31" s="62">
        <f>IF(CA31&gt;0, V31, W31)</f>
        <v>11.786033279442925</v>
      </c>
      <c r="CC31" s="79">
        <f>CA31/CB31</f>
        <v>-2.3155610225539371</v>
      </c>
      <c r="CG31" s="33"/>
      <c r="CI31" s="16"/>
      <c r="CJ31" s="1"/>
    </row>
    <row r="32" spans="1:88" x14ac:dyDescent="0.2">
      <c r="A32" s="39" t="s">
        <v>144</v>
      </c>
      <c r="B32">
        <v>0</v>
      </c>
      <c r="C32">
        <v>0</v>
      </c>
      <c r="D32">
        <v>0.44450431034482701</v>
      </c>
      <c r="E32">
        <v>0.55549568965517204</v>
      </c>
      <c r="F32">
        <v>0.43636363636363601</v>
      </c>
      <c r="G32">
        <v>0.43636363636363601</v>
      </c>
      <c r="H32">
        <v>0.260022909507445</v>
      </c>
      <c r="I32">
        <v>0.61683848797250795</v>
      </c>
      <c r="J32">
        <v>0.400489872954092</v>
      </c>
      <c r="K32">
        <v>0.41804212382134198</v>
      </c>
      <c r="L32">
        <v>0.58692711402083197</v>
      </c>
      <c r="M32">
        <v>-0.38893852245958299</v>
      </c>
      <c r="N32" s="25">
        <v>0</v>
      </c>
      <c r="O32">
        <v>1.02111920773966</v>
      </c>
      <c r="P32">
        <v>0.98145470289314596</v>
      </c>
      <c r="Q32">
        <v>1.0105368229564999</v>
      </c>
      <c r="R32">
        <v>0.99459058704570202</v>
      </c>
      <c r="S32">
        <v>108.02999877929599</v>
      </c>
      <c r="T32" s="34">
        <f>IF(C32,P32,R32)</f>
        <v>0.99459058704570202</v>
      </c>
      <c r="U32" s="34">
        <f>IF(D32 = 0,O32,Q32)</f>
        <v>1.0105368229564999</v>
      </c>
      <c r="V32" s="50">
        <f>S32*T32^(1-N32)</f>
        <v>107.44561990444647</v>
      </c>
      <c r="W32" s="49">
        <f>S32*U32^(N32+1)</f>
        <v>109.16829175042434</v>
      </c>
      <c r="X32" s="55">
        <f>0.5 * (D32-MAX($D$4:$D$112))/(MIN($D$4:$D$112)-MAX($D$4:$D$112)) + 0.75</f>
        <v>1.0206998261319797</v>
      </c>
      <c r="Y32" s="55">
        <f>AVERAGE(D32, F32, G32, H32, I32, J32, K32)</f>
        <v>0.43037499676106944</v>
      </c>
      <c r="Z32" s="26">
        <f>AI32^N32</f>
        <v>1</v>
      </c>
      <c r="AA32" s="26">
        <f>(Z32+AB32)/2</f>
        <v>1</v>
      </c>
      <c r="AB32" s="26">
        <f>AM32^N32</f>
        <v>1</v>
      </c>
      <c r="AC32" s="26">
        <f>IF(C32&gt;0, 1, 0.8)</f>
        <v>0.8</v>
      </c>
      <c r="AD32" s="26">
        <f>IF(C32&gt;0, 1, 0.7)</f>
        <v>0.7</v>
      </c>
      <c r="AE32" s="26">
        <f>IF(C32 &gt; 0, 1, 0.9)</f>
        <v>0.9</v>
      </c>
      <c r="AF32" s="26">
        <f>PERCENTILE($L$2:$L$112, 0.05)</f>
        <v>1.8188612012559151E-2</v>
      </c>
      <c r="AG32" s="26">
        <f>PERCENTILE($L$2:$L$112, 0.95)</f>
        <v>1.0270604073813701</v>
      </c>
      <c r="AH32" s="26">
        <f>MIN(MAX(L32,AF32), AG32)</f>
        <v>0.58692711402083197</v>
      </c>
      <c r="AI32" s="26">
        <f>AH32-$AH$113+1</f>
        <v>1.5687385020082729</v>
      </c>
      <c r="AJ32" s="26">
        <f>PERCENTILE($M$2:$M$112, 0.02)</f>
        <v>-1.240141403124134</v>
      </c>
      <c r="AK32" s="26">
        <f>PERCENTILE($M$2:$M$112, 0.98)</f>
        <v>1.0735266224922819</v>
      </c>
      <c r="AL32" s="26">
        <f>MIN(MAX(M32,AJ32), AK32)</f>
        <v>-0.38893852245958299</v>
      </c>
      <c r="AM32" s="26">
        <f>AL32-$AL$113 + 1</f>
        <v>1.8512028806645511</v>
      </c>
      <c r="AN32" s="60">
        <v>1</v>
      </c>
      <c r="AO32" s="60">
        <v>1</v>
      </c>
      <c r="AP32" s="65">
        <v>1</v>
      </c>
      <c r="AQ32" s="25">
        <v>1</v>
      </c>
      <c r="AR32" s="20">
        <f>(AI32^4)*AB32*AE32*AN32</f>
        <v>5.4506052755264065</v>
      </c>
      <c r="AS32" s="20">
        <f>(AI32^4) *Z32*AC32*AO32</f>
        <v>4.8449824671345842</v>
      </c>
      <c r="AT32" s="20">
        <f>(AM32^4)*AA32*AP32*AQ32</f>
        <v>11.744000732573433</v>
      </c>
      <c r="AU32" s="14">
        <f>AR32/$AR$113</f>
        <v>1.1541148704025282E-2</v>
      </c>
      <c r="AV32" s="14">
        <f>AS32/$AS$113</f>
        <v>1.1577533325625011E-2</v>
      </c>
      <c r="AW32" s="81">
        <f>AT32/$AT$113</f>
        <v>3.7719262213440617E-3</v>
      </c>
      <c r="AX32" s="25">
        <f>N32</f>
        <v>0</v>
      </c>
      <c r="AY32" s="80">
        <v>1512</v>
      </c>
      <c r="AZ32" s="15">
        <f>$D$119*AU32</f>
        <v>1476.9554231002273</v>
      </c>
      <c r="BA32" s="23">
        <f>AZ32-AY32</f>
        <v>-35.044576899772665</v>
      </c>
      <c r="BB32" s="67">
        <f>BA32*IF($BA$113 &gt; 0, (BA32&gt;0), (BA32&lt;0))</f>
        <v>0</v>
      </c>
      <c r="BC32" s="75">
        <f>BB32/$BB$113</f>
        <v>0</v>
      </c>
      <c r="BD32" s="76">
        <f>BC32*$BA$113</f>
        <v>0</v>
      </c>
      <c r="BE32" s="77">
        <f>(IF(BD32 &gt; 0, V32, W32))</f>
        <v>109.16829175042434</v>
      </c>
      <c r="BF32" s="60">
        <f>BD32/BE32</f>
        <v>0</v>
      </c>
      <c r="BG32" s="78">
        <f>AY32/AZ32</f>
        <v>1.0237275792834775</v>
      </c>
      <c r="BH32" s="80">
        <v>0</v>
      </c>
      <c r="BI32" s="80">
        <v>3349</v>
      </c>
      <c r="BJ32" s="80">
        <v>0</v>
      </c>
      <c r="BK32" s="10">
        <f>SUM(BH32:BJ32)</f>
        <v>3349</v>
      </c>
      <c r="BL32" s="15">
        <f>AV32*$D$118</f>
        <v>2282.8232885467628</v>
      </c>
      <c r="BM32" s="9">
        <f>BL32-BK32</f>
        <v>-1066.1767114532372</v>
      </c>
      <c r="BN32" s="67">
        <f>BM32*IF($BM$113 &gt; 0, (BM32&gt;0), (BM32&lt;0))</f>
        <v>0</v>
      </c>
      <c r="BO32" s="7">
        <f>BN32/$BN$113</f>
        <v>0</v>
      </c>
      <c r="BP32" s="76">
        <f>BO32*$BM$113</f>
        <v>0</v>
      </c>
      <c r="BQ32" s="62">
        <f>IF(BP32&gt;0,V32,W32)</f>
        <v>109.16829175042434</v>
      </c>
      <c r="BR32" s="60">
        <f>BP32/BQ32</f>
        <v>0</v>
      </c>
      <c r="BS32" s="78">
        <f>BK32/BL32</f>
        <v>1.4670430325476316</v>
      </c>
      <c r="BT32" s="17">
        <f>AY32+BK32+BV32</f>
        <v>4861</v>
      </c>
      <c r="BU32" s="83">
        <f>AZ32+BL32+BW32</f>
        <v>3777.2050107895993</v>
      </c>
      <c r="BV32" s="80">
        <v>0</v>
      </c>
      <c r="BW32" s="15">
        <f>AW32*$D$121</f>
        <v>17.426299142609565</v>
      </c>
      <c r="BX32" s="48">
        <f>BW32-BV32</f>
        <v>17.426299142609565</v>
      </c>
      <c r="BY32" s="68">
        <f>BX32*(BX32&lt;&gt;0)</f>
        <v>17.426299142609565</v>
      </c>
      <c r="BZ32" s="31">
        <f>BY32/$BY$113</f>
        <v>5.0075572248878021E-2</v>
      </c>
      <c r="CA32" s="61">
        <f>BZ32 * $BX$113</f>
        <v>17.426299142609565</v>
      </c>
      <c r="CB32" s="62">
        <f>IF(CA32&gt;0, V32, W32)</f>
        <v>107.44561990444647</v>
      </c>
      <c r="CC32" s="79">
        <f>CA32/CB32</f>
        <v>0.16218715251591567</v>
      </c>
      <c r="CG32" s="33"/>
      <c r="CI32" s="16"/>
      <c r="CJ32" s="1"/>
    </row>
    <row r="33" spans="1:88" x14ac:dyDescent="0.2">
      <c r="A33" s="39" t="s">
        <v>261</v>
      </c>
      <c r="B33">
        <v>0</v>
      </c>
      <c r="C33">
        <v>0</v>
      </c>
      <c r="D33">
        <v>0.29399025446670202</v>
      </c>
      <c r="E33">
        <v>0.70600974553329698</v>
      </c>
      <c r="F33">
        <v>0.907576571735626</v>
      </c>
      <c r="G33">
        <v>0.907576571735626</v>
      </c>
      <c r="H33">
        <v>5.1525618883131799E-2</v>
      </c>
      <c r="I33">
        <v>0.51324122049510601</v>
      </c>
      <c r="J33">
        <v>0.162619406967139</v>
      </c>
      <c r="K33">
        <v>0.38417387192899699</v>
      </c>
      <c r="L33">
        <v>0.87748427454941402</v>
      </c>
      <c r="M33">
        <v>0.39132167941330998</v>
      </c>
      <c r="N33" s="25">
        <v>0</v>
      </c>
      <c r="O33">
        <v>1.0064563902593</v>
      </c>
      <c r="P33">
        <v>0.99361699042046903</v>
      </c>
      <c r="Q33">
        <v>1.0121108771106999</v>
      </c>
      <c r="R33">
        <v>0.996021724122647</v>
      </c>
      <c r="S33">
        <v>68.930000305175696</v>
      </c>
      <c r="T33" s="34">
        <f>IF(C33,P33,R33)</f>
        <v>0.996021724122647</v>
      </c>
      <c r="U33" s="34">
        <f>IF(D33 = 0,O33,Q33)</f>
        <v>1.0121108771106999</v>
      </c>
      <c r="V33" s="50">
        <f>S33*T33^(1-N33)</f>
        <v>68.655777747735684</v>
      </c>
      <c r="W33" s="49">
        <f>S33*U33^(N33+1)</f>
        <v>69.764803068112187</v>
      </c>
      <c r="X33" s="55">
        <f>0.5 * (D33-MAX($D$4:$D$112))/(MIN($D$4:$D$112)-MAX($D$4:$D$112)) + 0.75</f>
        <v>1.0984833263076832</v>
      </c>
      <c r="Y33" s="55">
        <f>AVERAGE(D33, F33, G33, H33, I33, J33, K33)</f>
        <v>0.46010050231604682</v>
      </c>
      <c r="Z33" s="26">
        <f>AI33^N33</f>
        <v>1</v>
      </c>
      <c r="AA33" s="26">
        <f>(Z33+AB33)/2</f>
        <v>1</v>
      </c>
      <c r="AB33" s="26">
        <f>AM33^N33</f>
        <v>1</v>
      </c>
      <c r="AC33" s="26">
        <f>IF(C33&gt;0, 1, 0.8)</f>
        <v>0.8</v>
      </c>
      <c r="AD33" s="26">
        <f>IF(C33&gt;0, 1, 0.7)</f>
        <v>0.7</v>
      </c>
      <c r="AE33" s="26">
        <f>IF(C33 &gt; 0, 1, 0.9)</f>
        <v>0.9</v>
      </c>
      <c r="AF33" s="26">
        <f>PERCENTILE($L$2:$L$112, 0.05)</f>
        <v>1.8188612012559151E-2</v>
      </c>
      <c r="AG33" s="26">
        <f>PERCENTILE($L$2:$L$112, 0.95)</f>
        <v>1.0270604073813701</v>
      </c>
      <c r="AH33" s="26">
        <f>MIN(MAX(L33,AF33), AG33)</f>
        <v>0.87748427454941402</v>
      </c>
      <c r="AI33" s="26">
        <f>AH33-$AH$113+1</f>
        <v>1.8592956625368549</v>
      </c>
      <c r="AJ33" s="26">
        <f>PERCENTILE($M$2:$M$112, 0.02)</f>
        <v>-1.240141403124134</v>
      </c>
      <c r="AK33" s="26">
        <f>PERCENTILE($M$2:$M$112, 0.98)</f>
        <v>1.0735266224922819</v>
      </c>
      <c r="AL33" s="26">
        <f>MIN(MAX(M33,AJ33), AK33)</f>
        <v>0.39132167941330998</v>
      </c>
      <c r="AM33" s="26">
        <f>AL33-$AL$113 + 1</f>
        <v>2.6314630825374441</v>
      </c>
      <c r="AN33" s="60">
        <v>0</v>
      </c>
      <c r="AO33" s="63">
        <v>0</v>
      </c>
      <c r="AP33" s="65">
        <v>0.5</v>
      </c>
      <c r="AQ33" s="64">
        <v>1</v>
      </c>
      <c r="AR33" s="20">
        <f>(AI33^4)*AB33*AE33*AN33</f>
        <v>0</v>
      </c>
      <c r="AS33" s="20">
        <f>(AI33^4) *Z33*AC33*AO33</f>
        <v>0</v>
      </c>
      <c r="AT33" s="20">
        <f>(AM33^4)*AA33*AP33*AQ33</f>
        <v>23.975028417515649</v>
      </c>
      <c r="AU33" s="14">
        <f>AR33/$AR$113</f>
        <v>0</v>
      </c>
      <c r="AV33" s="14">
        <f>AS33/$AS$113</f>
        <v>0</v>
      </c>
      <c r="AW33" s="81">
        <f>AT33/$AT$113</f>
        <v>7.7002752643459821E-3</v>
      </c>
      <c r="AX33" s="25">
        <f>N33</f>
        <v>0</v>
      </c>
      <c r="AY33" s="80">
        <v>0</v>
      </c>
      <c r="AZ33" s="15">
        <f>$D$119*AU33</f>
        <v>0</v>
      </c>
      <c r="BA33" s="23">
        <f>AZ33-AY33</f>
        <v>0</v>
      </c>
      <c r="BB33" s="67">
        <f>BA33*IF($BA$113 &gt; 0, (BA33&gt;0), (BA33&lt;0))</f>
        <v>0</v>
      </c>
      <c r="BC33" s="75">
        <f>BB33/$BB$113</f>
        <v>0</v>
      </c>
      <c r="BD33" s="76">
        <f>BC33*$BA$113</f>
        <v>0</v>
      </c>
      <c r="BE33" s="77">
        <f>(IF(BD33 &gt; 0, V33, W33))</f>
        <v>69.764803068112187</v>
      </c>
      <c r="BF33" s="60">
        <f>BD33/BE33</f>
        <v>0</v>
      </c>
      <c r="BG33" s="78" t="e">
        <f>AY33/AZ33</f>
        <v>#DIV/0!</v>
      </c>
      <c r="BH33" s="80">
        <v>0</v>
      </c>
      <c r="BI33" s="80">
        <v>0</v>
      </c>
      <c r="BJ33" s="80">
        <v>0</v>
      </c>
      <c r="BK33" s="10">
        <f>SUM(BH33:BJ33)</f>
        <v>0</v>
      </c>
      <c r="BL33" s="15">
        <f>AV33*$D$118</f>
        <v>0</v>
      </c>
      <c r="BM33" s="9">
        <f>BL33-BK33</f>
        <v>0</v>
      </c>
      <c r="BN33" s="67">
        <f>BM33*IF($BM$113 &gt; 0, (BM33&gt;0), (BM33&lt;0))</f>
        <v>0</v>
      </c>
      <c r="BO33" s="7">
        <f>BN33/$BN$113</f>
        <v>0</v>
      </c>
      <c r="BP33" s="76">
        <f>BO33*$BM$113</f>
        <v>0</v>
      </c>
      <c r="BQ33" s="62">
        <f>IF(BP33&gt;0,V33,W33)</f>
        <v>69.764803068112187</v>
      </c>
      <c r="BR33" s="60">
        <f>BP33/BQ33</f>
        <v>0</v>
      </c>
      <c r="BS33" s="78" t="e">
        <f>BK33/BL33</f>
        <v>#DIV/0!</v>
      </c>
      <c r="BT33" s="17">
        <f>AY33+BK33+BV33</f>
        <v>0</v>
      </c>
      <c r="BU33" s="83">
        <f>AZ33+BL33+BW33</f>
        <v>35.57527172127844</v>
      </c>
      <c r="BV33" s="80">
        <v>0</v>
      </c>
      <c r="BW33" s="15">
        <f>AW33*$D$121</f>
        <v>35.57527172127844</v>
      </c>
      <c r="BX33" s="48">
        <f>BW33-BV33</f>
        <v>35.57527172127844</v>
      </c>
      <c r="BY33" s="68">
        <f>BX33*(BX33&lt;&gt;0)</f>
        <v>35.57527172127844</v>
      </c>
      <c r="BZ33" s="31">
        <f>BY33/$BY$113</f>
        <v>0.10222779230252417</v>
      </c>
      <c r="CA33" s="61">
        <f>BZ33 * $BX$113</f>
        <v>35.57527172127844</v>
      </c>
      <c r="CB33" s="62">
        <f>IF(CA33&gt;0, V33, W33)</f>
        <v>68.655777747735684</v>
      </c>
      <c r="CC33" s="79">
        <f>CA33/CB33</f>
        <v>0.5181686507433344</v>
      </c>
      <c r="CG33" s="33"/>
      <c r="CI33" s="16"/>
      <c r="CJ33" s="1"/>
    </row>
    <row r="34" spans="1:88" x14ac:dyDescent="0.2">
      <c r="A34" s="39" t="s">
        <v>252</v>
      </c>
      <c r="B34">
        <v>0</v>
      </c>
      <c r="C34">
        <v>0</v>
      </c>
      <c r="D34">
        <v>2.8388644542183102E-2</v>
      </c>
      <c r="E34">
        <v>0.97161135545781596</v>
      </c>
      <c r="F34">
        <v>0.74473161033797197</v>
      </c>
      <c r="G34">
        <v>0.74473161033797197</v>
      </c>
      <c r="H34">
        <v>0.104558762024257</v>
      </c>
      <c r="I34">
        <v>0.44165621079046402</v>
      </c>
      <c r="J34">
        <v>0.214893058614222</v>
      </c>
      <c r="K34">
        <v>0.40004706422147601</v>
      </c>
      <c r="L34">
        <v>0.97755177382652902</v>
      </c>
      <c r="M34">
        <v>0.30521300018021302</v>
      </c>
      <c r="N34" s="25">
        <v>0</v>
      </c>
      <c r="O34">
        <v>1.0036262747646201</v>
      </c>
      <c r="P34">
        <v>0.99702476131616702</v>
      </c>
      <c r="Q34">
        <v>1.0014006878177799</v>
      </c>
      <c r="R34">
        <v>0.98953074785736295</v>
      </c>
      <c r="S34">
        <v>184.19000244140599</v>
      </c>
      <c r="T34" s="34">
        <f>IF(C34,P34,R34)</f>
        <v>0.98953074785736295</v>
      </c>
      <c r="U34" s="34">
        <f>IF(D34 = 0,O34,Q34)</f>
        <v>1.0014006878177799</v>
      </c>
      <c r="V34" s="50">
        <f>S34*T34^(1-N34)</f>
        <v>182.26167086369398</v>
      </c>
      <c r="W34" s="49">
        <f>S34*U34^(N34+1)</f>
        <v>184.44799513398252</v>
      </c>
      <c r="X34" s="55">
        <f>0.5 * (D34-MAX($D$4:$D$112))/(MIN($D$4:$D$112)-MAX($D$4:$D$112)) + 0.75</f>
        <v>1.2357424198302136</v>
      </c>
      <c r="Y34" s="55">
        <f>AVERAGE(D34, F34, G34, H34, I34, J34, K34)</f>
        <v>0.38271528012407796</v>
      </c>
      <c r="Z34" s="26">
        <f>AI34^N34</f>
        <v>1</v>
      </c>
      <c r="AA34" s="26">
        <f>(Z34+AB34)/2</f>
        <v>1</v>
      </c>
      <c r="AB34" s="26">
        <f>AM34^N34</f>
        <v>1</v>
      </c>
      <c r="AC34" s="26">
        <f>IF(C34&gt;0, 1, 0.8)</f>
        <v>0.8</v>
      </c>
      <c r="AD34" s="26">
        <f>IF(C34&gt;0, 1, 0.7)</f>
        <v>0.7</v>
      </c>
      <c r="AE34" s="26">
        <f>IF(C34 &gt; 0, 1, 0.9)</f>
        <v>0.9</v>
      </c>
      <c r="AF34" s="26">
        <f>PERCENTILE($L$2:$L$112, 0.05)</f>
        <v>1.8188612012559151E-2</v>
      </c>
      <c r="AG34" s="26">
        <f>PERCENTILE($L$2:$L$112, 0.95)</f>
        <v>1.0270604073813701</v>
      </c>
      <c r="AH34" s="26">
        <f>MIN(MAX(L34,AF34), AG34)</f>
        <v>0.97755177382652902</v>
      </c>
      <c r="AI34" s="26">
        <f>AH34-$AH$113+1</f>
        <v>1.95936316181397</v>
      </c>
      <c r="AJ34" s="26">
        <f>PERCENTILE($M$2:$M$112, 0.02)</f>
        <v>-1.240141403124134</v>
      </c>
      <c r="AK34" s="26">
        <f>PERCENTILE($M$2:$M$112, 0.98)</f>
        <v>1.0735266224922819</v>
      </c>
      <c r="AL34" s="26">
        <f>MIN(MAX(M34,AJ34), AK34)</f>
        <v>0.30521300018021302</v>
      </c>
      <c r="AM34" s="26">
        <f>AL34-$AL$113 + 1</f>
        <v>2.5453544033043469</v>
      </c>
      <c r="AN34" s="60">
        <v>0</v>
      </c>
      <c r="AO34" s="63">
        <v>0</v>
      </c>
      <c r="AP34" s="65">
        <v>0.5</v>
      </c>
      <c r="AQ34" s="64">
        <v>1</v>
      </c>
      <c r="AR34" s="20">
        <f>(AI34^4)*AB34*AE34*AN34</f>
        <v>0</v>
      </c>
      <c r="AS34" s="20">
        <f>(AI34^4) *Z34*AC34*AO34</f>
        <v>0</v>
      </c>
      <c r="AT34" s="20">
        <f>(AM34^4)*AA34*AP34*AQ34</f>
        <v>20.987612854542473</v>
      </c>
      <c r="AU34" s="14">
        <f>AR34/$AR$113</f>
        <v>0</v>
      </c>
      <c r="AV34" s="14">
        <f>AS34/$AS$113</f>
        <v>0</v>
      </c>
      <c r="AW34" s="81">
        <f>AT34/$AT$113</f>
        <v>6.7407801695631795E-3</v>
      </c>
      <c r="AX34" s="25">
        <f>N34</f>
        <v>0</v>
      </c>
      <c r="AY34" s="80">
        <v>0</v>
      </c>
      <c r="AZ34" s="15">
        <f>$D$119*AU34</f>
        <v>0</v>
      </c>
      <c r="BA34" s="23">
        <f>AZ34-AY34</f>
        <v>0</v>
      </c>
      <c r="BB34" s="67">
        <f>BA34*IF($BA$113 &gt; 0, (BA34&gt;0), (BA34&lt;0))</f>
        <v>0</v>
      </c>
      <c r="BC34" s="75">
        <f>BB34/$BB$113</f>
        <v>0</v>
      </c>
      <c r="BD34" s="76">
        <f>BC34*$BA$113</f>
        <v>0</v>
      </c>
      <c r="BE34" s="77">
        <f>(IF(BD34 &gt; 0, V34, W34))</f>
        <v>184.44799513398252</v>
      </c>
      <c r="BF34" s="60">
        <f>BD34/BE34</f>
        <v>0</v>
      </c>
      <c r="BG34" s="78" t="e">
        <f>AY34/AZ34</f>
        <v>#DIV/0!</v>
      </c>
      <c r="BH34" s="80">
        <v>0</v>
      </c>
      <c r="BI34" s="80">
        <v>0</v>
      </c>
      <c r="BJ34" s="80">
        <v>0</v>
      </c>
      <c r="BK34" s="10">
        <f>SUM(BH34:BJ34)</f>
        <v>0</v>
      </c>
      <c r="BL34" s="15">
        <f>AV34*$D$118</f>
        <v>0</v>
      </c>
      <c r="BM34" s="9">
        <f>BL34-BK34</f>
        <v>0</v>
      </c>
      <c r="BN34" s="67">
        <f>BM34*IF($BM$113 &gt; 0, (BM34&gt;0), (BM34&lt;0))</f>
        <v>0</v>
      </c>
      <c r="BO34" s="7">
        <f>BN34/$BN$113</f>
        <v>0</v>
      </c>
      <c r="BP34" s="76">
        <f>BO34*$BM$113</f>
        <v>0</v>
      </c>
      <c r="BQ34" s="62">
        <f>IF(BP34&gt;0,V34,W34)</f>
        <v>184.44799513398252</v>
      </c>
      <c r="BR34" s="60">
        <f>BP34/BQ34</f>
        <v>0</v>
      </c>
      <c r="BS34" s="78" t="e">
        <f>BK34/BL34</f>
        <v>#DIV/0!</v>
      </c>
      <c r="BT34" s="17">
        <f>AY34+BK34+BV34</f>
        <v>184</v>
      </c>
      <c r="BU34" s="83">
        <f>AZ34+BL34+BW34</f>
        <v>31.142404383381891</v>
      </c>
      <c r="BV34" s="80">
        <v>184</v>
      </c>
      <c r="BW34" s="15">
        <f>AW34*$D$121</f>
        <v>31.142404383381891</v>
      </c>
      <c r="BX34" s="48">
        <f>BW34-BV34</f>
        <v>-152.85759561661811</v>
      </c>
      <c r="BY34" s="68">
        <f>BX34*(BX34&lt;&gt;0)</f>
        <v>-152.85759561661811</v>
      </c>
      <c r="BZ34" s="31">
        <f>BY34/$BY$113</f>
        <v>-0.43924596441556896</v>
      </c>
      <c r="CA34" s="61">
        <f>BZ34 * $BX$113</f>
        <v>-152.85759561661811</v>
      </c>
      <c r="CB34" s="62">
        <f>IF(CA34&gt;0, V34, W34)</f>
        <v>184.44799513398252</v>
      </c>
      <c r="CC34" s="79">
        <f>CA34/CB34</f>
        <v>-0.82873004667566474</v>
      </c>
      <c r="CG34" s="33"/>
      <c r="CI34" s="16"/>
      <c r="CJ34" s="1"/>
    </row>
    <row r="35" spans="1:88" x14ac:dyDescent="0.2">
      <c r="A35" s="39" t="s">
        <v>227</v>
      </c>
      <c r="B35">
        <v>0</v>
      </c>
      <c r="C35">
        <v>0</v>
      </c>
      <c r="D35">
        <v>0.17124488603155999</v>
      </c>
      <c r="E35">
        <v>0.82875511396843904</v>
      </c>
      <c r="F35">
        <v>0.91942028985507196</v>
      </c>
      <c r="G35">
        <v>0.91942028985507196</v>
      </c>
      <c r="H35">
        <v>0.21923797626483399</v>
      </c>
      <c r="I35">
        <v>0.32229856339787599</v>
      </c>
      <c r="J35">
        <v>0.26581964711513301</v>
      </c>
      <c r="K35">
        <v>0.49436826051008598</v>
      </c>
      <c r="L35">
        <v>0.60926488331891804</v>
      </c>
      <c r="M35">
        <v>0.49697063245885598</v>
      </c>
      <c r="N35" s="25">
        <v>0</v>
      </c>
      <c r="O35">
        <v>1.0042304421666799</v>
      </c>
      <c r="P35">
        <v>0.99754802708557799</v>
      </c>
      <c r="Q35">
        <v>1.0035445835986401</v>
      </c>
      <c r="R35">
        <v>0.99671177660566801</v>
      </c>
      <c r="S35">
        <v>26.7600002288818</v>
      </c>
      <c r="T35" s="34">
        <f>IF(C35,P35,R35)</f>
        <v>0.99671177660566801</v>
      </c>
      <c r="U35" s="34">
        <f>IF(D35 = 0,O35,Q35)</f>
        <v>1.0035445835986401</v>
      </c>
      <c r="V35" s="50">
        <f>S35*T35^(1-N35)</f>
        <v>26.672007370096861</v>
      </c>
      <c r="W35" s="49">
        <f>S35*U35^(N35+1)</f>
        <v>26.8548532867927</v>
      </c>
      <c r="X35" s="55">
        <f>0.5 * (D35-MAX($D$4:$D$112))/(MIN($D$4:$D$112)-MAX($D$4:$D$112)) + 0.75</f>
        <v>1.161916368036175</v>
      </c>
      <c r="Y35" s="55">
        <f>AVERAGE(D35, F35, G35, H35, I35, J35, K35)</f>
        <v>0.47311570186137614</v>
      </c>
      <c r="Z35" s="26">
        <f>AI35^N35</f>
        <v>1</v>
      </c>
      <c r="AA35" s="26">
        <f>(Z35+AB35)/2</f>
        <v>1</v>
      </c>
      <c r="AB35" s="26">
        <f>AM35^N35</f>
        <v>1</v>
      </c>
      <c r="AC35" s="26">
        <f>IF(C35&gt;0, 1, 0.8)</f>
        <v>0.8</v>
      </c>
      <c r="AD35" s="26">
        <f>IF(C35&gt;0, 1, 0.7)</f>
        <v>0.7</v>
      </c>
      <c r="AE35" s="26">
        <f>IF(C35 &gt; 0, 1, 0.9)</f>
        <v>0.9</v>
      </c>
      <c r="AF35" s="26">
        <f>PERCENTILE($L$2:$L$112, 0.05)</f>
        <v>1.8188612012559151E-2</v>
      </c>
      <c r="AG35" s="26">
        <f>PERCENTILE($L$2:$L$112, 0.95)</f>
        <v>1.0270604073813701</v>
      </c>
      <c r="AH35" s="26">
        <f>MIN(MAX(L35,AF35), AG35)</f>
        <v>0.60926488331891804</v>
      </c>
      <c r="AI35" s="26">
        <f>AH35-$AH$113+1</f>
        <v>1.5910762713063589</v>
      </c>
      <c r="AJ35" s="26">
        <f>PERCENTILE($M$2:$M$112, 0.02)</f>
        <v>-1.240141403124134</v>
      </c>
      <c r="AK35" s="26">
        <f>PERCENTILE($M$2:$M$112, 0.98)</f>
        <v>1.0735266224922819</v>
      </c>
      <c r="AL35" s="26">
        <f>MIN(MAX(M35,AJ35), AK35)</f>
        <v>0.49697063245885598</v>
      </c>
      <c r="AM35" s="26">
        <f>AL35-$AL$113 + 1</f>
        <v>2.7371120355829901</v>
      </c>
      <c r="AN35" s="60">
        <v>0</v>
      </c>
      <c r="AO35" s="60">
        <v>0</v>
      </c>
      <c r="AP35" s="65">
        <v>0.5</v>
      </c>
      <c r="AQ35" s="25">
        <v>1</v>
      </c>
      <c r="AR35" s="20">
        <f>(AI35^4)*AB35*AE35*AN35</f>
        <v>0</v>
      </c>
      <c r="AS35" s="20">
        <f>(AI35^4) *Z35*AC35*AO35</f>
        <v>0</v>
      </c>
      <c r="AT35" s="20">
        <f>(AM35^4)*AA35*AP35*AQ35</f>
        <v>28.063400980334443</v>
      </c>
      <c r="AU35" s="14">
        <f>AR35/$AR$113</f>
        <v>0</v>
      </c>
      <c r="AV35" s="14">
        <f>AS35/$AS$113</f>
        <v>0</v>
      </c>
      <c r="AW35" s="81">
        <f>AT35/$AT$113</f>
        <v>9.0133746095757278E-3</v>
      </c>
      <c r="AX35" s="25">
        <f>N35</f>
        <v>0</v>
      </c>
      <c r="AY35" s="80">
        <v>0</v>
      </c>
      <c r="AZ35" s="15">
        <f>$D$119*AU35</f>
        <v>0</v>
      </c>
      <c r="BA35" s="23">
        <f>AZ35-AY35</f>
        <v>0</v>
      </c>
      <c r="BB35" s="67">
        <f>BA35*IF($BA$113 &gt; 0, (BA35&gt;0), (BA35&lt;0))</f>
        <v>0</v>
      </c>
      <c r="BC35" s="75">
        <f>BB35/$BB$113</f>
        <v>0</v>
      </c>
      <c r="BD35" s="76">
        <f>BC35*$BA$113</f>
        <v>0</v>
      </c>
      <c r="BE35" s="77">
        <f>(IF(BD35 &gt; 0, V35, W35))</f>
        <v>26.8548532867927</v>
      </c>
      <c r="BF35" s="60">
        <f>BD35/BE35</f>
        <v>0</v>
      </c>
      <c r="BG35" s="78" t="e">
        <f>AY35/AZ35</f>
        <v>#DIV/0!</v>
      </c>
      <c r="BH35" s="80">
        <v>0</v>
      </c>
      <c r="BI35" s="80">
        <v>0</v>
      </c>
      <c r="BJ35" s="80">
        <v>0</v>
      </c>
      <c r="BK35" s="10">
        <f>SUM(BH35:BJ35)</f>
        <v>0</v>
      </c>
      <c r="BL35" s="15">
        <f>AV35*$D$118</f>
        <v>0</v>
      </c>
      <c r="BM35" s="9">
        <f>BL35-BK35</f>
        <v>0</v>
      </c>
      <c r="BN35" s="67">
        <f>BM35*IF($BM$113 &gt; 0, (BM35&gt;0), (BM35&lt;0))</f>
        <v>0</v>
      </c>
      <c r="BO35" s="7">
        <f>BN35/$BN$113</f>
        <v>0</v>
      </c>
      <c r="BP35" s="76">
        <f>BO35*$BM$113</f>
        <v>0</v>
      </c>
      <c r="BQ35" s="62">
        <f>IF(BP35&gt;0,V35,W35)</f>
        <v>26.8548532867927</v>
      </c>
      <c r="BR35" s="60">
        <f>BP35/BQ35</f>
        <v>0</v>
      </c>
      <c r="BS35" s="78" t="e">
        <f>BK35/BL35</f>
        <v>#DIV/0!</v>
      </c>
      <c r="BT35" s="17">
        <f>AY35+BK35+BV35</f>
        <v>80</v>
      </c>
      <c r="BU35" s="83">
        <f>AZ35+BL35+BW35</f>
        <v>41.641790696239859</v>
      </c>
      <c r="BV35" s="80">
        <v>80</v>
      </c>
      <c r="BW35" s="15">
        <f>AW35*$D$121</f>
        <v>41.641790696239859</v>
      </c>
      <c r="BX35" s="48">
        <f>BW35-BV35</f>
        <v>-38.358209303760141</v>
      </c>
      <c r="BY35" s="68">
        <f>BX35*(BX35&lt;&gt;0)</f>
        <v>-38.358209303760141</v>
      </c>
      <c r="BZ35" s="31">
        <f>BY35/$BY$113</f>
        <v>-0.11022473937862101</v>
      </c>
      <c r="CA35" s="61">
        <f>BZ35 * $BX$113</f>
        <v>-38.358209303760141</v>
      </c>
      <c r="CB35" s="62">
        <f>IF(CA35&gt;0, V35, W35)</f>
        <v>26.8548532867927</v>
      </c>
      <c r="CC35" s="79">
        <f>CA35/CB35</f>
        <v>-1.4283529645133017</v>
      </c>
      <c r="CG35" s="33"/>
      <c r="CI35" s="16"/>
      <c r="CJ35" s="1"/>
    </row>
    <row r="36" spans="1:88" x14ac:dyDescent="0.2">
      <c r="A36" s="39" t="s">
        <v>233</v>
      </c>
      <c r="B36">
        <v>0</v>
      </c>
      <c r="C36">
        <v>0</v>
      </c>
      <c r="D36">
        <v>0.424708377518557</v>
      </c>
      <c r="E36">
        <v>0.57529162248144206</v>
      </c>
      <c r="F36">
        <v>0.21805273833671299</v>
      </c>
      <c r="G36">
        <v>0.21805273833671299</v>
      </c>
      <c r="H36">
        <v>0.26569264069263998</v>
      </c>
      <c r="I36">
        <v>0.29274891774891698</v>
      </c>
      <c r="J36">
        <v>0.27889287014303998</v>
      </c>
      <c r="K36">
        <v>0.246603637518337</v>
      </c>
      <c r="L36">
        <v>0.72921009183886898</v>
      </c>
      <c r="M36">
        <v>0.63807338307074002</v>
      </c>
      <c r="N36" s="25">
        <v>0</v>
      </c>
      <c r="O36">
        <v>1.0004897947045699</v>
      </c>
      <c r="P36">
        <v>0.99768698370882203</v>
      </c>
      <c r="Q36">
        <v>1.0034589228724</v>
      </c>
      <c r="R36">
        <v>0.99382263751536504</v>
      </c>
      <c r="S36">
        <v>10.319999694824199</v>
      </c>
      <c r="T36" s="34">
        <f>IF(C36,P36,R36)</f>
        <v>0.99382263751536504</v>
      </c>
      <c r="U36" s="34">
        <f>IF(D36 = 0,O36,Q36)</f>
        <v>1.0034589228724</v>
      </c>
      <c r="V36" s="50">
        <f>S36*T36^(1-N36)</f>
        <v>10.256249315867947</v>
      </c>
      <c r="W36" s="49">
        <f>S36*U36^(N36+1)</f>
        <v>10.355695777811787</v>
      </c>
      <c r="X36" s="55">
        <f>0.5 * (D36-MAX($D$4:$D$112))/(MIN($D$4:$D$112)-MAX($D$4:$D$112)) + 0.75</f>
        <v>1.0309300796155294</v>
      </c>
      <c r="Y36" s="55">
        <f>AVERAGE(D36, F36, G36, H36, I36, J36, K36)</f>
        <v>0.27782170289927383</v>
      </c>
      <c r="Z36" s="26">
        <f>AI36^N36</f>
        <v>1</v>
      </c>
      <c r="AA36" s="26">
        <f>(Z36+AB36)/2</f>
        <v>1</v>
      </c>
      <c r="AB36" s="26">
        <f>AM36^N36</f>
        <v>1</v>
      </c>
      <c r="AC36" s="26">
        <f>IF(C36&gt;0, 1, 0.8)</f>
        <v>0.8</v>
      </c>
      <c r="AD36" s="26">
        <f>IF(C36&gt;0, 1, 0.7)</f>
        <v>0.7</v>
      </c>
      <c r="AE36" s="26">
        <f>IF(C36 &gt; 0, 1, 0.9)</f>
        <v>0.9</v>
      </c>
      <c r="AF36" s="26">
        <f>PERCENTILE($L$2:$L$112, 0.05)</f>
        <v>1.8188612012559151E-2</v>
      </c>
      <c r="AG36" s="26">
        <f>PERCENTILE($L$2:$L$112, 0.95)</f>
        <v>1.0270604073813701</v>
      </c>
      <c r="AH36" s="26">
        <f>MIN(MAX(L36,AF36), AG36)</f>
        <v>0.72921009183886898</v>
      </c>
      <c r="AI36" s="26">
        <f>AH36-$AH$113+1</f>
        <v>1.7110214798263099</v>
      </c>
      <c r="AJ36" s="26">
        <f>PERCENTILE($M$2:$M$112, 0.02)</f>
        <v>-1.240141403124134</v>
      </c>
      <c r="AK36" s="26">
        <f>PERCENTILE($M$2:$M$112, 0.98)</f>
        <v>1.0735266224922819</v>
      </c>
      <c r="AL36" s="26">
        <f>MIN(MAX(M36,AJ36), AK36)</f>
        <v>0.63807338307074002</v>
      </c>
      <c r="AM36" s="26">
        <f>AL36-$AL$113 + 1</f>
        <v>2.8782147861948739</v>
      </c>
      <c r="AN36" s="60">
        <v>0</v>
      </c>
      <c r="AO36" s="63">
        <v>0</v>
      </c>
      <c r="AP36" s="65">
        <v>0.5</v>
      </c>
      <c r="AQ36" s="64">
        <v>1</v>
      </c>
      <c r="AR36" s="20">
        <f>(AI36^4)*AB36*AE36*AN36</f>
        <v>0</v>
      </c>
      <c r="AS36" s="20">
        <f>(AI36^4) *Z36*AC36*AO36</f>
        <v>0</v>
      </c>
      <c r="AT36" s="20">
        <f>(AM36^4)*AA36*AP36*AQ36</f>
        <v>34.313325031962862</v>
      </c>
      <c r="AU36" s="14">
        <f>AR36/$AR$113</f>
        <v>0</v>
      </c>
      <c r="AV36" s="14">
        <f>AS36/$AS$113</f>
        <v>0</v>
      </c>
      <c r="AW36" s="81">
        <f>AT36/$AT$113</f>
        <v>1.1020718865469722E-2</v>
      </c>
      <c r="AX36" s="25">
        <f>N36</f>
        <v>0</v>
      </c>
      <c r="AY36" s="80">
        <v>0</v>
      </c>
      <c r="AZ36" s="15">
        <f>$D$119*AU36</f>
        <v>0</v>
      </c>
      <c r="BA36" s="23">
        <f>AZ36-AY36</f>
        <v>0</v>
      </c>
      <c r="BB36" s="67">
        <f>BA36*IF($BA$113 &gt; 0, (BA36&gt;0), (BA36&lt;0))</f>
        <v>0</v>
      </c>
      <c r="BC36" s="75">
        <f>BB36/$BB$113</f>
        <v>0</v>
      </c>
      <c r="BD36" s="76">
        <f>BC36*$BA$113</f>
        <v>0</v>
      </c>
      <c r="BE36" s="77">
        <f>(IF(BD36 &gt; 0, V36, W36))</f>
        <v>10.355695777811787</v>
      </c>
      <c r="BF36" s="60">
        <f>BD36/BE36</f>
        <v>0</v>
      </c>
      <c r="BG36" s="78" t="e">
        <f>AY36/AZ36</f>
        <v>#DIV/0!</v>
      </c>
      <c r="BH36" s="80">
        <v>0</v>
      </c>
      <c r="BI36" s="80">
        <v>0</v>
      </c>
      <c r="BJ36" s="80">
        <v>0</v>
      </c>
      <c r="BK36" s="10">
        <f>SUM(BH36:BJ36)</f>
        <v>0</v>
      </c>
      <c r="BL36" s="15">
        <f>AV36*$D$118</f>
        <v>0</v>
      </c>
      <c r="BM36" s="9">
        <f>BL36-BK36</f>
        <v>0</v>
      </c>
      <c r="BN36" s="67">
        <f>BM36*IF($BM$113 &gt; 0, (BM36&gt;0), (BM36&lt;0))</f>
        <v>0</v>
      </c>
      <c r="BO36" s="7">
        <f>BN36/$BN$113</f>
        <v>0</v>
      </c>
      <c r="BP36" s="76">
        <f>BO36*$BM$113</f>
        <v>0</v>
      </c>
      <c r="BQ36" s="62">
        <f>IF(BP36&gt;0,V36,W36)</f>
        <v>10.355695777811787</v>
      </c>
      <c r="BR36" s="60">
        <f>BP36/BQ36</f>
        <v>0</v>
      </c>
      <c r="BS36" s="78" t="e">
        <f>BK36/BL36</f>
        <v>#DIV/0!</v>
      </c>
      <c r="BT36" s="17">
        <f>AY36+BK36+BV36</f>
        <v>114</v>
      </c>
      <c r="BU36" s="83">
        <f>AZ36+BL36+BW36</f>
        <v>50.91572115847012</v>
      </c>
      <c r="BV36" s="80">
        <v>114</v>
      </c>
      <c r="BW36" s="15">
        <f>AW36*$D$121</f>
        <v>50.91572115847012</v>
      </c>
      <c r="BX36" s="48">
        <f>BW36-BV36</f>
        <v>-63.08427884152988</v>
      </c>
      <c r="BY36" s="68">
        <f>BX36*(BX36&lt;&gt;0)</f>
        <v>-63.08427884152988</v>
      </c>
      <c r="BZ36" s="31">
        <f>BY36/$BY$113</f>
        <v>-0.1812766633377294</v>
      </c>
      <c r="CA36" s="61">
        <f>BZ36 * $BX$113</f>
        <v>-63.084278841529887</v>
      </c>
      <c r="CB36" s="62">
        <f>IF(CA36&gt;0, V36, W36)</f>
        <v>10.355695777811787</v>
      </c>
      <c r="CC36" s="79">
        <f>CA36/CB36</f>
        <v>-6.0917470148838158</v>
      </c>
      <c r="CG36" s="33"/>
      <c r="CI36" s="16"/>
      <c r="CJ36" s="1"/>
    </row>
    <row r="37" spans="1:88" x14ac:dyDescent="0.2">
      <c r="A37" s="35" t="s">
        <v>145</v>
      </c>
      <c r="B37">
        <v>0</v>
      </c>
      <c r="C37">
        <v>0</v>
      </c>
      <c r="D37">
        <v>7.4596774193548293E-2</v>
      </c>
      <c r="E37">
        <v>0.92540322580645096</v>
      </c>
      <c r="F37">
        <v>0.22237017310252899</v>
      </c>
      <c r="G37">
        <v>0.22237017310252899</v>
      </c>
      <c r="H37">
        <v>0.33236574746008701</v>
      </c>
      <c r="I37">
        <v>6.3134978229317795E-2</v>
      </c>
      <c r="J37">
        <v>0.14485822113385</v>
      </c>
      <c r="K37">
        <v>0.17947742952488099</v>
      </c>
      <c r="L37">
        <v>0.72598656862206201</v>
      </c>
      <c r="M37">
        <v>0.392991458119127</v>
      </c>
      <c r="N37" s="25">
        <v>0</v>
      </c>
      <c r="O37">
        <v>1.0003950186770101</v>
      </c>
      <c r="P37">
        <v>1.00008292063854</v>
      </c>
      <c r="Q37">
        <v>0.99886169049282103</v>
      </c>
      <c r="R37">
        <v>0.99443941839431704</v>
      </c>
      <c r="S37">
        <v>41.840000152587798</v>
      </c>
      <c r="T37" s="34">
        <f>IF(C37,P37,R37)</f>
        <v>0.99443941839431704</v>
      </c>
      <c r="U37" s="34">
        <f>IF(D37 = 0,O37,Q37)</f>
        <v>0.99886169049282103</v>
      </c>
      <c r="V37" s="50">
        <f>S37*T37^(1-N37)</f>
        <v>41.60734541735755</v>
      </c>
      <c r="W37" s="49">
        <f>S37*U37^(N37+1)</f>
        <v>41.79237328263374</v>
      </c>
      <c r="X37" s="55">
        <f>0.5 * (D37-MAX($D$4:$D$112))/(MIN($D$4:$D$112)-MAX($D$4:$D$112)) + 0.75</f>
        <v>1.2118627227488579</v>
      </c>
      <c r="Y37" s="55">
        <f>AVERAGE(D37, F37, G37, H37, I37, J37, K37)</f>
        <v>0.17702478524953458</v>
      </c>
      <c r="Z37" s="26">
        <f>AI37^N37</f>
        <v>1</v>
      </c>
      <c r="AA37" s="26">
        <f>(Z37+AB37)/2</f>
        <v>1</v>
      </c>
      <c r="AB37" s="26">
        <f>AM37^N37</f>
        <v>1</v>
      </c>
      <c r="AC37" s="26">
        <f>IF(C37&gt;0, 1, 0.8)</f>
        <v>0.8</v>
      </c>
      <c r="AD37" s="26">
        <f>IF(C37&gt;0, 1, 0.7)</f>
        <v>0.7</v>
      </c>
      <c r="AE37" s="26">
        <f>IF(C37 &gt; 0, 1, 0.9)</f>
        <v>0.9</v>
      </c>
      <c r="AF37" s="26">
        <f>PERCENTILE($L$2:$L$112, 0.05)</f>
        <v>1.8188612012559151E-2</v>
      </c>
      <c r="AG37" s="26">
        <f>PERCENTILE($L$2:$L$112, 0.95)</f>
        <v>1.0270604073813701</v>
      </c>
      <c r="AH37" s="26">
        <f>MIN(MAX(L37,AF37), AG37)</f>
        <v>0.72598656862206201</v>
      </c>
      <c r="AI37" s="26">
        <f>AH37-$AH$113+1</f>
        <v>1.707797956609503</v>
      </c>
      <c r="AJ37" s="26">
        <f>PERCENTILE($M$2:$M$112, 0.02)</f>
        <v>-1.240141403124134</v>
      </c>
      <c r="AK37" s="26">
        <f>PERCENTILE($M$2:$M$112, 0.98)</f>
        <v>1.0735266224922819</v>
      </c>
      <c r="AL37" s="26">
        <f>MIN(MAX(M37,AJ37), AK37)</f>
        <v>0.392991458119127</v>
      </c>
      <c r="AM37" s="26">
        <f>AL37-$AL$113 + 1</f>
        <v>2.633132861243261</v>
      </c>
      <c r="AN37" s="60">
        <v>1</v>
      </c>
      <c r="AO37" s="60">
        <v>1</v>
      </c>
      <c r="AP37" s="65">
        <v>1</v>
      </c>
      <c r="AQ37" s="25">
        <v>1</v>
      </c>
      <c r="AR37" s="20">
        <f>(AI37^4)*AB37*AE37*AN37</f>
        <v>7.6557627758995368</v>
      </c>
      <c r="AS37" s="20">
        <f>(AI37^4) *Z37*AC37*AO37</f>
        <v>6.8051224674662549</v>
      </c>
      <c r="AT37" s="20">
        <f>(AM37^4)*AA37*AP37*AQ37</f>
        <v>48.071878379383641</v>
      </c>
      <c r="AU37" s="14">
        <f>AR37/$AR$113</f>
        <v>1.6210364202325162E-2</v>
      </c>
      <c r="AV37" s="14">
        <f>AS37/$AS$113</f>
        <v>1.6261468991165606E-2</v>
      </c>
      <c r="AW37" s="81">
        <f>AT37/$AT$113</f>
        <v>1.543967704851521E-2</v>
      </c>
      <c r="AX37" s="25">
        <f>N37</f>
        <v>0</v>
      </c>
      <c r="AY37" s="80">
        <v>2092</v>
      </c>
      <c r="AZ37" s="15">
        <f>$D$119*AU37</f>
        <v>2074.488938064158</v>
      </c>
      <c r="BA37" s="23">
        <f>AZ37-AY37</f>
        <v>-17.511061935842008</v>
      </c>
      <c r="BB37" s="67">
        <f>BA37*IF($BA$113 &gt; 0, (BA37&gt;0), (BA37&lt;0))</f>
        <v>0</v>
      </c>
      <c r="BC37" s="75">
        <f>BB37/$BB$113</f>
        <v>0</v>
      </c>
      <c r="BD37" s="76">
        <f>BC37*$BA$113</f>
        <v>0</v>
      </c>
      <c r="BE37" s="77">
        <f>(IF(BD37 &gt; 0, V37, W37))</f>
        <v>41.79237328263374</v>
      </c>
      <c r="BF37" s="60">
        <f>BD37/BE37</f>
        <v>0</v>
      </c>
      <c r="BG37" s="78">
        <f>AY37/AZ37</f>
        <v>1.0084411450042161</v>
      </c>
      <c r="BH37" s="80">
        <v>1339</v>
      </c>
      <c r="BI37" s="80">
        <v>3305</v>
      </c>
      <c r="BJ37" s="80">
        <v>84</v>
      </c>
      <c r="BK37" s="10">
        <f>SUM(BH37:BJ37)</f>
        <v>4728</v>
      </c>
      <c r="BL37" s="15">
        <f>AV37*$D$118</f>
        <v>3206.3876712710608</v>
      </c>
      <c r="BM37" s="9">
        <f>BL37-BK37</f>
        <v>-1521.6123287289392</v>
      </c>
      <c r="BN37" s="67">
        <f>BM37*IF($BM$113 &gt; 0, (BM37&gt;0), (BM37&lt;0))</f>
        <v>0</v>
      </c>
      <c r="BO37" s="7">
        <f>BN37/$BN$113</f>
        <v>0</v>
      </c>
      <c r="BP37" s="76">
        <f>BO37*$BM$113</f>
        <v>0</v>
      </c>
      <c r="BQ37" s="62">
        <f>IF(BP37&gt;0,V37,W37)</f>
        <v>41.79237328263374</v>
      </c>
      <c r="BR37" s="60">
        <f>BP37/BQ37</f>
        <v>0</v>
      </c>
      <c r="BS37" s="78">
        <f>BK37/BL37</f>
        <v>1.4745565679292139</v>
      </c>
      <c r="BT37" s="17">
        <f>AY37+BK37+BV37</f>
        <v>6904</v>
      </c>
      <c r="BU37" s="83">
        <f>AZ37+BL37+BW37</f>
        <v>5352.207917299359</v>
      </c>
      <c r="BV37" s="80">
        <v>84</v>
      </c>
      <c r="BW37" s="15">
        <f>AW37*$D$121</f>
        <v>71.331307964140265</v>
      </c>
      <c r="BX37" s="48">
        <f>BW37-BV37</f>
        <v>-12.668692035859735</v>
      </c>
      <c r="BY37" s="68">
        <f>BX37*(BX37&lt;&gt;0)</f>
        <v>-12.668692035859735</v>
      </c>
      <c r="BZ37" s="31">
        <f>BY37/$BY$113</f>
        <v>-3.6404287459367024E-2</v>
      </c>
      <c r="CA37" s="61">
        <f>BZ37 * $BX$113</f>
        <v>-12.668692035859735</v>
      </c>
      <c r="CB37" s="62">
        <f>IF(CA37&gt;0, V37, W37)</f>
        <v>41.79237328263374</v>
      </c>
      <c r="CC37" s="79">
        <f>CA37/CB37</f>
        <v>-0.30313406587809266</v>
      </c>
      <c r="CG37" s="33"/>
      <c r="CI37" s="16"/>
      <c r="CJ37" s="1"/>
    </row>
    <row r="38" spans="1:88" x14ac:dyDescent="0.2">
      <c r="A38" s="35" t="s">
        <v>262</v>
      </c>
      <c r="B38">
        <v>0</v>
      </c>
      <c r="C38">
        <v>0</v>
      </c>
      <c r="D38">
        <v>0.27232142857142799</v>
      </c>
      <c r="E38">
        <v>0.72767857142857095</v>
      </c>
      <c r="F38">
        <v>0.21134020618556701</v>
      </c>
      <c r="G38">
        <v>0.21134020618556701</v>
      </c>
      <c r="H38">
        <v>0.288492706645056</v>
      </c>
      <c r="I38">
        <v>0.42868719611021</v>
      </c>
      <c r="J38">
        <v>0.35167190605721499</v>
      </c>
      <c r="K38">
        <v>0.272621373218981</v>
      </c>
      <c r="L38">
        <v>0.58811248050585097</v>
      </c>
      <c r="M38">
        <v>0.16896330705533</v>
      </c>
      <c r="N38" s="25">
        <v>0</v>
      </c>
      <c r="O38">
        <v>1.0141259446075599</v>
      </c>
      <c r="P38">
        <v>0.98057625093636902</v>
      </c>
      <c r="Q38">
        <v>1.00552320959328</v>
      </c>
      <c r="R38">
        <v>0.984515235871954</v>
      </c>
      <c r="S38">
        <v>79.870002746582003</v>
      </c>
      <c r="T38" s="34">
        <f>IF(C38,P38,R38)</f>
        <v>0.984515235871954</v>
      </c>
      <c r="U38" s="34">
        <f>IF(D38 = 0,O38,Q38)</f>
        <v>1.00552320959328</v>
      </c>
      <c r="V38" s="50">
        <f>S38*T38^(1-N38)</f>
        <v>78.633234593144792</v>
      </c>
      <c r="W38" s="49">
        <f>S38*U38^(N38+1)</f>
        <v>80.311141511967222</v>
      </c>
      <c r="X38" s="55">
        <f>0.5 * (D38-MAX($D$4:$D$112))/(MIN($D$4:$D$112)-MAX($D$4:$D$112)) + 0.75</f>
        <v>1.1096814640031893</v>
      </c>
      <c r="Y38" s="55">
        <f>AVERAGE(D38, F38, G38, H38, I38, J38, K38)</f>
        <v>0.29092500328200349</v>
      </c>
      <c r="Z38" s="26">
        <f>AI38^N38</f>
        <v>1</v>
      </c>
      <c r="AA38" s="26">
        <f>(Z38+AB38)/2</f>
        <v>1</v>
      </c>
      <c r="AB38" s="26">
        <f>AM38^N38</f>
        <v>1</v>
      </c>
      <c r="AC38" s="26">
        <f>IF(C38&gt;0, 1, 0.8)</f>
        <v>0.8</v>
      </c>
      <c r="AD38" s="26">
        <f>IF(C38&gt;0, 1, 0.7)</f>
        <v>0.7</v>
      </c>
      <c r="AE38" s="26">
        <f>IF(C38 &gt; 0, 1, 0.9)</f>
        <v>0.9</v>
      </c>
      <c r="AF38" s="26">
        <f>PERCENTILE($L$2:$L$112, 0.05)</f>
        <v>1.8188612012559151E-2</v>
      </c>
      <c r="AG38" s="26">
        <f>PERCENTILE($L$2:$L$112, 0.95)</f>
        <v>1.0270604073813701</v>
      </c>
      <c r="AH38" s="26">
        <f>MIN(MAX(L38,AF38), AG38)</f>
        <v>0.58811248050585097</v>
      </c>
      <c r="AI38" s="26">
        <f>AH38-$AH$113+1</f>
        <v>1.5699238684932917</v>
      </c>
      <c r="AJ38" s="26">
        <f>PERCENTILE($M$2:$M$112, 0.02)</f>
        <v>-1.240141403124134</v>
      </c>
      <c r="AK38" s="26">
        <f>PERCENTILE($M$2:$M$112, 0.98)</f>
        <v>1.0735266224922819</v>
      </c>
      <c r="AL38" s="26">
        <f>MIN(MAX(M38,AJ38), AK38)</f>
        <v>0.16896330705533</v>
      </c>
      <c r="AM38" s="26">
        <f>AL38-$AL$113 + 1</f>
        <v>2.4091047101794638</v>
      </c>
      <c r="AN38" s="60">
        <v>0</v>
      </c>
      <c r="AO38" s="63">
        <v>0</v>
      </c>
      <c r="AP38" s="65">
        <v>0.5</v>
      </c>
      <c r="AQ38" s="64">
        <v>1</v>
      </c>
      <c r="AR38" s="20">
        <f>(AI38^4)*AB38*AE38*AN38</f>
        <v>0</v>
      </c>
      <c r="AS38" s="20">
        <f>(AI38^4) *Z38*AC38*AO38</f>
        <v>0</v>
      </c>
      <c r="AT38" s="20">
        <f>(AM38^4)*AA38*AP38*AQ38</f>
        <v>16.841963091754067</v>
      </c>
      <c r="AU38" s="14">
        <f>AR38/$AR$113</f>
        <v>0</v>
      </c>
      <c r="AV38" s="14">
        <f>AS38/$AS$113</f>
        <v>0</v>
      </c>
      <c r="AW38" s="81">
        <f>AT38/$AT$113</f>
        <v>5.4092845914507741E-3</v>
      </c>
      <c r="AX38" s="25">
        <f>N38</f>
        <v>0</v>
      </c>
      <c r="AY38" s="80">
        <v>0</v>
      </c>
      <c r="AZ38" s="15">
        <f>$D$119*AU38</f>
        <v>0</v>
      </c>
      <c r="BA38" s="23">
        <f>AZ38-AY38</f>
        <v>0</v>
      </c>
      <c r="BB38" s="67">
        <f>BA38*IF($BA$113 &gt; 0, (BA38&gt;0), (BA38&lt;0))</f>
        <v>0</v>
      </c>
      <c r="BC38" s="75">
        <f>BB38/$BB$113</f>
        <v>0</v>
      </c>
      <c r="BD38" s="76">
        <f>BC38*$BA$113</f>
        <v>0</v>
      </c>
      <c r="BE38" s="77">
        <f>(IF(BD38 &gt; 0, V38, W38))</f>
        <v>80.311141511967222</v>
      </c>
      <c r="BF38" s="60">
        <f>BD38/BE38</f>
        <v>0</v>
      </c>
      <c r="BG38" s="78" t="e">
        <f>AY38/AZ38</f>
        <v>#DIV/0!</v>
      </c>
      <c r="BH38" s="80">
        <v>0</v>
      </c>
      <c r="BI38" s="80">
        <v>0</v>
      </c>
      <c r="BJ38" s="80">
        <v>0</v>
      </c>
      <c r="BK38" s="10">
        <f>SUM(BH38:BJ38)</f>
        <v>0</v>
      </c>
      <c r="BL38" s="15">
        <f>AV38*$D$118</f>
        <v>0</v>
      </c>
      <c r="BM38" s="9">
        <f>BL38-BK38</f>
        <v>0</v>
      </c>
      <c r="BN38" s="67">
        <f>BM38*IF($BM$113 &gt; 0, (BM38&gt;0), (BM38&lt;0))</f>
        <v>0</v>
      </c>
      <c r="BO38" s="7">
        <f>BN38/$BN$113</f>
        <v>0</v>
      </c>
      <c r="BP38" s="76">
        <f>BO38*$BM$113</f>
        <v>0</v>
      </c>
      <c r="BQ38" s="62">
        <f>IF(BP38&gt;0,V38,W38)</f>
        <v>80.311141511967222</v>
      </c>
      <c r="BR38" s="60">
        <f>BP38/BQ38</f>
        <v>0</v>
      </c>
      <c r="BS38" s="78" t="e">
        <f>BK38/BL38</f>
        <v>#DIV/0!</v>
      </c>
      <c r="BT38" s="17">
        <f>AY38+BK38+BV38</f>
        <v>0</v>
      </c>
      <c r="BU38" s="83">
        <f>AZ38+BL38+BW38</f>
        <v>24.990894812502578</v>
      </c>
      <c r="BV38" s="80">
        <v>0</v>
      </c>
      <c r="BW38" s="15">
        <f>AW38*$D$121</f>
        <v>24.990894812502578</v>
      </c>
      <c r="BX38" s="48">
        <f>BW38-BV38</f>
        <v>24.990894812502578</v>
      </c>
      <c r="BY38" s="68">
        <f>BX38*(BX38&lt;&gt;0)</f>
        <v>24.990894812502578</v>
      </c>
      <c r="BZ38" s="31">
        <f>BY38/$BY$113</f>
        <v>7.1812916127880919E-2</v>
      </c>
      <c r="CA38" s="61">
        <f>BZ38 * $BX$113</f>
        <v>24.990894812502582</v>
      </c>
      <c r="CB38" s="62">
        <f>IF(CA38&gt;0, V38, W38)</f>
        <v>78.633234593144792</v>
      </c>
      <c r="CC38" s="79">
        <f>CA38/CB38</f>
        <v>0.31781593294244664</v>
      </c>
      <c r="CG38" s="33"/>
      <c r="CI38" s="16"/>
      <c r="CJ38" s="1"/>
    </row>
    <row r="39" spans="1:88" x14ac:dyDescent="0.2">
      <c r="A39" s="35" t="s">
        <v>234</v>
      </c>
      <c r="B39">
        <v>1</v>
      </c>
      <c r="C39">
        <v>1</v>
      </c>
      <c r="D39">
        <v>0.40417536534446702</v>
      </c>
      <c r="E39">
        <v>0.59582463465553204</v>
      </c>
      <c r="F39">
        <v>1.9631410256410201E-2</v>
      </c>
      <c r="G39">
        <v>1.94831013916501E-2</v>
      </c>
      <c r="H39">
        <v>5.4788791300711001E-2</v>
      </c>
      <c r="I39">
        <v>0.34629861982434101</v>
      </c>
      <c r="J39">
        <v>0.137743539991101</v>
      </c>
      <c r="K39">
        <v>5.1902468969089302E-2</v>
      </c>
      <c r="L39">
        <v>1.20293985092583</v>
      </c>
      <c r="M39">
        <v>1.08549146176167</v>
      </c>
      <c r="N39" s="25">
        <v>0</v>
      </c>
      <c r="O39">
        <v>1.0202924221918499</v>
      </c>
      <c r="P39">
        <v>0.97068962622057497</v>
      </c>
      <c r="Q39">
        <v>1.0103801071039999</v>
      </c>
      <c r="R39">
        <v>1.0056122394364699</v>
      </c>
      <c r="S39">
        <v>1.03999996185302</v>
      </c>
      <c r="T39" s="34">
        <f>IF(C39,P39,R39)</f>
        <v>0.97068962622057497</v>
      </c>
      <c r="U39" s="34">
        <f>IF(D39 = 0,O39,Q39)</f>
        <v>1.0103801071039999</v>
      </c>
      <c r="V39" s="50">
        <f>S39*T39^(1-N39)</f>
        <v>1.0095171742405202</v>
      </c>
      <c r="W39" s="49">
        <f>S39*U39^(N39+1)</f>
        <v>1.0507952728452101</v>
      </c>
      <c r="X39" s="55">
        <f>0.5 * (D39-MAX($D$4:$D$112))/(MIN($D$4:$D$112)-MAX($D$4:$D$112)) + 0.75</f>
        <v>1.0415412451092312</v>
      </c>
      <c r="Y39" s="55">
        <f>AVERAGE(D39, F39, G39, H39, I39, J39, K39)</f>
        <v>0.1477176138682528</v>
      </c>
      <c r="Z39" s="26">
        <f>AI39^N39</f>
        <v>1</v>
      </c>
      <c r="AA39" s="26">
        <f>(Z39+AB39)/2</f>
        <v>1</v>
      </c>
      <c r="AB39" s="26">
        <f>AM39^N39</f>
        <v>1</v>
      </c>
      <c r="AC39" s="26">
        <f>IF(C39&gt;0, 1, 0.8)</f>
        <v>1</v>
      </c>
      <c r="AD39" s="26">
        <f>IF(C39&gt;0, 1, 0.7)</f>
        <v>1</v>
      </c>
      <c r="AE39" s="26">
        <f>IF(C39 &gt; 0, 1, 0.9)</f>
        <v>1</v>
      </c>
      <c r="AF39" s="26">
        <f>PERCENTILE($L$2:$L$112, 0.05)</f>
        <v>1.8188612012559151E-2</v>
      </c>
      <c r="AG39" s="26">
        <f>PERCENTILE($L$2:$L$112, 0.95)</f>
        <v>1.0270604073813701</v>
      </c>
      <c r="AH39" s="26">
        <f>MIN(MAX(L39,AF39), AG39)</f>
        <v>1.0270604073813701</v>
      </c>
      <c r="AI39" s="26">
        <f>AH39-$AH$113+1</f>
        <v>2.0088717953688109</v>
      </c>
      <c r="AJ39" s="26">
        <f>PERCENTILE($M$2:$M$112, 0.02)</f>
        <v>-1.240141403124134</v>
      </c>
      <c r="AK39" s="26">
        <f>PERCENTILE($M$2:$M$112, 0.98)</f>
        <v>1.0735266224922819</v>
      </c>
      <c r="AL39" s="26">
        <f>MIN(MAX(M39,AJ39), AK39)</f>
        <v>1.0735266224922819</v>
      </c>
      <c r="AM39" s="26">
        <f>AL39-$AL$113 + 1</f>
        <v>3.3136680256164159</v>
      </c>
      <c r="AN39" s="60">
        <v>0</v>
      </c>
      <c r="AO39" s="63">
        <v>0</v>
      </c>
      <c r="AP39" s="65">
        <v>0.5</v>
      </c>
      <c r="AQ39" s="64">
        <v>1</v>
      </c>
      <c r="AR39" s="20">
        <f>(AI39^4)*AB39*AE39*AN39</f>
        <v>0</v>
      </c>
      <c r="AS39" s="20">
        <f>(AI39^4) *Z39*AC39*AO39</f>
        <v>0</v>
      </c>
      <c r="AT39" s="20">
        <f>(AM39^4)*AA39*AP39*AQ39</f>
        <v>60.284545786561196</v>
      </c>
      <c r="AU39" s="14">
        <f>AR39/$AR$113</f>
        <v>0</v>
      </c>
      <c r="AV39" s="14">
        <f>AS39/$AS$113</f>
        <v>0</v>
      </c>
      <c r="AW39" s="81">
        <f>AT39/$AT$113</f>
        <v>1.9362129156161905E-2</v>
      </c>
      <c r="AX39" s="25">
        <f>N39</f>
        <v>0</v>
      </c>
      <c r="AY39" s="80">
        <v>0</v>
      </c>
      <c r="AZ39" s="15">
        <f>$D$119*AU39</f>
        <v>0</v>
      </c>
      <c r="BA39" s="23">
        <f>AZ39-AY39</f>
        <v>0</v>
      </c>
      <c r="BB39" s="67">
        <f>BA39*IF($BA$113 &gt; 0, (BA39&gt;0), (BA39&lt;0))</f>
        <v>0</v>
      </c>
      <c r="BC39" s="75">
        <f>BB39/$BB$113</f>
        <v>0</v>
      </c>
      <c r="BD39" s="76">
        <f>BC39*$BA$113</f>
        <v>0</v>
      </c>
      <c r="BE39" s="77">
        <f>(IF(BD39 &gt; 0, V39, W39))</f>
        <v>1.0507952728452101</v>
      </c>
      <c r="BF39" s="60">
        <f>BD39/BE39</f>
        <v>0</v>
      </c>
      <c r="BG39" s="78" t="e">
        <f>AY39/AZ39</f>
        <v>#DIV/0!</v>
      </c>
      <c r="BH39" s="80">
        <v>0</v>
      </c>
      <c r="BI39" s="80">
        <v>0</v>
      </c>
      <c r="BJ39" s="80">
        <v>0</v>
      </c>
      <c r="BK39" s="10">
        <f>SUM(BH39:BJ39)</f>
        <v>0</v>
      </c>
      <c r="BL39" s="15">
        <f>AV39*$D$118</f>
        <v>0</v>
      </c>
      <c r="BM39" s="9">
        <f>BL39-BK39</f>
        <v>0</v>
      </c>
      <c r="BN39" s="67">
        <f>BM39*IF($BM$113 &gt; 0, (BM39&gt;0), (BM39&lt;0))</f>
        <v>0</v>
      </c>
      <c r="BO39" s="7">
        <f>BN39/$BN$113</f>
        <v>0</v>
      </c>
      <c r="BP39" s="76">
        <f>BO39*$BM$113</f>
        <v>0</v>
      </c>
      <c r="BQ39" s="62">
        <f>IF(BP39&gt;0,V39,W39)</f>
        <v>1.0507952728452101</v>
      </c>
      <c r="BR39" s="60">
        <f>BP39/BQ39</f>
        <v>0</v>
      </c>
      <c r="BS39" s="78" t="e">
        <f>BK39/BL39</f>
        <v>#DIV/0!</v>
      </c>
      <c r="BT39" s="17">
        <f>AY39+BK39+BV39</f>
        <v>112</v>
      </c>
      <c r="BU39" s="83">
        <f>AZ39+BL39+BW39</f>
        <v>89.453036701468008</v>
      </c>
      <c r="BV39" s="80">
        <v>112</v>
      </c>
      <c r="BW39" s="15">
        <f>AW39*$D$121</f>
        <v>89.453036701468008</v>
      </c>
      <c r="BX39" s="48">
        <f>BW39-BV39</f>
        <v>-22.546963298531992</v>
      </c>
      <c r="BY39" s="68">
        <f>BX39*(BX39&lt;&gt;0)</f>
        <v>-22.546963298531992</v>
      </c>
      <c r="BZ39" s="31">
        <f>BY39/$BY$113</f>
        <v>-6.4790124421068893E-2</v>
      </c>
      <c r="CA39" s="61">
        <f>BZ39 * $BX$113</f>
        <v>-22.546963298531992</v>
      </c>
      <c r="CB39" s="62">
        <f>IF(CA39&gt;0, V39, W39)</f>
        <v>1.0507952728452101</v>
      </c>
      <c r="CC39" s="79">
        <f>CA39/CB39</f>
        <v>-21.457046754199975</v>
      </c>
      <c r="CG39" s="33"/>
      <c r="CI39" s="16"/>
      <c r="CJ39" s="1"/>
    </row>
    <row r="40" spans="1:88" x14ac:dyDescent="0.2">
      <c r="A40" s="35" t="s">
        <v>247</v>
      </c>
      <c r="B40">
        <v>1</v>
      </c>
      <c r="C40">
        <v>1</v>
      </c>
      <c r="D40">
        <v>0.94722111155537703</v>
      </c>
      <c r="E40">
        <v>5.2778888444622099E-2</v>
      </c>
      <c r="F40">
        <v>0.98767395626242505</v>
      </c>
      <c r="G40">
        <v>0.98767395626242505</v>
      </c>
      <c r="H40">
        <v>0.971350899205353</v>
      </c>
      <c r="I40">
        <v>0.87494772061898696</v>
      </c>
      <c r="J40">
        <v>0.92189004506010797</v>
      </c>
      <c r="K40">
        <v>0.95421527342809898</v>
      </c>
      <c r="L40">
        <v>0.68647042283345905</v>
      </c>
      <c r="M40">
        <v>0.80850833883495399</v>
      </c>
      <c r="N40" s="25">
        <v>0</v>
      </c>
      <c r="O40">
        <v>1.0054267855643899</v>
      </c>
      <c r="P40">
        <v>0.99580869307671804</v>
      </c>
      <c r="Q40">
        <v>1.0069901166220201</v>
      </c>
      <c r="R40">
        <v>1.0072216911596801</v>
      </c>
      <c r="S40">
        <v>60.169998168945298</v>
      </c>
      <c r="T40" s="34">
        <f>IF(C40,P40,R40)</f>
        <v>0.99580869307671804</v>
      </c>
      <c r="U40" s="34">
        <f>IF(D40 = 0,O40,Q40)</f>
        <v>1.0069901166220201</v>
      </c>
      <c r="V40" s="50">
        <f>S40*T40^(1-N40)</f>
        <v>59.917807239045935</v>
      </c>
      <c r="W40" s="49">
        <f>S40*U40^(N40+1)</f>
        <v>60.590593473292962</v>
      </c>
      <c r="X40" s="55">
        <f>0.5 * (D40-MAX($D$4:$D$112))/(MIN($D$4:$D$112)-MAX($D$4:$D$112)) + 0.75</f>
        <v>0.76090301069732957</v>
      </c>
      <c r="Y40" s="55">
        <f>AVERAGE(D40, F40, G40, H40, I40, J40, K40)</f>
        <v>0.94928185177039637</v>
      </c>
      <c r="Z40" s="26">
        <f>AI40^N40</f>
        <v>1</v>
      </c>
      <c r="AA40" s="26">
        <f>(Z40+AB40)/2</f>
        <v>1</v>
      </c>
      <c r="AB40" s="26">
        <f>AM40^N40</f>
        <v>1</v>
      </c>
      <c r="AC40" s="26">
        <f>IF(C40&gt;0, 1, 0.8)</f>
        <v>1</v>
      </c>
      <c r="AD40" s="26">
        <f>IF(C40&gt;0, 1, 0.7)</f>
        <v>1</v>
      </c>
      <c r="AE40" s="26">
        <f>IF(C40 &gt; 0, 1, 0.9)</f>
        <v>1</v>
      </c>
      <c r="AF40" s="26">
        <f>PERCENTILE($L$2:$L$112, 0.05)</f>
        <v>1.8188612012559151E-2</v>
      </c>
      <c r="AG40" s="26">
        <f>PERCENTILE($L$2:$L$112, 0.95)</f>
        <v>1.0270604073813701</v>
      </c>
      <c r="AH40" s="26">
        <f>MIN(MAX(L40,AF40), AG40)</f>
        <v>0.68647042283345905</v>
      </c>
      <c r="AI40" s="26">
        <f>AH40-$AH$113+1</f>
        <v>1.6682818108208999</v>
      </c>
      <c r="AJ40" s="26">
        <f>PERCENTILE($M$2:$M$112, 0.02)</f>
        <v>-1.240141403124134</v>
      </c>
      <c r="AK40" s="26">
        <f>PERCENTILE($M$2:$M$112, 0.98)</f>
        <v>1.0735266224922819</v>
      </c>
      <c r="AL40" s="26">
        <f>MIN(MAX(M40,AJ40), AK40)</f>
        <v>0.80850833883495399</v>
      </c>
      <c r="AM40" s="26">
        <f>AL40-$AL$113 + 1</f>
        <v>3.0486497419590881</v>
      </c>
      <c r="AN40" s="60">
        <v>0</v>
      </c>
      <c r="AO40" s="63">
        <v>0</v>
      </c>
      <c r="AP40" s="65">
        <v>0.5</v>
      </c>
      <c r="AQ40" s="64">
        <v>1</v>
      </c>
      <c r="AR40" s="20">
        <f>(AI40^4)*AB40*AE40*AN40</f>
        <v>0</v>
      </c>
      <c r="AS40" s="20">
        <f>(AI40^4) *Z40*AC40*AO40</f>
        <v>0</v>
      </c>
      <c r="AT40" s="20">
        <f>(AM40^4)*AA40*AP40*AQ40</f>
        <v>43.191683260752761</v>
      </c>
      <c r="AU40" s="14">
        <f>AR40/$AR$113</f>
        <v>0</v>
      </c>
      <c r="AV40" s="14">
        <f>AS40/$AS$113</f>
        <v>0</v>
      </c>
      <c r="AW40" s="81">
        <f>AT40/$AT$113</f>
        <v>1.3872260939438939E-2</v>
      </c>
      <c r="AX40" s="25">
        <f>N40</f>
        <v>0</v>
      </c>
      <c r="AY40" s="80">
        <v>0</v>
      </c>
      <c r="AZ40" s="15">
        <f>$D$119*AU40</f>
        <v>0</v>
      </c>
      <c r="BA40" s="23">
        <f>AZ40-AY40</f>
        <v>0</v>
      </c>
      <c r="BB40" s="67">
        <f>BA40*IF($BA$113 &gt; 0, (BA40&gt;0), (BA40&lt;0))</f>
        <v>0</v>
      </c>
      <c r="BC40" s="75">
        <f>BB40/$BB$113</f>
        <v>0</v>
      </c>
      <c r="BD40" s="76">
        <f>BC40*$BA$113</f>
        <v>0</v>
      </c>
      <c r="BE40" s="77">
        <f>(IF(BD40 &gt; 0, V40, W40))</f>
        <v>60.590593473292962</v>
      </c>
      <c r="BF40" s="60">
        <f>BD40/BE40</f>
        <v>0</v>
      </c>
      <c r="BG40" s="78" t="e">
        <f>AY40/AZ40</f>
        <v>#DIV/0!</v>
      </c>
      <c r="BH40" s="80">
        <v>0</v>
      </c>
      <c r="BI40" s="80">
        <v>0</v>
      </c>
      <c r="BJ40" s="80">
        <v>0</v>
      </c>
      <c r="BK40" s="10">
        <f>SUM(BH40:BJ40)</f>
        <v>0</v>
      </c>
      <c r="BL40" s="15">
        <f>AV40*$D$118</f>
        <v>0</v>
      </c>
      <c r="BM40" s="9">
        <f>BL40-BK40</f>
        <v>0</v>
      </c>
      <c r="BN40" s="67">
        <f>BM40*IF($BM$113 &gt; 0, (BM40&gt;0), (BM40&lt;0))</f>
        <v>0</v>
      </c>
      <c r="BO40" s="7">
        <f>BN40/$BN$113</f>
        <v>0</v>
      </c>
      <c r="BP40" s="76">
        <f>BO40*$BM$113</f>
        <v>0</v>
      </c>
      <c r="BQ40" s="62">
        <f>IF(BP40&gt;0,V40,W40)</f>
        <v>60.590593473292962</v>
      </c>
      <c r="BR40" s="60">
        <f>BP40/BQ40</f>
        <v>0</v>
      </c>
      <c r="BS40" s="78" t="e">
        <f>BK40/BL40</f>
        <v>#DIV/0!</v>
      </c>
      <c r="BT40" s="17">
        <f>AY40+BK40+BV40</f>
        <v>120</v>
      </c>
      <c r="BU40" s="83">
        <f>AZ40+BL40+BW40</f>
        <v>64.089845540207904</v>
      </c>
      <c r="BV40" s="80">
        <v>120</v>
      </c>
      <c r="BW40" s="15">
        <f>AW40*$D$121</f>
        <v>64.089845540207904</v>
      </c>
      <c r="BX40" s="48">
        <f>BW40-BV40</f>
        <v>-55.910154459792096</v>
      </c>
      <c r="BY40" s="68">
        <f>BX40*(BX40&lt;&gt;0)</f>
        <v>-55.910154459792096</v>
      </c>
      <c r="BZ40" s="31">
        <f>BY40/$BY$113</f>
        <v>-0.16066136339020703</v>
      </c>
      <c r="CA40" s="61">
        <f>BZ40 * $BX$113</f>
        <v>-55.910154459792096</v>
      </c>
      <c r="CB40" s="62">
        <f>IF(CA40&gt;0, V40, W40)</f>
        <v>60.590593473292962</v>
      </c>
      <c r="CC40" s="79">
        <f>CA40/CB40</f>
        <v>-0.9227530422595398</v>
      </c>
      <c r="CG40" s="33"/>
      <c r="CI40" s="16"/>
      <c r="CJ40" s="1"/>
    </row>
    <row r="41" spans="1:88" x14ac:dyDescent="0.2">
      <c r="A41" s="35" t="s">
        <v>183</v>
      </c>
      <c r="B41">
        <v>1</v>
      </c>
      <c r="C41">
        <v>0</v>
      </c>
      <c r="D41">
        <v>0.59021406727828696</v>
      </c>
      <c r="E41">
        <v>0.40978593272171199</v>
      </c>
      <c r="F41">
        <v>0.552763819095477</v>
      </c>
      <c r="G41">
        <v>0.552763819095477</v>
      </c>
      <c r="H41">
        <v>0.44546498277841501</v>
      </c>
      <c r="I41">
        <v>0.87256027554534998</v>
      </c>
      <c r="J41">
        <v>0.62345412671578204</v>
      </c>
      <c r="K41">
        <v>0.58704589608841595</v>
      </c>
      <c r="L41">
        <v>0.54894247724302703</v>
      </c>
      <c r="M41">
        <v>-0.113140247038912</v>
      </c>
      <c r="N41" s="25">
        <v>0</v>
      </c>
      <c r="O41">
        <v>1.0049451951236601</v>
      </c>
      <c r="P41">
        <v>0.98625403255210697</v>
      </c>
      <c r="Q41">
        <v>1.0136846812943401</v>
      </c>
      <c r="R41">
        <v>0.99262603790342596</v>
      </c>
      <c r="S41">
        <v>56.080001831054602</v>
      </c>
      <c r="T41" s="34">
        <f>IF(C41,P41,R41)</f>
        <v>0.99262603790342596</v>
      </c>
      <c r="U41" s="34">
        <f>IF(D41 = 0,O41,Q41)</f>
        <v>1.0136846812943401</v>
      </c>
      <c r="V41" s="50">
        <f>S41*T41^(1-N41)</f>
        <v>55.666470023176601</v>
      </c>
      <c r="W41" s="49">
        <f>S41*U41^(N41+1)</f>
        <v>56.847438783098596</v>
      </c>
      <c r="X41" s="55">
        <f>0.5 * (D41-MAX($D$4:$D$112))/(MIN($D$4:$D$112)-MAX($D$4:$D$112)) + 0.75</f>
        <v>0.94539911858070136</v>
      </c>
      <c r="Y41" s="55">
        <f>AVERAGE(D41, F41, G41, H41, I41, J41, K41)</f>
        <v>0.60346671237102911</v>
      </c>
      <c r="Z41" s="26">
        <f>AI41^N41</f>
        <v>1</v>
      </c>
      <c r="AA41" s="26">
        <f>(Z41+AB41)/2</f>
        <v>1</v>
      </c>
      <c r="AB41" s="26">
        <f>AM41^N41</f>
        <v>1</v>
      </c>
      <c r="AC41" s="26">
        <f>IF(C41&gt;0, 1, 0.8)</f>
        <v>0.8</v>
      </c>
      <c r="AD41" s="26">
        <f>IF(C41&gt;0, 1, 0.7)</f>
        <v>0.7</v>
      </c>
      <c r="AE41" s="26">
        <f>IF(C41 &gt; 0, 1, 0.9)</f>
        <v>0.9</v>
      </c>
      <c r="AF41" s="26">
        <f>PERCENTILE($L$2:$L$112, 0.05)</f>
        <v>1.8188612012559151E-2</v>
      </c>
      <c r="AG41" s="26">
        <f>PERCENTILE($L$2:$L$112, 0.95)</f>
        <v>1.0270604073813701</v>
      </c>
      <c r="AH41" s="26">
        <f>MIN(MAX(L41,AF41), AG41)</f>
        <v>0.54894247724302703</v>
      </c>
      <c r="AI41" s="26">
        <f>AH41-$AH$113+1</f>
        <v>1.530753865230468</v>
      </c>
      <c r="AJ41" s="26">
        <f>PERCENTILE($M$2:$M$112, 0.02)</f>
        <v>-1.240141403124134</v>
      </c>
      <c r="AK41" s="26">
        <f>PERCENTILE($M$2:$M$112, 0.98)</f>
        <v>1.0735266224922819</v>
      </c>
      <c r="AL41" s="26">
        <f>MIN(MAX(M41,AJ41), AK41)</f>
        <v>-0.113140247038912</v>
      </c>
      <c r="AM41" s="26">
        <f>AL41-$AL$113 + 1</f>
        <v>2.127001156085222</v>
      </c>
      <c r="AN41" s="60">
        <v>1</v>
      </c>
      <c r="AO41" s="60">
        <v>1</v>
      </c>
      <c r="AP41" s="65">
        <v>1</v>
      </c>
      <c r="AQ41" s="25">
        <v>1</v>
      </c>
      <c r="AR41" s="20">
        <f>(AI41^4)*AB41*AE41*AN41</f>
        <v>4.9415588102564074</v>
      </c>
      <c r="AS41" s="20">
        <f>(AI41^4) *Z41*AC41*AO41</f>
        <v>4.3924967202279177</v>
      </c>
      <c r="AT41" s="20">
        <f>(AM41^4)*AA41*AP41*AQ41</f>
        <v>20.467787707888281</v>
      </c>
      <c r="AU41" s="14">
        <f>AR41/$AR$113</f>
        <v>1.0463290254190624E-2</v>
      </c>
      <c r="AV41" s="14">
        <f>AS41/$AS$113</f>
        <v>1.0496276819596723E-2</v>
      </c>
      <c r="AW41" s="81">
        <f>AT41/$AT$113</f>
        <v>6.5738232571933928E-3</v>
      </c>
      <c r="AX41" s="25">
        <f>N41</f>
        <v>0</v>
      </c>
      <c r="AY41" s="80">
        <v>2019</v>
      </c>
      <c r="AZ41" s="15">
        <f>$D$119*AU41</f>
        <v>1339.0186436995366</v>
      </c>
      <c r="BA41" s="23">
        <f>AZ41-AY41</f>
        <v>-679.9813563004634</v>
      </c>
      <c r="BB41" s="67">
        <f>BA41*IF($BA$113 &gt; 0, (BA41&gt;0), (BA41&lt;0))</f>
        <v>0</v>
      </c>
      <c r="BC41" s="75">
        <f>BB41/$BB$113</f>
        <v>0</v>
      </c>
      <c r="BD41" s="76">
        <f>BC41*$BA$113</f>
        <v>0</v>
      </c>
      <c r="BE41" s="77">
        <f>(IF(BD41 &gt; 0, V41, W41))</f>
        <v>56.847438783098596</v>
      </c>
      <c r="BF41" s="60">
        <f>BD41/BE41</f>
        <v>0</v>
      </c>
      <c r="BG41" s="78">
        <f>AY41/AZ41</f>
        <v>1.5078206785991883</v>
      </c>
      <c r="BH41" s="80">
        <v>785</v>
      </c>
      <c r="BI41" s="80">
        <v>2355</v>
      </c>
      <c r="BJ41" s="80">
        <v>0</v>
      </c>
      <c r="BK41" s="10">
        <f>SUM(BH41:BJ41)</f>
        <v>3140</v>
      </c>
      <c r="BL41" s="15">
        <f>AV41*$D$118</f>
        <v>2069.6243744576232</v>
      </c>
      <c r="BM41" s="9">
        <f>BL41-BK41</f>
        <v>-1070.3756255423768</v>
      </c>
      <c r="BN41" s="67">
        <f>BM41*IF($BM$113 &gt; 0, (BM41&gt;0), (BM41&lt;0))</f>
        <v>0</v>
      </c>
      <c r="BO41" s="7">
        <f>BN41/$BN$113</f>
        <v>0</v>
      </c>
      <c r="BP41" s="76">
        <f>BO41*$BM$113</f>
        <v>0</v>
      </c>
      <c r="BQ41" s="62">
        <f>IF(BP41&gt;0,V41,W41)</f>
        <v>56.847438783098596</v>
      </c>
      <c r="BR41" s="60">
        <f>BP41/BQ41</f>
        <v>0</v>
      </c>
      <c r="BS41" s="78">
        <f>BK41/BL41</f>
        <v>1.5171835231322521</v>
      </c>
      <c r="BT41" s="17">
        <f>AY41+BK41+BV41</f>
        <v>5159</v>
      </c>
      <c r="BU41" s="83">
        <f>AZ41+BL41+BW41</f>
        <v>3439.0140816053931</v>
      </c>
      <c r="BV41" s="80">
        <v>0</v>
      </c>
      <c r="BW41" s="15">
        <f>AW41*$D$121</f>
        <v>30.371063448233475</v>
      </c>
      <c r="BX41" s="48">
        <f>BW41-BV41</f>
        <v>30.371063448233475</v>
      </c>
      <c r="BY41" s="68">
        <f>BX41*(BX41&lt;&gt;0)</f>
        <v>30.371063448233475</v>
      </c>
      <c r="BZ41" s="31">
        <f>BY41/$BY$113</f>
        <v>8.7273170828257043E-2</v>
      </c>
      <c r="CA41" s="61">
        <f>BZ41 * $BX$113</f>
        <v>30.371063448233475</v>
      </c>
      <c r="CB41" s="62">
        <f>IF(CA41&gt;0, V41, W41)</f>
        <v>55.666470023176601</v>
      </c>
      <c r="CC41" s="79">
        <f>CA41/CB41</f>
        <v>0.54558989344193287</v>
      </c>
      <c r="CG41" s="33"/>
      <c r="CI41" s="16"/>
      <c r="CJ41" s="1"/>
    </row>
    <row r="42" spans="1:88" x14ac:dyDescent="0.2">
      <c r="A42" s="35" t="s">
        <v>235</v>
      </c>
      <c r="B42">
        <v>0</v>
      </c>
      <c r="C42">
        <v>0</v>
      </c>
      <c r="D42">
        <v>0.31427429028388598</v>
      </c>
      <c r="E42">
        <v>0.68572570971611302</v>
      </c>
      <c r="F42">
        <v>0.76938369781312099</v>
      </c>
      <c r="G42">
        <v>0.76938369781312099</v>
      </c>
      <c r="H42">
        <v>0.175867837724801</v>
      </c>
      <c r="I42">
        <v>0.69008782936010005</v>
      </c>
      <c r="J42">
        <v>0.34837372804182898</v>
      </c>
      <c r="K42">
        <v>0.51771910057652404</v>
      </c>
      <c r="L42">
        <v>0.64081338485519002</v>
      </c>
      <c r="M42">
        <v>0.834343438515743</v>
      </c>
      <c r="N42" s="25">
        <v>0</v>
      </c>
      <c r="O42">
        <v>1.01111646455852</v>
      </c>
      <c r="P42">
        <v>0.98914580688930498</v>
      </c>
      <c r="Q42">
        <v>1.0035491468370701</v>
      </c>
      <c r="R42">
        <v>0.97982547978702095</v>
      </c>
      <c r="S42">
        <v>28.639999389648398</v>
      </c>
      <c r="T42" s="34">
        <f>IF(C42,P42,R42)</f>
        <v>0.97982547978702095</v>
      </c>
      <c r="U42" s="34">
        <f>IF(D42 = 0,O42,Q42)</f>
        <v>1.0035491468370701</v>
      </c>
      <c r="V42" s="50">
        <f>S42*T42^(1-N42)</f>
        <v>28.062201143062229</v>
      </c>
      <c r="W42" s="49">
        <f>S42*U42^(N42+1)</f>
        <v>28.741646952895859</v>
      </c>
      <c r="X42" s="55">
        <f>0.5 * (D42-MAX($D$4:$D$112))/(MIN($D$4:$D$112)-MAX($D$4:$D$112)) + 0.75</f>
        <v>1.0880008282157612</v>
      </c>
      <c r="Y42" s="55">
        <f>AVERAGE(D42, F42, G42, H42, I42, J42, K42)</f>
        <v>0.51215574023048316</v>
      </c>
      <c r="Z42" s="26">
        <f>AI42^N42</f>
        <v>1</v>
      </c>
      <c r="AA42" s="26">
        <f>(Z42+AB42)/2</f>
        <v>1</v>
      </c>
      <c r="AB42" s="26">
        <f>AM42^N42</f>
        <v>1</v>
      </c>
      <c r="AC42" s="26">
        <f>IF(C42&gt;0, 1, 0.8)</f>
        <v>0.8</v>
      </c>
      <c r="AD42" s="26">
        <f>IF(C42&gt;0, 1, 0.7)</f>
        <v>0.7</v>
      </c>
      <c r="AE42" s="26">
        <f>IF(C42 &gt; 0, 1, 0.9)</f>
        <v>0.9</v>
      </c>
      <c r="AF42" s="26">
        <f>PERCENTILE($L$2:$L$112, 0.05)</f>
        <v>1.8188612012559151E-2</v>
      </c>
      <c r="AG42" s="26">
        <f>PERCENTILE($L$2:$L$112, 0.95)</f>
        <v>1.0270604073813701</v>
      </c>
      <c r="AH42" s="26">
        <f>MIN(MAX(L42,AF42), AG42)</f>
        <v>0.64081338485519002</v>
      </c>
      <c r="AI42" s="26">
        <f>AH42-$AH$113+1</f>
        <v>1.6226247728426308</v>
      </c>
      <c r="AJ42" s="26">
        <f>PERCENTILE($M$2:$M$112, 0.02)</f>
        <v>-1.240141403124134</v>
      </c>
      <c r="AK42" s="26">
        <f>PERCENTILE($M$2:$M$112, 0.98)</f>
        <v>1.0735266224922819</v>
      </c>
      <c r="AL42" s="26">
        <f>MIN(MAX(M42,AJ42), AK42)</f>
        <v>0.834343438515743</v>
      </c>
      <c r="AM42" s="26">
        <f>AL42-$AL$113 + 1</f>
        <v>3.0744848416398769</v>
      </c>
      <c r="AN42" s="60">
        <v>0</v>
      </c>
      <c r="AO42" s="63">
        <v>0</v>
      </c>
      <c r="AP42" s="65">
        <v>0.5</v>
      </c>
      <c r="AQ42" s="64">
        <v>1</v>
      </c>
      <c r="AR42" s="20">
        <f>(AI42^4)*AB42*AE42*AN42</f>
        <v>0</v>
      </c>
      <c r="AS42" s="20">
        <f>(AI42^4) *Z42*AC42*AO42</f>
        <v>0</v>
      </c>
      <c r="AT42" s="20">
        <f>(AM42^4)*AA42*AP42*AQ42</f>
        <v>44.67447206044983</v>
      </c>
      <c r="AU42" s="14">
        <f>AR42/$AR$113</f>
        <v>0</v>
      </c>
      <c r="AV42" s="14">
        <f>AS42/$AS$113</f>
        <v>0</v>
      </c>
      <c r="AW42" s="81">
        <f>AT42/$AT$113</f>
        <v>1.4348501539354765E-2</v>
      </c>
      <c r="AX42" s="25">
        <f>N42</f>
        <v>0</v>
      </c>
      <c r="AY42" s="80">
        <v>0</v>
      </c>
      <c r="AZ42" s="15">
        <f>$D$119*AU42</f>
        <v>0</v>
      </c>
      <c r="BA42" s="23">
        <f>AZ42-AY42</f>
        <v>0</v>
      </c>
      <c r="BB42" s="67">
        <f>BA42*IF($BA$113 &gt; 0, (BA42&gt;0), (BA42&lt;0))</f>
        <v>0</v>
      </c>
      <c r="BC42" s="75">
        <f>BB42/$BB$113</f>
        <v>0</v>
      </c>
      <c r="BD42" s="76">
        <f>BC42*$BA$113</f>
        <v>0</v>
      </c>
      <c r="BE42" s="77">
        <f>(IF(BD42 &gt; 0, V42, W42))</f>
        <v>28.741646952895859</v>
      </c>
      <c r="BF42" s="60">
        <f>BD42/BE42</f>
        <v>0</v>
      </c>
      <c r="BG42" s="78" t="e">
        <f>AY42/AZ42</f>
        <v>#DIV/0!</v>
      </c>
      <c r="BH42" s="80">
        <v>0</v>
      </c>
      <c r="BI42" s="80">
        <v>0</v>
      </c>
      <c r="BJ42" s="80">
        <v>0</v>
      </c>
      <c r="BK42" s="10">
        <f>SUM(BH42:BJ42)</f>
        <v>0</v>
      </c>
      <c r="BL42" s="15">
        <f>AV42*$D$118</f>
        <v>0</v>
      </c>
      <c r="BM42" s="9">
        <f>BL42-BK42</f>
        <v>0</v>
      </c>
      <c r="BN42" s="67">
        <f>BM42*IF($BM$113 &gt; 0, (BM42&gt;0), (BM42&lt;0))</f>
        <v>0</v>
      </c>
      <c r="BO42" s="7">
        <f>BN42/$BN$113</f>
        <v>0</v>
      </c>
      <c r="BP42" s="76">
        <f>BO42*$BM$113</f>
        <v>0</v>
      </c>
      <c r="BQ42" s="62">
        <f>IF(BP42&gt;0,V42,W42)</f>
        <v>28.741646952895859</v>
      </c>
      <c r="BR42" s="60">
        <f>BP42/BQ42</f>
        <v>0</v>
      </c>
      <c r="BS42" s="78" t="e">
        <f>BK42/BL42</f>
        <v>#DIV/0!</v>
      </c>
      <c r="BT42" s="17">
        <f>AY42+BK42+BV42</f>
        <v>86</v>
      </c>
      <c r="BU42" s="83">
        <f>AZ42+BL42+BW42</f>
        <v>66.290077111819016</v>
      </c>
      <c r="BV42" s="80">
        <v>86</v>
      </c>
      <c r="BW42" s="15">
        <f>AW42*$D$121</f>
        <v>66.290077111819016</v>
      </c>
      <c r="BX42" s="48">
        <f>BW42-BV42</f>
        <v>-19.709922888180984</v>
      </c>
      <c r="BY42" s="68">
        <f>BX42*(BX42&lt;&gt;0)</f>
        <v>-19.709922888180984</v>
      </c>
      <c r="BZ42" s="31">
        <f>BY42/$BY$113</f>
        <v>-5.6637709448795884E-2</v>
      </c>
      <c r="CA42" s="61">
        <f>BZ42 * $BX$113</f>
        <v>-19.709922888180984</v>
      </c>
      <c r="CB42" s="62">
        <f>IF(CA42&gt;0, V42, W42)</f>
        <v>28.741646952895859</v>
      </c>
      <c r="CC42" s="79">
        <f>CA42/CB42</f>
        <v>-0.68576177699500673</v>
      </c>
      <c r="CG42" s="33"/>
      <c r="CI42" s="16"/>
      <c r="CJ42" s="1"/>
    </row>
    <row r="43" spans="1:88" x14ac:dyDescent="0.2">
      <c r="A43" s="35" t="s">
        <v>184</v>
      </c>
      <c r="B43">
        <v>1</v>
      </c>
      <c r="C43">
        <v>1</v>
      </c>
      <c r="D43">
        <v>0.35425829668132702</v>
      </c>
      <c r="E43">
        <v>0.64574170331867198</v>
      </c>
      <c r="F43">
        <v>0.33598409542743501</v>
      </c>
      <c r="G43">
        <v>0.33598409542743501</v>
      </c>
      <c r="H43">
        <v>5.7716436637390199E-2</v>
      </c>
      <c r="I43">
        <v>0.345880384776244</v>
      </c>
      <c r="J43">
        <v>0.14129042186947499</v>
      </c>
      <c r="K43">
        <v>0.217879174278718</v>
      </c>
      <c r="L43">
        <v>0.55615990721437203</v>
      </c>
      <c r="M43">
        <v>-0.89137889518494695</v>
      </c>
      <c r="N43" s="25">
        <v>0</v>
      </c>
      <c r="O43">
        <v>1.00039024970072</v>
      </c>
      <c r="P43">
        <v>0.992254665676923</v>
      </c>
      <c r="Q43">
        <v>1.0043911725235499</v>
      </c>
      <c r="R43">
        <v>0.99390890652788</v>
      </c>
      <c r="S43">
        <v>60.959999084472599</v>
      </c>
      <c r="T43" s="34">
        <f>IF(C43,P43,R43)</f>
        <v>0.992254665676923</v>
      </c>
      <c r="U43" s="34">
        <f>IF(D43 = 0,O43,Q43)</f>
        <v>1.0043911725235499</v>
      </c>
      <c r="V43" s="50">
        <f>S43*T43^(1-N43)</f>
        <v>60.487843511228888</v>
      </c>
      <c r="W43" s="49">
        <f>S43*U43^(N43+1)</f>
        <v>61.227684957487966</v>
      </c>
      <c r="X43" s="55">
        <f>0.5 * (D43-MAX($D$4:$D$112))/(MIN($D$4:$D$112)-MAX($D$4:$D$112)) + 0.75</f>
        <v>1.067337668549404</v>
      </c>
      <c r="Y43" s="55">
        <f>AVERAGE(D43, F43, G43, H43, I43, J43, K43)</f>
        <v>0.25557041501400346</v>
      </c>
      <c r="Z43" s="26">
        <f>AI43^N43</f>
        <v>1</v>
      </c>
      <c r="AA43" s="26">
        <f>(Z43+AB43)/2</f>
        <v>1</v>
      </c>
      <c r="AB43" s="26">
        <f>AM43^N43</f>
        <v>1</v>
      </c>
      <c r="AC43" s="26">
        <f>IF(C43&gt;0, 1, 0.8)</f>
        <v>1</v>
      </c>
      <c r="AD43" s="26">
        <f>IF(C43&gt;0, 1, 0.7)</f>
        <v>1</v>
      </c>
      <c r="AE43" s="26">
        <f>IF(C43 &gt; 0, 1, 0.9)</f>
        <v>1</v>
      </c>
      <c r="AF43" s="26">
        <f>PERCENTILE($L$2:$L$112, 0.05)</f>
        <v>1.8188612012559151E-2</v>
      </c>
      <c r="AG43" s="26">
        <f>PERCENTILE($L$2:$L$112, 0.95)</f>
        <v>1.0270604073813701</v>
      </c>
      <c r="AH43" s="26">
        <f>MIN(MAX(L43,AF43), AG43)</f>
        <v>0.55615990721437203</v>
      </c>
      <c r="AI43" s="26">
        <f>AH43-$AH$113+1</f>
        <v>1.537971295201813</v>
      </c>
      <c r="AJ43" s="26">
        <f>PERCENTILE($M$2:$M$112, 0.02)</f>
        <v>-1.240141403124134</v>
      </c>
      <c r="AK43" s="26">
        <f>PERCENTILE($M$2:$M$112, 0.98)</f>
        <v>1.0735266224922819</v>
      </c>
      <c r="AL43" s="26">
        <f>MIN(MAX(M43,AJ43), AK43)</f>
        <v>-0.89137889518494695</v>
      </c>
      <c r="AM43" s="26">
        <f>AL43-$AL$113 + 1</f>
        <v>1.3487625079391869</v>
      </c>
      <c r="AN43" s="60">
        <v>1</v>
      </c>
      <c r="AO43" s="60">
        <v>1</v>
      </c>
      <c r="AP43" s="65">
        <v>1</v>
      </c>
      <c r="AQ43" s="25">
        <v>1</v>
      </c>
      <c r="AR43" s="20">
        <f>(AI43^4)*AB43*AE43*AN43</f>
        <v>5.5949076105361817</v>
      </c>
      <c r="AS43" s="20">
        <f>(AI43^4) *Z43*AC43*AO43</f>
        <v>5.5949076105361817</v>
      </c>
      <c r="AT43" s="20">
        <f>(AM43^4)*AA43*AP43*AQ43</f>
        <v>3.3093442073649051</v>
      </c>
      <c r="AU43" s="14">
        <f>AR43/$AR$113</f>
        <v>1.1846695450212117E-2</v>
      </c>
      <c r="AV43" s="14">
        <f>AS43/$AS$113</f>
        <v>1.3369548755681042E-2</v>
      </c>
      <c r="AW43" s="81">
        <f>AT43/$AT$113</f>
        <v>1.0628918096531389E-3</v>
      </c>
      <c r="AX43" s="25">
        <f>N43</f>
        <v>0</v>
      </c>
      <c r="AY43" s="80">
        <v>1524</v>
      </c>
      <c r="AZ43" s="15">
        <f>$D$119*AU43</f>
        <v>1516.0571568499952</v>
      </c>
      <c r="BA43" s="23">
        <f>AZ43-AY43</f>
        <v>-7.9428431500048191</v>
      </c>
      <c r="BB43" s="67">
        <f>BA43*IF($BA$113 &gt; 0, (BA43&gt;0), (BA43&lt;0))</f>
        <v>0</v>
      </c>
      <c r="BC43" s="75">
        <f>BB43/$BB$113</f>
        <v>0</v>
      </c>
      <c r="BD43" s="76">
        <f>BC43*$BA$113</f>
        <v>0</v>
      </c>
      <c r="BE43" s="77">
        <f>(IF(BD43 &gt; 0, V43, W43))</f>
        <v>61.227684957487966</v>
      </c>
      <c r="BF43" s="60">
        <f>BD43/BE43</f>
        <v>0</v>
      </c>
      <c r="BG43" s="78">
        <f>AY43/AZ43</f>
        <v>1.0052391449188554</v>
      </c>
      <c r="BH43" s="80">
        <v>244</v>
      </c>
      <c r="BI43" s="80">
        <v>2621</v>
      </c>
      <c r="BJ43" s="80">
        <v>0</v>
      </c>
      <c r="BK43" s="10">
        <f>SUM(BH43:BJ43)</f>
        <v>2865</v>
      </c>
      <c r="BL43" s="15">
        <f>AV43*$D$118</f>
        <v>2636.167514998921</v>
      </c>
      <c r="BM43" s="9">
        <f>BL43-BK43</f>
        <v>-228.83248500107902</v>
      </c>
      <c r="BN43" s="67">
        <f>BM43*IF($BM$113 &gt; 0, (BM43&gt;0), (BM43&lt;0))</f>
        <v>0</v>
      </c>
      <c r="BO43" s="7">
        <f>BN43/$BN$113</f>
        <v>0</v>
      </c>
      <c r="BP43" s="76">
        <f>BO43*$BM$113</f>
        <v>0</v>
      </c>
      <c r="BQ43" s="62">
        <f>IF(BP43&gt;0,V43,W43)</f>
        <v>61.227684957487966</v>
      </c>
      <c r="BR43" s="60">
        <f>BP43/BQ43</f>
        <v>0</v>
      </c>
      <c r="BS43" s="78">
        <f>BK43/BL43</f>
        <v>1.0868049862913103</v>
      </c>
      <c r="BT43" s="17">
        <f>AY43+BK43+BV43</f>
        <v>4389</v>
      </c>
      <c r="BU43" s="83">
        <f>AZ43+BL43+BW43</f>
        <v>4157.1352320095139</v>
      </c>
      <c r="BV43" s="80">
        <v>0</v>
      </c>
      <c r="BW43" s="15">
        <f>AW43*$D$121</f>
        <v>4.9105601605975018</v>
      </c>
      <c r="BX43" s="48">
        <f>BW43-BV43</f>
        <v>4.9105601605975018</v>
      </c>
      <c r="BY43" s="68">
        <f>BX43*(BX43&lt;&gt;0)</f>
        <v>4.9105601605975018</v>
      </c>
      <c r="BZ43" s="31">
        <f>BY43/$BY$113</f>
        <v>1.4110805059188212E-2</v>
      </c>
      <c r="CA43" s="61">
        <f>BZ43 * $BX$113</f>
        <v>4.9105601605975018</v>
      </c>
      <c r="CB43" s="62">
        <f>IF(CA43&gt;0, V43, W43)</f>
        <v>60.487843511228888</v>
      </c>
      <c r="CC43" s="79">
        <f>CA43/CB43</f>
        <v>8.1182595965516802E-2</v>
      </c>
      <c r="CG43" s="33"/>
      <c r="CI43" s="16"/>
      <c r="CJ43" s="1"/>
    </row>
    <row r="44" spans="1:88" x14ac:dyDescent="0.2">
      <c r="A44" s="35" t="s">
        <v>193</v>
      </c>
      <c r="B44">
        <v>0</v>
      </c>
      <c r="C44">
        <v>0</v>
      </c>
      <c r="D44">
        <v>3.5985605757696902E-2</v>
      </c>
      <c r="E44">
        <v>0.96401439424230295</v>
      </c>
      <c r="F44">
        <v>4.2544731610337901E-2</v>
      </c>
      <c r="G44">
        <v>4.2544731610337901E-2</v>
      </c>
      <c r="H44">
        <v>4.1823504809702997E-3</v>
      </c>
      <c r="I44">
        <v>6.6917607695524796E-3</v>
      </c>
      <c r="J44">
        <v>5.29030139718674E-3</v>
      </c>
      <c r="K44">
        <v>1.50024815640981E-2</v>
      </c>
      <c r="L44">
        <v>0.79154281352032796</v>
      </c>
      <c r="M44">
        <v>-1.24410991965371</v>
      </c>
      <c r="N44" s="25">
        <v>2</v>
      </c>
      <c r="O44">
        <v>1.00412001005153</v>
      </c>
      <c r="P44">
        <v>0.99007744644562401</v>
      </c>
      <c r="Q44">
        <v>1.0067595143291299</v>
      </c>
      <c r="R44">
        <v>0.98445263419233597</v>
      </c>
      <c r="S44">
        <v>103.629997253417</v>
      </c>
      <c r="T44" s="34">
        <f>IF(C44,P44,R44)</f>
        <v>0.98445263419233597</v>
      </c>
      <c r="U44" s="34">
        <f>IF(D44 = 0,O44,Q44)</f>
        <v>1.0067595143291299</v>
      </c>
      <c r="V44" s="50">
        <f>S44*T44^(1-N44)</f>
        <v>105.26661583717237</v>
      </c>
      <c r="W44" s="49">
        <f>S44*U44^(N44+1)</f>
        <v>105.74569949871824</v>
      </c>
      <c r="X44" s="55">
        <f>0.5 * (D44-MAX($D$4:$D$112))/(MIN($D$4:$D$112)-MAX($D$4:$D$112)) + 0.75</f>
        <v>1.2318164194936059</v>
      </c>
      <c r="Y44" s="55">
        <f>AVERAGE(D44, F44, G44, H44, I44, J44, K44)</f>
        <v>2.1748851884311471E-2</v>
      </c>
      <c r="Z44" s="26">
        <f>AI44^N44</f>
        <v>3.1447851240052564</v>
      </c>
      <c r="AA44" s="26">
        <f>(Z44+AB44)/2</f>
        <v>2.0723925620026282</v>
      </c>
      <c r="AB44" s="26">
        <f>AM44^N44</f>
        <v>1</v>
      </c>
      <c r="AC44" s="26">
        <f>IF(C44&gt;0, 1, 0.8)</f>
        <v>0.8</v>
      </c>
      <c r="AD44" s="26">
        <f>IF(C44&gt;0, 1, 0.7)</f>
        <v>0.7</v>
      </c>
      <c r="AE44" s="26">
        <f>IF(C44 &gt; 0, 1, 0.9)</f>
        <v>0.9</v>
      </c>
      <c r="AF44" s="26">
        <f>PERCENTILE($L$2:$L$112, 0.05)</f>
        <v>1.8188612012559151E-2</v>
      </c>
      <c r="AG44" s="26">
        <f>PERCENTILE($L$2:$L$112, 0.95)</f>
        <v>1.0270604073813701</v>
      </c>
      <c r="AH44" s="26">
        <f>MIN(MAX(L44,AF44), AG44)</f>
        <v>0.79154281352032796</v>
      </c>
      <c r="AI44" s="26">
        <f>AH44-$AH$113+1</f>
        <v>1.7733542015077688</v>
      </c>
      <c r="AJ44" s="26">
        <f>PERCENTILE($M$2:$M$112, 0.02)</f>
        <v>-1.240141403124134</v>
      </c>
      <c r="AK44" s="26">
        <f>PERCENTILE($M$2:$M$112, 0.98)</f>
        <v>1.0735266224922819</v>
      </c>
      <c r="AL44" s="26">
        <f>MIN(MAX(M44,AJ44), AK44)</f>
        <v>-1.240141403124134</v>
      </c>
      <c r="AM44" s="26">
        <f>AL44-$AL$113 + 1</f>
        <v>1</v>
      </c>
      <c r="AN44" s="60">
        <v>1</v>
      </c>
      <c r="AO44" s="60">
        <v>1</v>
      </c>
      <c r="AP44" s="65">
        <v>1</v>
      </c>
      <c r="AQ44" s="25">
        <v>1</v>
      </c>
      <c r="AR44" s="20">
        <f>(AI44^4)*AB44*AE44*AN44</f>
        <v>8.9007061285482809</v>
      </c>
      <c r="AS44" s="20">
        <f>(AI44^4) *Z44*AC44*AO44</f>
        <v>24.880718423289821</v>
      </c>
      <c r="AT44" s="20">
        <f>(AM44^4)*AA44*AP44*AQ44</f>
        <v>2.0723925620026282</v>
      </c>
      <c r="AU44" s="14">
        <f>AR44/$AR$113</f>
        <v>1.8846415729578583E-2</v>
      </c>
      <c r="AV44" s="14">
        <f>AS44/$AS$113</f>
        <v>5.9454775876927525E-2</v>
      </c>
      <c r="AW44" s="81">
        <f>AT44/$AT$113</f>
        <v>6.656089371533284E-4</v>
      </c>
      <c r="AX44" s="25">
        <f>N44</f>
        <v>2</v>
      </c>
      <c r="AY44" s="80">
        <v>2487</v>
      </c>
      <c r="AZ44" s="15">
        <f>$D$119*AU44</f>
        <v>2411.8323601613602</v>
      </c>
      <c r="BA44" s="23">
        <f>AZ44-AY44</f>
        <v>-75.167639838639843</v>
      </c>
      <c r="BB44" s="67">
        <f>BA44*IF($BA$113 &gt; 0, (BA44&gt;0), (BA44&lt;0))</f>
        <v>0</v>
      </c>
      <c r="BC44" s="75">
        <f>BB44/$BB$113</f>
        <v>0</v>
      </c>
      <c r="BD44" s="76">
        <f>BC44*$BA$113</f>
        <v>0</v>
      </c>
      <c r="BE44" s="77">
        <f>(IF(BD44 &gt; 0, V44, W44))</f>
        <v>105.74569949871824</v>
      </c>
      <c r="BF44" s="60">
        <f>BD44/BE44</f>
        <v>0</v>
      </c>
      <c r="BG44" s="78">
        <f>AY44/AZ44</f>
        <v>1.0311661959099059</v>
      </c>
      <c r="BH44" s="80">
        <v>311</v>
      </c>
      <c r="BI44" s="80">
        <v>2280</v>
      </c>
      <c r="BJ44" s="80">
        <v>104</v>
      </c>
      <c r="BK44" s="10">
        <f>SUM(BH44:BJ44)</f>
        <v>2695</v>
      </c>
      <c r="BL44" s="15">
        <f>AV44*$D$118</f>
        <v>11723.114343084939</v>
      </c>
      <c r="BM44" s="9">
        <f>BL44-BK44</f>
        <v>9028.1143430849388</v>
      </c>
      <c r="BN44" s="67">
        <f>BM44*IF($BM$113 &gt; 0, (BM44&gt;0), (BM44&lt;0))</f>
        <v>9028.1143430849388</v>
      </c>
      <c r="BO44" s="7">
        <f>BN44/$BN$113</f>
        <v>0.18217613542090688</v>
      </c>
      <c r="BP44" s="76">
        <f>BO44*$BM$113</f>
        <v>45.179681584397166</v>
      </c>
      <c r="BQ44" s="62">
        <f>IF(BP44&gt;0,V44,W44)</f>
        <v>105.26661583717237</v>
      </c>
      <c r="BR44" s="60">
        <f>BP44/BQ44</f>
        <v>0.42919287587131733</v>
      </c>
      <c r="BS44" s="78">
        <f>BK44/BL44</f>
        <v>0.2298877176430244</v>
      </c>
      <c r="BT44" s="17">
        <f>AY44+BK44+BV44</f>
        <v>5182</v>
      </c>
      <c r="BU44" s="83">
        <f>AZ44+BL44+BW44</f>
        <v>14138.021816535947</v>
      </c>
      <c r="BV44" s="80">
        <v>0</v>
      </c>
      <c r="BW44" s="15">
        <f>AW44*$D$121</f>
        <v>3.0751132896483773</v>
      </c>
      <c r="BX44" s="48">
        <f>BW44-BV44</f>
        <v>3.0751132896483773</v>
      </c>
      <c r="BY44" s="68">
        <f>BX44*(BX44&lt;&gt;0)</f>
        <v>3.0751132896483773</v>
      </c>
      <c r="BZ44" s="31">
        <f>BY44/$BY$113</f>
        <v>8.8365324415183178E-3</v>
      </c>
      <c r="CA44" s="61">
        <f>BZ44 * $BX$113</f>
        <v>3.0751132896483773</v>
      </c>
      <c r="CB44" s="62">
        <f>IF(CA44&gt;0, V44, W44)</f>
        <v>105.26661583717237</v>
      </c>
      <c r="CC44" s="79">
        <f>CA44/CB44</f>
        <v>2.9212616603966811E-2</v>
      </c>
      <c r="CG44" s="33"/>
      <c r="CI44" s="16"/>
      <c r="CJ44" s="1"/>
    </row>
    <row r="45" spans="1:88" x14ac:dyDescent="0.2">
      <c r="A45" s="35" t="s">
        <v>190</v>
      </c>
      <c r="B45">
        <v>0</v>
      </c>
      <c r="C45">
        <v>0</v>
      </c>
      <c r="D45">
        <v>0.108756497401039</v>
      </c>
      <c r="E45">
        <v>0.89124350259896001</v>
      </c>
      <c r="F45">
        <v>5.8846918489065599E-2</v>
      </c>
      <c r="G45">
        <v>5.8846918489065599E-2</v>
      </c>
      <c r="H45">
        <v>1.79841070681723E-2</v>
      </c>
      <c r="I45">
        <v>0.11041405269761601</v>
      </c>
      <c r="J45">
        <v>4.45611730719103E-2</v>
      </c>
      <c r="K45">
        <v>5.1208277841964703E-2</v>
      </c>
      <c r="L45">
        <v>0.817084163322644</v>
      </c>
      <c r="M45">
        <v>-0.95496335535506005</v>
      </c>
      <c r="N45" s="25">
        <v>0</v>
      </c>
      <c r="O45">
        <v>1.00306611561446</v>
      </c>
      <c r="P45">
        <v>0.98424146169604698</v>
      </c>
      <c r="Q45">
        <v>1.0122794986499699</v>
      </c>
      <c r="R45">
        <v>0.99018052127476397</v>
      </c>
      <c r="S45">
        <v>342.55999755859301</v>
      </c>
      <c r="T45" s="34">
        <f>IF(C45,P45,R45)</f>
        <v>0.99018052127476397</v>
      </c>
      <c r="U45" s="34">
        <f>IF(D45 = 0,O45,Q45)</f>
        <v>1.0122794986499699</v>
      </c>
      <c r="V45" s="50">
        <f>S45*T45^(1-N45)</f>
        <v>339.19623695044947</v>
      </c>
      <c r="W45" s="49">
        <f>S45*U45^(N45+1)</f>
        <v>346.76646258614744</v>
      </c>
      <c r="X45" s="55">
        <f>0.5 * (D45-MAX($D$4:$D$112))/(MIN($D$4:$D$112)-MAX($D$4:$D$112)) + 0.75</f>
        <v>1.1942094689008362</v>
      </c>
      <c r="Y45" s="55">
        <f>AVERAGE(D45, F45, G45, H45, I45, J45, K45)</f>
        <v>6.4373992151261925E-2</v>
      </c>
      <c r="Z45" s="26">
        <f>AI45^N45</f>
        <v>1</v>
      </c>
      <c r="AA45" s="26">
        <f>(Z45+AB45)/2</f>
        <v>1</v>
      </c>
      <c r="AB45" s="26">
        <f>AM45^N45</f>
        <v>1</v>
      </c>
      <c r="AC45" s="26">
        <f>IF(C45&gt;0, 1, 0.8)</f>
        <v>0.8</v>
      </c>
      <c r="AD45" s="26">
        <f>IF(C45&gt;0, 1, 0.7)</f>
        <v>0.7</v>
      </c>
      <c r="AE45" s="26">
        <f>IF(C45 &gt; 0, 1, 0.9)</f>
        <v>0.9</v>
      </c>
      <c r="AF45" s="26">
        <f>PERCENTILE($L$2:$L$112, 0.05)</f>
        <v>1.8188612012559151E-2</v>
      </c>
      <c r="AG45" s="26">
        <f>PERCENTILE($L$2:$L$112, 0.95)</f>
        <v>1.0270604073813701</v>
      </c>
      <c r="AH45" s="26">
        <f>MIN(MAX(L45,AF45), AG45)</f>
        <v>0.817084163322644</v>
      </c>
      <c r="AI45" s="26">
        <f>AH45-$AH$113+1</f>
        <v>1.7988955513100848</v>
      </c>
      <c r="AJ45" s="26">
        <f>PERCENTILE($M$2:$M$112, 0.02)</f>
        <v>-1.240141403124134</v>
      </c>
      <c r="AK45" s="26">
        <f>PERCENTILE($M$2:$M$112, 0.98)</f>
        <v>1.0735266224922819</v>
      </c>
      <c r="AL45" s="26">
        <f>MIN(MAX(M45,AJ45), AK45)</f>
        <v>-0.95496335535506005</v>
      </c>
      <c r="AM45" s="26">
        <f>AL45-$AL$113 + 1</f>
        <v>1.285178047769074</v>
      </c>
      <c r="AN45" s="60">
        <v>1</v>
      </c>
      <c r="AO45" s="60">
        <v>0</v>
      </c>
      <c r="AP45" s="65">
        <v>1</v>
      </c>
      <c r="AQ45" s="25">
        <v>2</v>
      </c>
      <c r="AR45" s="20">
        <f>(AI45^4)*AB45*AE45*AN45</f>
        <v>9.4246732118785577</v>
      </c>
      <c r="AS45" s="20">
        <f>(AI45^4) *Z45*AC45*AO45</f>
        <v>0</v>
      </c>
      <c r="AT45" s="20">
        <f>(AM45^4)*AA45*AP45*AQ45</f>
        <v>5.4561109178685783</v>
      </c>
      <c r="AU45" s="14">
        <f>AR45/$AR$113</f>
        <v>1.9955867197635056E-2</v>
      </c>
      <c r="AV45" s="14">
        <f>AS45/$AS$113</f>
        <v>0</v>
      </c>
      <c r="AW45" s="81">
        <f>AT45/$AT$113</f>
        <v>1.7523881602449843E-3</v>
      </c>
      <c r="AX45" s="25">
        <f>N45</f>
        <v>0</v>
      </c>
      <c r="AY45" s="80">
        <v>1028</v>
      </c>
      <c r="AZ45" s="15">
        <f>$D$119*AU45</f>
        <v>2553.812192882951</v>
      </c>
      <c r="BA45" s="23">
        <f>AZ45-AY45</f>
        <v>1525.812192882951</v>
      </c>
      <c r="BB45" s="67">
        <f>BA45*IF($BA$113 &gt; 0, (BA45&gt;0), (BA45&lt;0))</f>
        <v>1525.812192882951</v>
      </c>
      <c r="BC45" s="75">
        <f>BB45/$BB$113</f>
        <v>5.0763874445325881E-2</v>
      </c>
      <c r="BD45" s="76">
        <f>BC45*$BA$113</f>
        <v>36.093114730629011</v>
      </c>
      <c r="BE45" s="77">
        <f>(IF(BD45 &gt; 0, V45, W45))</f>
        <v>339.19623695044947</v>
      </c>
      <c r="BF45" s="60">
        <f>BD45/BE45</f>
        <v>0.106407768715611</v>
      </c>
      <c r="BG45" s="78">
        <f>AY45/AZ45</f>
        <v>0.4025354733855781</v>
      </c>
      <c r="BH45" s="80">
        <v>0</v>
      </c>
      <c r="BI45" s="80">
        <v>0</v>
      </c>
      <c r="BJ45" s="80">
        <v>0</v>
      </c>
      <c r="BK45" s="10">
        <f>SUM(BH45:BJ45)</f>
        <v>0</v>
      </c>
      <c r="BL45" s="15">
        <f>AV45*$D$118</f>
        <v>0</v>
      </c>
      <c r="BM45" s="9">
        <f>BL45-BK45</f>
        <v>0</v>
      </c>
      <c r="BN45" s="67">
        <f>BM45*IF($BM$113 &gt; 0, (BM45&gt;0), (BM45&lt;0))</f>
        <v>0</v>
      </c>
      <c r="BO45" s="7">
        <f>BN45/$BN$113</f>
        <v>0</v>
      </c>
      <c r="BP45" s="76">
        <f>BO45*$BM$113</f>
        <v>0</v>
      </c>
      <c r="BQ45" s="62">
        <f>IF(BP45&gt;0,V45,W45)</f>
        <v>346.76646258614744</v>
      </c>
      <c r="BR45" s="60">
        <f>BP45/BQ45</f>
        <v>0</v>
      </c>
      <c r="BS45" s="78" t="e">
        <f>BK45/BL45</f>
        <v>#DIV/0!</v>
      </c>
      <c r="BT45" s="17">
        <f>AY45+BK45+BV45</f>
        <v>1028</v>
      </c>
      <c r="BU45" s="83">
        <f>AZ45+BL45+BW45</f>
        <v>2561.9082261832827</v>
      </c>
      <c r="BV45" s="80">
        <v>0</v>
      </c>
      <c r="BW45" s="15">
        <f>AW45*$D$121</f>
        <v>8.0960333003318272</v>
      </c>
      <c r="BX45" s="48">
        <f>BW45-BV45</f>
        <v>8.0960333003318272</v>
      </c>
      <c r="BY45" s="68">
        <f>BX45*(BX45&lt;&gt;0)</f>
        <v>8.0960333003318272</v>
      </c>
      <c r="BZ45" s="31">
        <f>BY45/$BY$113</f>
        <v>2.3264463506700635E-2</v>
      </c>
      <c r="CA45" s="61">
        <f>BZ45 * $BX$113</f>
        <v>8.0960333003318272</v>
      </c>
      <c r="CB45" s="62">
        <f>IF(CA45&gt;0, V45, W45)</f>
        <v>339.19623695044947</v>
      </c>
      <c r="CC45" s="79">
        <f>CA45/CB45</f>
        <v>2.3868287493751039E-2</v>
      </c>
      <c r="CG45" s="33"/>
      <c r="CI45" s="16"/>
      <c r="CJ45" s="1"/>
    </row>
    <row r="46" spans="1:88" x14ac:dyDescent="0.2">
      <c r="A46" s="35" t="s">
        <v>269</v>
      </c>
      <c r="B46">
        <v>0</v>
      </c>
      <c r="C46">
        <v>1</v>
      </c>
      <c r="D46">
        <v>0.93397524071526805</v>
      </c>
      <c r="E46">
        <v>6.6024759284731699E-2</v>
      </c>
      <c r="F46">
        <v>0.94686648501362403</v>
      </c>
      <c r="G46">
        <v>0.94686648501362403</v>
      </c>
      <c r="H46">
        <v>0.905505952380952</v>
      </c>
      <c r="I46">
        <v>0.99776785714285698</v>
      </c>
      <c r="J46">
        <v>0.95051813961504406</v>
      </c>
      <c r="K46">
        <v>0.94869055534404101</v>
      </c>
      <c r="L46">
        <v>0.67767597149304604</v>
      </c>
      <c r="M46">
        <v>0.57984602004909402</v>
      </c>
      <c r="N46" s="25">
        <v>-1</v>
      </c>
      <c r="O46">
        <v>1.0141798371100501</v>
      </c>
      <c r="P46">
        <v>0.98501527271490097</v>
      </c>
      <c r="Q46">
        <v>1.01278886749627</v>
      </c>
      <c r="R46">
        <v>1.0171221209372401</v>
      </c>
      <c r="S46">
        <v>33.590000152587798</v>
      </c>
      <c r="T46" s="34">
        <f>IF(C46,P46,R46)</f>
        <v>0.98501527271490097</v>
      </c>
      <c r="U46" s="34">
        <f>IF(D46 = 0,O46,Q46)</f>
        <v>1.01278886749627</v>
      </c>
      <c r="V46" s="50">
        <f>S46*T46^(1-N46)</f>
        <v>32.590868536556393</v>
      </c>
      <c r="W46" s="49">
        <f>S46*U46^(N46+1)</f>
        <v>33.590000152587798</v>
      </c>
      <c r="X46" s="55">
        <f>0.5 * (D46-MAX($D$4:$D$112))/(MIN($D$4:$D$112)-MAX($D$4:$D$112)) + 0.75</f>
        <v>0.76774828631499836</v>
      </c>
      <c r="Y46" s="55">
        <f>AVERAGE(D46, F46, G46, H46, I46, J46, K46)</f>
        <v>0.94717010217505859</v>
      </c>
      <c r="Z46" s="26">
        <f>AI46^N46</f>
        <v>0.60259573192112559</v>
      </c>
      <c r="AA46" s="26">
        <f>(Z46+AB46)/2</f>
        <v>0.47860362125977202</v>
      </c>
      <c r="AB46" s="26">
        <f>AM46^N46</f>
        <v>0.35461151059841844</v>
      </c>
      <c r="AC46" s="26">
        <f>IF(C46&gt;0, 1, 0.8)</f>
        <v>1</v>
      </c>
      <c r="AD46" s="26">
        <f>IF(C46&gt;0, 1, 0.7)</f>
        <v>1</v>
      </c>
      <c r="AE46" s="26">
        <f>IF(C46 &gt; 0, 1, 0.9)</f>
        <v>1</v>
      </c>
      <c r="AF46" s="26">
        <f>PERCENTILE($L$2:$L$112, 0.05)</f>
        <v>1.8188612012559151E-2</v>
      </c>
      <c r="AG46" s="26">
        <f>PERCENTILE($L$2:$L$112, 0.95)</f>
        <v>1.0270604073813701</v>
      </c>
      <c r="AH46" s="26">
        <f>MIN(MAX(L46,AF46), AG46)</f>
        <v>0.67767597149304604</v>
      </c>
      <c r="AI46" s="26">
        <f>AH46-$AH$113+1</f>
        <v>1.6594873594804869</v>
      </c>
      <c r="AJ46" s="26">
        <f>PERCENTILE($M$2:$M$112, 0.02)</f>
        <v>-1.240141403124134</v>
      </c>
      <c r="AK46" s="26">
        <f>PERCENTILE($M$2:$M$112, 0.98)</f>
        <v>1.0735266224922819</v>
      </c>
      <c r="AL46" s="26">
        <f>MIN(MAX(M46,AJ46), AK46)</f>
        <v>0.57984602004909402</v>
      </c>
      <c r="AM46" s="26">
        <f>AL46-$AL$113 + 1</f>
        <v>2.8199874231732283</v>
      </c>
      <c r="AN46" s="60">
        <v>0</v>
      </c>
      <c r="AO46" s="63">
        <v>0</v>
      </c>
      <c r="AP46" s="65">
        <v>0.5</v>
      </c>
      <c r="AQ46" s="64">
        <v>1</v>
      </c>
      <c r="AR46" s="20">
        <f>(AI46^4)*AB46*AE46*AN46</f>
        <v>0</v>
      </c>
      <c r="AS46" s="20">
        <f>(AI46^4) *Z46*AC46*AO46</f>
        <v>0</v>
      </c>
      <c r="AT46" s="20">
        <f>(AM46^4)*AA46*AP46*AQ46</f>
        <v>15.133335848097412</v>
      </c>
      <c r="AU46" s="14">
        <f>AR46/$AR$113</f>
        <v>0</v>
      </c>
      <c r="AV46" s="14">
        <f>AS46/$AS$113</f>
        <v>0</v>
      </c>
      <c r="AW46" s="81">
        <f>AT46/$AT$113</f>
        <v>4.8605094295950807E-3</v>
      </c>
      <c r="AX46" s="25">
        <f>N46</f>
        <v>-1</v>
      </c>
      <c r="AY46" s="80">
        <v>0</v>
      </c>
      <c r="AZ46" s="15">
        <f>$D$119*AU46</f>
        <v>0</v>
      </c>
      <c r="BA46" s="23">
        <f>AZ46-AY46</f>
        <v>0</v>
      </c>
      <c r="BB46" s="67">
        <f>BA46*IF($BA$113 &gt; 0, (BA46&gt;0), (BA46&lt;0))</f>
        <v>0</v>
      </c>
      <c r="BC46" s="75">
        <f>BB46/$BB$113</f>
        <v>0</v>
      </c>
      <c r="BD46" s="76">
        <f>BC46*$BA$113</f>
        <v>0</v>
      </c>
      <c r="BE46" s="77">
        <f>(IF(BD46 &gt; 0, V46, W46))</f>
        <v>33.590000152587798</v>
      </c>
      <c r="BF46" s="60">
        <f>BD46/BE46</f>
        <v>0</v>
      </c>
      <c r="BG46" s="78" t="e">
        <f>AY46/AZ46</f>
        <v>#DIV/0!</v>
      </c>
      <c r="BH46" s="80">
        <v>0</v>
      </c>
      <c r="BI46" s="80">
        <v>0</v>
      </c>
      <c r="BJ46" s="80">
        <v>0</v>
      </c>
      <c r="BK46" s="10">
        <f>SUM(BH46:BJ46)</f>
        <v>0</v>
      </c>
      <c r="BL46" s="15">
        <f>AV46*$D$118</f>
        <v>0</v>
      </c>
      <c r="BM46" s="9">
        <f>BL46-BK46</f>
        <v>0</v>
      </c>
      <c r="BN46" s="67">
        <f>BM46*IF($BM$113 &gt; 0, (BM46&gt;0), (BM46&lt;0))</f>
        <v>0</v>
      </c>
      <c r="BO46" s="7">
        <f>BN46/$BN$113</f>
        <v>0</v>
      </c>
      <c r="BP46" s="76">
        <f>BO46*$BM$113</f>
        <v>0</v>
      </c>
      <c r="BQ46" s="62">
        <f>IF(BP46&gt;0,V46,W46)</f>
        <v>33.590000152587798</v>
      </c>
      <c r="BR46" s="60">
        <f>BP46/BQ46</f>
        <v>0</v>
      </c>
      <c r="BS46" s="78" t="e">
        <f>BK46/BL46</f>
        <v>#DIV/0!</v>
      </c>
      <c r="BT46" s="17">
        <f>AY46+BK46+BV46</f>
        <v>0</v>
      </c>
      <c r="BU46" s="83">
        <f>AZ46+BL46+BW46</f>
        <v>22.455553564729271</v>
      </c>
      <c r="BV46" s="80">
        <v>0</v>
      </c>
      <c r="BW46" s="15">
        <f>AW46*$D$121</f>
        <v>22.455553564729271</v>
      </c>
      <c r="BX46" s="48">
        <f>BW46-BV46</f>
        <v>22.455553564729271</v>
      </c>
      <c r="BY46" s="68">
        <f>BX46*(BX46&lt;&gt;0)</f>
        <v>22.455553564729271</v>
      </c>
      <c r="BZ46" s="31">
        <f>BY46/$BY$113</f>
        <v>6.4527452772210503E-2</v>
      </c>
      <c r="CA46" s="61">
        <f>BZ46 * $BX$113</f>
        <v>22.455553564729275</v>
      </c>
      <c r="CB46" s="62">
        <f>IF(CA46&gt;0, V46, W46)</f>
        <v>32.590868536556393</v>
      </c>
      <c r="CC46" s="79">
        <f>CA46/CB46</f>
        <v>0.68901365852037422</v>
      </c>
      <c r="CG46" s="33"/>
      <c r="CI46" s="16"/>
      <c r="CJ46" s="1"/>
    </row>
    <row r="47" spans="1:88" x14ac:dyDescent="0.2">
      <c r="A47" s="35" t="s">
        <v>188</v>
      </c>
      <c r="B47">
        <v>0</v>
      </c>
      <c r="C47">
        <v>1</v>
      </c>
      <c r="D47">
        <v>0.86645341863254699</v>
      </c>
      <c r="E47">
        <v>0.13354658136745301</v>
      </c>
      <c r="F47">
        <v>0.77256461232604301</v>
      </c>
      <c r="G47">
        <v>0.77256461232604301</v>
      </c>
      <c r="H47">
        <v>0.864073609368465</v>
      </c>
      <c r="I47">
        <v>0.85821831869510601</v>
      </c>
      <c r="J47">
        <v>0.86114098744689604</v>
      </c>
      <c r="K47">
        <v>0.81565130608917502</v>
      </c>
      <c r="L47">
        <v>0.40152928022048201</v>
      </c>
      <c r="M47">
        <v>-0.11177626113238601</v>
      </c>
      <c r="N47" s="25">
        <v>0</v>
      </c>
      <c r="O47">
        <v>1.0113604354621299</v>
      </c>
      <c r="P47">
        <v>0.97688628204212002</v>
      </c>
      <c r="Q47">
        <v>1.02242053589344</v>
      </c>
      <c r="R47">
        <v>0.98179207329305196</v>
      </c>
      <c r="S47">
        <v>51.720001220703097</v>
      </c>
      <c r="T47" s="34">
        <f>IF(C47,P47,R47)</f>
        <v>0.97688628204212002</v>
      </c>
      <c r="U47" s="34">
        <f>IF(D47 = 0,O47,Q47)</f>
        <v>1.02242053589344</v>
      </c>
      <c r="V47" s="50">
        <f>S47*T47^(1-N47)</f>
        <v>50.524559699706558</v>
      </c>
      <c r="W47" s="49">
        <f>S47*U47^(N47+1)</f>
        <v>52.879591364480632</v>
      </c>
      <c r="X47" s="55">
        <f>0.5 * (D47-MAX($D$4:$D$112))/(MIN($D$4:$D$112)-MAX($D$4:$D$112)) + 0.75</f>
        <v>0.80264259322337039</v>
      </c>
      <c r="Y47" s="55">
        <f>AVERAGE(D47, F47, G47, H47, I47, J47, K47)</f>
        <v>0.83009526641203923</v>
      </c>
      <c r="Z47" s="26">
        <f>AI47^N47</f>
        <v>1</v>
      </c>
      <c r="AA47" s="26">
        <f>(Z47+AB47)/2</f>
        <v>1</v>
      </c>
      <c r="AB47" s="26">
        <f>AM47^N47</f>
        <v>1</v>
      </c>
      <c r="AC47" s="26">
        <f>IF(C47&gt;0, 1, 0.8)</f>
        <v>1</v>
      </c>
      <c r="AD47" s="26">
        <f>IF(C47&gt;0, 1, 0.7)</f>
        <v>1</v>
      </c>
      <c r="AE47" s="26">
        <f>IF(C47 &gt; 0, 1, 0.9)</f>
        <v>1</v>
      </c>
      <c r="AF47" s="26">
        <f>PERCENTILE($L$2:$L$112, 0.05)</f>
        <v>1.8188612012559151E-2</v>
      </c>
      <c r="AG47" s="26">
        <f>PERCENTILE($L$2:$L$112, 0.95)</f>
        <v>1.0270604073813701</v>
      </c>
      <c r="AH47" s="26">
        <f>MIN(MAX(L47,AF47), AG47)</f>
        <v>0.40152928022048201</v>
      </c>
      <c r="AI47" s="26">
        <f>AH47-$AH$113+1</f>
        <v>1.3833406682079228</v>
      </c>
      <c r="AJ47" s="26">
        <f>PERCENTILE($M$2:$M$112, 0.02)</f>
        <v>-1.240141403124134</v>
      </c>
      <c r="AK47" s="26">
        <f>PERCENTILE($M$2:$M$112, 0.98)</f>
        <v>1.0735266224922819</v>
      </c>
      <c r="AL47" s="26">
        <f>MIN(MAX(M47,AJ47), AK47)</f>
        <v>-0.11177626113238601</v>
      </c>
      <c r="AM47" s="26">
        <f>AL47-$AL$113 + 1</f>
        <v>2.1283651419917478</v>
      </c>
      <c r="AN47" s="60">
        <v>1</v>
      </c>
      <c r="AO47" s="60">
        <v>0</v>
      </c>
      <c r="AP47" s="65">
        <v>1</v>
      </c>
      <c r="AQ47" s="25">
        <v>1</v>
      </c>
      <c r="AR47" s="20">
        <f>(AI47^4)*AB47*AE47*AN47</f>
        <v>3.66198515159186</v>
      </c>
      <c r="AS47" s="20">
        <f>(AI47^4) *Z47*AC47*AO47</f>
        <v>0</v>
      </c>
      <c r="AT47" s="20">
        <f>(AM47^4)*AA47*AP47*AQ47</f>
        <v>20.520339893290714</v>
      </c>
      <c r="AU47" s="14">
        <f>AR47/$AR$113</f>
        <v>7.7539122813057694E-3</v>
      </c>
      <c r="AV47" s="14">
        <f>AS47/$AS$113</f>
        <v>0</v>
      </c>
      <c r="AW47" s="81">
        <f>AT47/$AT$113</f>
        <v>6.5907019146988011E-3</v>
      </c>
      <c r="AX47" s="25">
        <f>N47</f>
        <v>0</v>
      </c>
      <c r="AY47" s="80">
        <v>1914</v>
      </c>
      <c r="AZ47" s="15">
        <f>$D$119*AU47</f>
        <v>992.29141637554324</v>
      </c>
      <c r="BA47" s="23">
        <f>AZ47-AY47</f>
        <v>-921.70858362445676</v>
      </c>
      <c r="BB47" s="67">
        <f>BA47*IF($BA$113 &gt; 0, (BA47&gt;0), (BA47&lt;0))</f>
        <v>0</v>
      </c>
      <c r="BC47" s="75">
        <f>BB47/$BB$113</f>
        <v>0</v>
      </c>
      <c r="BD47" s="76">
        <f>BC47*$BA$113</f>
        <v>0</v>
      </c>
      <c r="BE47" s="77">
        <f>(IF(BD47 &gt; 0, V47, W47))</f>
        <v>52.879591364480632</v>
      </c>
      <c r="BF47" s="60">
        <f>BD47/BE47</f>
        <v>0</v>
      </c>
      <c r="BG47" s="78">
        <f>AY47/AZ47</f>
        <v>1.9288688468062152</v>
      </c>
      <c r="BH47" s="80">
        <v>1190</v>
      </c>
      <c r="BI47" s="80">
        <v>2017</v>
      </c>
      <c r="BJ47" s="80">
        <v>0</v>
      </c>
      <c r="BK47" s="10">
        <f>SUM(BH47:BJ47)</f>
        <v>3207</v>
      </c>
      <c r="BL47" s="15">
        <f>AV47*$D$118</f>
        <v>0</v>
      </c>
      <c r="BM47" s="9">
        <f>BL47-BK47</f>
        <v>-3207</v>
      </c>
      <c r="BN47" s="67">
        <f>BM47*IF($BM$113 &gt; 0, (BM47&gt;0), (BM47&lt;0))</f>
        <v>0</v>
      </c>
      <c r="BO47" s="7">
        <f>BN47/$BN$113</f>
        <v>0</v>
      </c>
      <c r="BP47" s="76">
        <f>BO47*$BM$113</f>
        <v>0</v>
      </c>
      <c r="BQ47" s="62">
        <f>IF(BP47&gt;0,V47,W47)</f>
        <v>52.879591364480632</v>
      </c>
      <c r="BR47" s="60">
        <f>BP47/BQ47</f>
        <v>0</v>
      </c>
      <c r="BS47" s="78" t="e">
        <f>BK47/BL47</f>
        <v>#DIV/0!</v>
      </c>
      <c r="BT47" s="17">
        <f>AY47+BK47+BV47</f>
        <v>5173</v>
      </c>
      <c r="BU47" s="83">
        <f>AZ47+BL47+BW47</f>
        <v>1022.7404592214517</v>
      </c>
      <c r="BV47" s="80">
        <v>52</v>
      </c>
      <c r="BW47" s="15">
        <f>AW47*$D$121</f>
        <v>30.449042845908462</v>
      </c>
      <c r="BX47" s="48">
        <f>BW47-BV47</f>
        <v>-21.550957154091538</v>
      </c>
      <c r="BY47" s="68">
        <f>BX47*(BX47&lt;&gt;0)</f>
        <v>-21.550957154091538</v>
      </c>
      <c r="BZ47" s="31">
        <f>BY47/$BY$113</f>
        <v>-6.1928037799113565E-2</v>
      </c>
      <c r="CA47" s="61">
        <f>BZ47 * $BX$113</f>
        <v>-21.550957154091538</v>
      </c>
      <c r="CB47" s="62">
        <f>IF(CA47&gt;0, V47, W47)</f>
        <v>52.879591364480632</v>
      </c>
      <c r="CC47" s="79">
        <f>CA47/CB47</f>
        <v>-0.40754772489727248</v>
      </c>
      <c r="CG47" s="33"/>
      <c r="CI47" s="16"/>
      <c r="CJ47" s="1"/>
    </row>
    <row r="48" spans="1:88" x14ac:dyDescent="0.2">
      <c r="A48" s="35" t="s">
        <v>236</v>
      </c>
      <c r="B48">
        <v>0</v>
      </c>
      <c r="C48">
        <v>1</v>
      </c>
      <c r="D48">
        <v>0.823670531787285</v>
      </c>
      <c r="E48">
        <v>0.176329468212714</v>
      </c>
      <c r="F48">
        <v>0.81145584725536901</v>
      </c>
      <c r="G48">
        <v>0.81113320079522799</v>
      </c>
      <c r="H48">
        <v>0.94353826850690004</v>
      </c>
      <c r="I48">
        <v>0.83897950648264297</v>
      </c>
      <c r="J48">
        <v>0.88972426675875604</v>
      </c>
      <c r="K48">
        <v>0.84960485594378099</v>
      </c>
      <c r="L48">
        <v>0.769636337726742</v>
      </c>
      <c r="M48">
        <v>0.51380516159998701</v>
      </c>
      <c r="N48" s="25">
        <v>0</v>
      </c>
      <c r="O48">
        <v>1.0075927181898501</v>
      </c>
      <c r="P48">
        <v>0.99154146338186899</v>
      </c>
      <c r="Q48">
        <v>1.01144931420895</v>
      </c>
      <c r="R48">
        <v>1.00328947948414</v>
      </c>
      <c r="S48">
        <v>5.0100002288818297</v>
      </c>
      <c r="T48" s="34">
        <f>IF(C48,P48,R48)</f>
        <v>0.99154146338186899</v>
      </c>
      <c r="U48" s="34">
        <f>IF(D48 = 0,O48,Q48)</f>
        <v>1.01144931420895</v>
      </c>
      <c r="V48" s="50">
        <f>S48*T48^(1-N48)</f>
        <v>4.9676229584889882</v>
      </c>
      <c r="W48" s="49">
        <f>S48*U48^(N48+1)</f>
        <v>5.0673612956892091</v>
      </c>
      <c r="X48" s="55">
        <f>0.5 * (D48-MAX($D$4:$D$112))/(MIN($D$4:$D$112)-MAX($D$4:$D$112)) + 0.75</f>
        <v>0.82475217406637236</v>
      </c>
      <c r="Y48" s="55">
        <f>AVERAGE(D48, F48, G48, H48, I48, J48, K48)</f>
        <v>0.85258663964713743</v>
      </c>
      <c r="Z48" s="26">
        <f>AI48^N48</f>
        <v>1</v>
      </c>
      <c r="AA48" s="26">
        <f>(Z48+AB48)/2</f>
        <v>1</v>
      </c>
      <c r="AB48" s="26">
        <f>AM48^N48</f>
        <v>1</v>
      </c>
      <c r="AC48" s="26">
        <f>IF(C48&gt;0, 1, 0.8)</f>
        <v>1</v>
      </c>
      <c r="AD48" s="26">
        <f>IF(C48&gt;0, 1, 0.7)</f>
        <v>1</v>
      </c>
      <c r="AE48" s="26">
        <f>IF(C48 &gt; 0, 1, 0.9)</f>
        <v>1</v>
      </c>
      <c r="AF48" s="26">
        <f>PERCENTILE($L$2:$L$112, 0.05)</f>
        <v>1.8188612012559151E-2</v>
      </c>
      <c r="AG48" s="26">
        <f>PERCENTILE($L$2:$L$112, 0.95)</f>
        <v>1.0270604073813701</v>
      </c>
      <c r="AH48" s="26">
        <f>MIN(MAX(L48,AF48), AG48)</f>
        <v>0.769636337726742</v>
      </c>
      <c r="AI48" s="26">
        <f>AH48-$AH$113+1</f>
        <v>1.7514477257141827</v>
      </c>
      <c r="AJ48" s="26">
        <f>PERCENTILE($M$2:$M$112, 0.02)</f>
        <v>-1.240141403124134</v>
      </c>
      <c r="AK48" s="26">
        <f>PERCENTILE($M$2:$M$112, 0.98)</f>
        <v>1.0735266224922819</v>
      </c>
      <c r="AL48" s="26">
        <f>MIN(MAX(M48,AJ48), AK48)</f>
        <v>0.51380516159998701</v>
      </c>
      <c r="AM48" s="26">
        <f>AL48-$AL$113 + 1</f>
        <v>2.7539465647241208</v>
      </c>
      <c r="AN48" s="60">
        <v>0</v>
      </c>
      <c r="AO48" s="63">
        <v>0</v>
      </c>
      <c r="AP48" s="65">
        <v>0.5</v>
      </c>
      <c r="AQ48" s="64">
        <v>1</v>
      </c>
      <c r="AR48" s="20">
        <f>(AI48^4)*AB48*AE48*AN48</f>
        <v>0</v>
      </c>
      <c r="AS48" s="20">
        <f>(AI48^4) *Z48*AC48*AO48</f>
        <v>0</v>
      </c>
      <c r="AT48" s="20">
        <f>(AM48^4)*AA48*AP48*AQ48</f>
        <v>28.760209255973596</v>
      </c>
      <c r="AU48" s="14">
        <f>AR48/$AR$113</f>
        <v>0</v>
      </c>
      <c r="AV48" s="14">
        <f>AS48/$AS$113</f>
        <v>0</v>
      </c>
      <c r="AW48" s="81">
        <f>AT48/$AT$113</f>
        <v>9.2371747834673161E-3</v>
      </c>
      <c r="AX48" s="25">
        <f>N48</f>
        <v>0</v>
      </c>
      <c r="AY48" s="80">
        <v>0</v>
      </c>
      <c r="AZ48" s="15">
        <f>$D$119*AU48</f>
        <v>0</v>
      </c>
      <c r="BA48" s="23">
        <f>AZ48-AY48</f>
        <v>0</v>
      </c>
      <c r="BB48" s="67">
        <f>BA48*IF($BA$113 &gt; 0, (BA48&gt;0), (BA48&lt;0))</f>
        <v>0</v>
      </c>
      <c r="BC48" s="75">
        <f>BB48/$BB$113</f>
        <v>0</v>
      </c>
      <c r="BD48" s="76">
        <f>BC48*$BA$113</f>
        <v>0</v>
      </c>
      <c r="BE48" s="77">
        <f>(IF(BD48 &gt; 0, V48, W48))</f>
        <v>5.0673612956892091</v>
      </c>
      <c r="BF48" s="60">
        <f>BD48/BE48</f>
        <v>0</v>
      </c>
      <c r="BG48" s="78" t="e">
        <f>AY48/AZ48</f>
        <v>#DIV/0!</v>
      </c>
      <c r="BH48" s="80">
        <v>0</v>
      </c>
      <c r="BI48" s="80">
        <v>0</v>
      </c>
      <c r="BJ48" s="80">
        <v>0</v>
      </c>
      <c r="BK48" s="10">
        <f>SUM(BH48:BJ48)</f>
        <v>0</v>
      </c>
      <c r="BL48" s="15">
        <f>AV48*$D$118</f>
        <v>0</v>
      </c>
      <c r="BM48" s="9">
        <f>BL48-BK48</f>
        <v>0</v>
      </c>
      <c r="BN48" s="67">
        <f>BM48*IF($BM$113 &gt; 0, (BM48&gt;0), (BM48&lt;0))</f>
        <v>0</v>
      </c>
      <c r="BO48" s="7">
        <f>BN48/$BN$113</f>
        <v>0</v>
      </c>
      <c r="BP48" s="76">
        <f>BO48*$BM$113</f>
        <v>0</v>
      </c>
      <c r="BQ48" s="62">
        <f>IF(BP48&gt;0,V48,W48)</f>
        <v>5.0673612956892091</v>
      </c>
      <c r="BR48" s="60">
        <f>BP48/BQ48</f>
        <v>0</v>
      </c>
      <c r="BS48" s="78" t="e">
        <f>BK48/BL48</f>
        <v>#DIV/0!</v>
      </c>
      <c r="BT48" s="17">
        <f>AY48+BK48+BV48</f>
        <v>95</v>
      </c>
      <c r="BU48" s="83">
        <f>AZ48+BL48+BW48</f>
        <v>42.675747499619</v>
      </c>
      <c r="BV48" s="80">
        <v>95</v>
      </c>
      <c r="BW48" s="15">
        <f>AW48*$D$121</f>
        <v>42.675747499619</v>
      </c>
      <c r="BX48" s="48">
        <f>BW48-BV48</f>
        <v>-52.324252500381</v>
      </c>
      <c r="BY48" s="68">
        <f>BX48*(BX48&lt;&gt;0)</f>
        <v>-52.324252500381</v>
      </c>
      <c r="BZ48" s="31">
        <f>BY48/$BY$113</f>
        <v>-0.15035704741488781</v>
      </c>
      <c r="CA48" s="61">
        <f>BZ48 * $BX$113</f>
        <v>-52.324252500381</v>
      </c>
      <c r="CB48" s="62">
        <f>IF(CA48&gt;0, V48, W48)</f>
        <v>5.0673612956892091</v>
      </c>
      <c r="CC48" s="79">
        <f>CA48/CB48</f>
        <v>-10.325739462250915</v>
      </c>
      <c r="CG48" s="33"/>
      <c r="CI48" s="16"/>
      <c r="CJ48" s="1"/>
    </row>
    <row r="49" spans="1:88" x14ac:dyDescent="0.2">
      <c r="A49" s="35" t="s">
        <v>186</v>
      </c>
      <c r="B49">
        <v>0</v>
      </c>
      <c r="C49">
        <v>0</v>
      </c>
      <c r="D49">
        <v>0.14594162335065899</v>
      </c>
      <c r="E49">
        <v>0.85405837664934003</v>
      </c>
      <c r="F49">
        <v>0.104572564612326</v>
      </c>
      <c r="G49">
        <v>0.104572564612326</v>
      </c>
      <c r="H49">
        <v>4.1405269761606002E-2</v>
      </c>
      <c r="I49">
        <v>0.20200752823086501</v>
      </c>
      <c r="J49">
        <v>9.1455870234087397E-2</v>
      </c>
      <c r="K49">
        <v>9.7794554547943002E-2</v>
      </c>
      <c r="L49">
        <v>0.56515922249481998</v>
      </c>
      <c r="M49">
        <v>-1.07983667993516</v>
      </c>
      <c r="N49" s="25">
        <v>0</v>
      </c>
      <c r="O49">
        <v>1.0140458997156101</v>
      </c>
      <c r="P49">
        <v>0.98625397403984905</v>
      </c>
      <c r="Q49">
        <v>1.00458421028279</v>
      </c>
      <c r="R49">
        <v>0.99078790267829897</v>
      </c>
      <c r="S49">
        <v>206.27999877929599</v>
      </c>
      <c r="T49" s="34">
        <f>IF(C49,P49,R49)</f>
        <v>0.99078790267829897</v>
      </c>
      <c r="U49" s="34">
        <f>IF(D49 = 0,O49,Q49)</f>
        <v>1.00458421028279</v>
      </c>
      <c r="V49" s="50">
        <f>S49*T49^(1-N49)</f>
        <v>204.37972735502075</v>
      </c>
      <c r="W49" s="49">
        <f>S49*U49^(N49+1)</f>
        <v>207.22562967083394</v>
      </c>
      <c r="X49" s="55">
        <f>0.5 * (D49-MAX($D$4:$D$112))/(MIN($D$4:$D$112)-MAX($D$4:$D$112)) + 0.75</f>
        <v>1.1749927304111245</v>
      </c>
      <c r="Y49" s="55">
        <f>AVERAGE(D49, F49, G49, H49, I49, J49, K49)</f>
        <v>0.11253571076425893</v>
      </c>
      <c r="Z49" s="26">
        <f>AI49^N49</f>
        <v>1</v>
      </c>
      <c r="AA49" s="26">
        <f>(Z49+AB49)/2</f>
        <v>1</v>
      </c>
      <c r="AB49" s="26">
        <f>AM49^N49</f>
        <v>1</v>
      </c>
      <c r="AC49" s="26">
        <f>IF(C49&gt;0, 1, 0.8)</f>
        <v>0.8</v>
      </c>
      <c r="AD49" s="26">
        <f>IF(C49&gt;0, 1, 0.7)</f>
        <v>0.7</v>
      </c>
      <c r="AE49" s="26">
        <f>IF(C49 &gt; 0, 1, 0.9)</f>
        <v>0.9</v>
      </c>
      <c r="AF49" s="26">
        <f>PERCENTILE($L$2:$L$112, 0.05)</f>
        <v>1.8188612012559151E-2</v>
      </c>
      <c r="AG49" s="26">
        <f>PERCENTILE($L$2:$L$112, 0.95)</f>
        <v>1.0270604073813701</v>
      </c>
      <c r="AH49" s="26">
        <f>MIN(MAX(L49,AF49), AG49)</f>
        <v>0.56515922249481998</v>
      </c>
      <c r="AI49" s="26">
        <f>AH49-$AH$113+1</f>
        <v>1.5469706104822607</v>
      </c>
      <c r="AJ49" s="26">
        <f>PERCENTILE($M$2:$M$112, 0.02)</f>
        <v>-1.240141403124134</v>
      </c>
      <c r="AK49" s="26">
        <f>PERCENTILE($M$2:$M$112, 0.98)</f>
        <v>1.0735266224922819</v>
      </c>
      <c r="AL49" s="26">
        <f>MIN(MAX(M49,AJ49), AK49)</f>
        <v>-1.07983667993516</v>
      </c>
      <c r="AM49" s="26">
        <f>AL49-$AL$113 + 1</f>
        <v>1.160304723188974</v>
      </c>
      <c r="AN49" s="60">
        <v>1</v>
      </c>
      <c r="AO49" s="60">
        <v>1</v>
      </c>
      <c r="AP49" s="65">
        <v>1</v>
      </c>
      <c r="AQ49" s="25">
        <v>1</v>
      </c>
      <c r="AR49" s="20">
        <f>(AI49^4)*AB49*AE49*AN49</f>
        <v>5.1543126859543484</v>
      </c>
      <c r="AS49" s="20">
        <f>(AI49^4) *Z49*AC49*AO49</f>
        <v>4.5816112764038648</v>
      </c>
      <c r="AT49" s="20">
        <f>(AM49^4)*AA49*AP49*AQ49</f>
        <v>1.8125426746424</v>
      </c>
      <c r="AU49" s="14">
        <f>AR49/$AR$113</f>
        <v>1.0913776758471657E-2</v>
      </c>
      <c r="AV49" s="14">
        <f>AS49/$AS$113</f>
        <v>1.0948183527482646E-2</v>
      </c>
      <c r="AW49" s="81">
        <f>AT49/$AT$113</f>
        <v>5.8215061438357399E-4</v>
      </c>
      <c r="AX49" s="25">
        <f>N49</f>
        <v>0</v>
      </c>
      <c r="AY49" s="80">
        <v>1650</v>
      </c>
      <c r="AZ49" s="15">
        <f>$D$119*AU49</f>
        <v>1396.6687531118935</v>
      </c>
      <c r="BA49" s="23">
        <f>AZ49-AY49</f>
        <v>-253.33124688810653</v>
      </c>
      <c r="BB49" s="67">
        <f>BA49*IF($BA$113 &gt; 0, (BA49&gt;0), (BA49&lt;0))</f>
        <v>0</v>
      </c>
      <c r="BC49" s="75">
        <f>BB49/$BB$113</f>
        <v>0</v>
      </c>
      <c r="BD49" s="76">
        <f>BC49*$BA$113</f>
        <v>0</v>
      </c>
      <c r="BE49" s="77">
        <f>(IF(BD49 &gt; 0, V49, W49))</f>
        <v>207.22562967083394</v>
      </c>
      <c r="BF49" s="60">
        <f>BD49/BE49</f>
        <v>0</v>
      </c>
      <c r="BG49" s="78">
        <f>AY49/AZ49</f>
        <v>1.1813824833724271</v>
      </c>
      <c r="BH49" s="80">
        <v>0</v>
      </c>
      <c r="BI49" s="80">
        <v>2888</v>
      </c>
      <c r="BJ49" s="80">
        <v>0</v>
      </c>
      <c r="BK49" s="10">
        <f>SUM(BH49:BJ49)</f>
        <v>2888</v>
      </c>
      <c r="BL49" s="15">
        <f>AV49*$D$118</f>
        <v>2158.7299833984457</v>
      </c>
      <c r="BM49" s="9">
        <f>BL49-BK49</f>
        <v>-729.27001660155429</v>
      </c>
      <c r="BN49" s="67">
        <f>BM49*IF($BM$113 &gt; 0, (BM49&gt;0), (BM49&lt;0))</f>
        <v>0</v>
      </c>
      <c r="BO49" s="7">
        <f>BN49/$BN$113</f>
        <v>0</v>
      </c>
      <c r="BP49" s="76">
        <f>BO49*$BM$113</f>
        <v>0</v>
      </c>
      <c r="BQ49" s="62">
        <f>IF(BP49&gt;0,V49,W49)</f>
        <v>207.22562967083394</v>
      </c>
      <c r="BR49" s="60">
        <f>BP49/BQ49</f>
        <v>0</v>
      </c>
      <c r="BS49" s="78">
        <f>BK49/BL49</f>
        <v>1.3378236380695834</v>
      </c>
      <c r="BT49" s="17">
        <f>AY49+BK49+BV49</f>
        <v>4538</v>
      </c>
      <c r="BU49" s="83">
        <f>AZ49+BL49+BW49</f>
        <v>3558.0882723487916</v>
      </c>
      <c r="BV49" s="80">
        <v>0</v>
      </c>
      <c r="BW49" s="15">
        <f>AW49*$D$121</f>
        <v>2.689535838452112</v>
      </c>
      <c r="BX49" s="48">
        <f>BW49-BV49</f>
        <v>2.689535838452112</v>
      </c>
      <c r="BY49" s="68">
        <f>BX49*(BX49&lt;&gt;0)</f>
        <v>2.689535838452112</v>
      </c>
      <c r="BZ49" s="31">
        <f>BY49/$BY$113</f>
        <v>7.7285512599198558E-3</v>
      </c>
      <c r="CA49" s="61">
        <f>BZ49 * $BX$113</f>
        <v>2.689535838452112</v>
      </c>
      <c r="CB49" s="62">
        <f>IF(CA49&gt;0, V49, W49)</f>
        <v>204.37972735502075</v>
      </c>
      <c r="CC49" s="79">
        <f>CA49/CB49</f>
        <v>1.3159503994152097E-2</v>
      </c>
      <c r="CG49" s="33"/>
      <c r="CI49" s="16"/>
      <c r="CJ49" s="1"/>
    </row>
    <row r="50" spans="1:88" x14ac:dyDescent="0.2">
      <c r="A50" s="35" t="s">
        <v>146</v>
      </c>
      <c r="B50">
        <v>0</v>
      </c>
      <c r="C50">
        <v>0</v>
      </c>
      <c r="D50">
        <v>0.143611911623439</v>
      </c>
      <c r="E50">
        <v>0.856388088376561</v>
      </c>
      <c r="F50">
        <v>0.12595419847328199</v>
      </c>
      <c r="G50">
        <v>0.12595419847328199</v>
      </c>
      <c r="H50">
        <v>0.42849898580121698</v>
      </c>
      <c r="I50">
        <v>0.32200811359026299</v>
      </c>
      <c r="J50">
        <v>0.371456794382861</v>
      </c>
      <c r="K50">
        <v>0.21630197133625001</v>
      </c>
      <c r="L50">
        <v>0.48624212250281301</v>
      </c>
      <c r="M50">
        <v>-0.65779997820732905</v>
      </c>
      <c r="N50" s="25">
        <v>0</v>
      </c>
      <c r="O50">
        <v>1.0159911245878801</v>
      </c>
      <c r="P50">
        <v>0.98139573998791496</v>
      </c>
      <c r="Q50">
        <v>1.01874569275564</v>
      </c>
      <c r="R50">
        <v>0.97908033065992695</v>
      </c>
      <c r="S50">
        <v>55.369998931884702</v>
      </c>
      <c r="T50" s="34">
        <f>IF(C50,P50,R50)</f>
        <v>0.97908033065992695</v>
      </c>
      <c r="U50" s="34">
        <f>IF(D50 = 0,O50,Q50)</f>
        <v>1.01874569275564</v>
      </c>
      <c r="V50" s="50">
        <f>S50*T50^(1-N50)</f>
        <v>54.211676862869474</v>
      </c>
      <c r="W50" s="49">
        <f>S50*U50^(N50+1)</f>
        <v>56.407947919741929</v>
      </c>
      <c r="X50" s="55">
        <f>0.5 * (D50-MAX($D$4:$D$112))/(MIN($D$4:$D$112)-MAX($D$4:$D$112)) + 0.75</f>
        <v>1.1761966919380815</v>
      </c>
      <c r="Y50" s="55">
        <f>AVERAGE(D50, F50, G50, H50, I50, J50, K50)</f>
        <v>0.24768373909722771</v>
      </c>
      <c r="Z50" s="26">
        <f>AI50^N50</f>
        <v>1</v>
      </c>
      <c r="AA50" s="26">
        <f>(Z50+AB50)/2</f>
        <v>1</v>
      </c>
      <c r="AB50" s="26">
        <f>AM50^N50</f>
        <v>1</v>
      </c>
      <c r="AC50" s="26">
        <f>IF(C50&gt;0, 1, 0.8)</f>
        <v>0.8</v>
      </c>
      <c r="AD50" s="26">
        <f>IF(C50&gt;0, 1, 0.7)</f>
        <v>0.7</v>
      </c>
      <c r="AE50" s="26">
        <f>IF(C50 &gt; 0, 1, 0.9)</f>
        <v>0.9</v>
      </c>
      <c r="AF50" s="26">
        <f>PERCENTILE($L$2:$L$112, 0.05)</f>
        <v>1.8188612012559151E-2</v>
      </c>
      <c r="AG50" s="26">
        <f>PERCENTILE($L$2:$L$112, 0.95)</f>
        <v>1.0270604073813701</v>
      </c>
      <c r="AH50" s="26">
        <f>MIN(MAX(L50,AF50), AG50)</f>
        <v>0.48624212250281301</v>
      </c>
      <c r="AI50" s="26">
        <f>AH50-$AH$113+1</f>
        <v>1.4680535104902539</v>
      </c>
      <c r="AJ50" s="26">
        <f>PERCENTILE($M$2:$M$112, 0.02)</f>
        <v>-1.240141403124134</v>
      </c>
      <c r="AK50" s="26">
        <f>PERCENTILE($M$2:$M$112, 0.98)</f>
        <v>1.0735266224922819</v>
      </c>
      <c r="AL50" s="26">
        <f>MIN(MAX(M50,AJ50), AK50)</f>
        <v>-0.65779997820732905</v>
      </c>
      <c r="AM50" s="26">
        <f>AL50-$AL$113 + 1</f>
        <v>1.5823414249168049</v>
      </c>
      <c r="AN50" s="60">
        <v>1</v>
      </c>
      <c r="AO50" s="60">
        <v>1</v>
      </c>
      <c r="AP50" s="65">
        <v>1</v>
      </c>
      <c r="AQ50" s="25">
        <v>1</v>
      </c>
      <c r="AR50" s="20">
        <f>(AI50^4)*AB50*AE50*AN50</f>
        <v>4.1803250539024779</v>
      </c>
      <c r="AS50" s="20">
        <f>(AI50^4) *Z50*AC50*AO50</f>
        <v>3.7158444923577587</v>
      </c>
      <c r="AT50" s="20">
        <f>(AM50^4)*AA50*AP50*AQ50</f>
        <v>6.2690363983840101</v>
      </c>
      <c r="AU50" s="14">
        <f>AR50/$AR$113</f>
        <v>8.8514487179759214E-3</v>
      </c>
      <c r="AV50" s="14">
        <f>AS50/$AS$113</f>
        <v>8.8793537922863004E-3</v>
      </c>
      <c r="AW50" s="81">
        <f>AT50/$AT$113</f>
        <v>2.013482740003493E-3</v>
      </c>
      <c r="AX50" s="25">
        <f>N50</f>
        <v>0</v>
      </c>
      <c r="AY50" s="80">
        <v>1274</v>
      </c>
      <c r="AZ50" s="15">
        <f>$D$119*AU50</f>
        <v>1132.7464467855325</v>
      </c>
      <c r="BA50" s="23">
        <f>AZ50-AY50</f>
        <v>-141.2535532144675</v>
      </c>
      <c r="BB50" s="67">
        <f>BA50*IF($BA$113 &gt; 0, (BA50&gt;0), (BA50&lt;0))</f>
        <v>0</v>
      </c>
      <c r="BC50" s="75">
        <f>BB50/$BB$113</f>
        <v>0</v>
      </c>
      <c r="BD50" s="76">
        <f>BC50*$BA$113</f>
        <v>0</v>
      </c>
      <c r="BE50" s="77">
        <f>(IF(BD50 &gt; 0, V50, W50))</f>
        <v>56.407947919741929</v>
      </c>
      <c r="BF50" s="60">
        <f>BD50/BE50</f>
        <v>0</v>
      </c>
      <c r="BG50" s="78">
        <f>AY50/AZ50</f>
        <v>1.1247000629446349</v>
      </c>
      <c r="BH50" s="80">
        <v>277</v>
      </c>
      <c r="BI50" s="80">
        <v>1661</v>
      </c>
      <c r="BJ50" s="80">
        <v>166</v>
      </c>
      <c r="BK50" s="10">
        <f>SUM(BH50:BJ50)</f>
        <v>2104</v>
      </c>
      <c r="BL50" s="15">
        <f>AV50*$D$118</f>
        <v>1750.8043427016357</v>
      </c>
      <c r="BM50" s="9">
        <f>BL50-BK50</f>
        <v>-353.19565729836427</v>
      </c>
      <c r="BN50" s="67">
        <f>BM50*IF($BM$113 &gt; 0, (BM50&gt;0), (BM50&lt;0))</f>
        <v>0</v>
      </c>
      <c r="BO50" s="7">
        <f>BN50/$BN$113</f>
        <v>0</v>
      </c>
      <c r="BP50" s="76">
        <f>BO50*$BM$113</f>
        <v>0</v>
      </c>
      <c r="BQ50" s="62">
        <f>IF(BP50&gt;0,V50,W50)</f>
        <v>56.407947919741929</v>
      </c>
      <c r="BR50" s="60">
        <f>BP50/BQ50</f>
        <v>0</v>
      </c>
      <c r="BS50" s="78">
        <f>BK50/BL50</f>
        <v>1.2017333683062232</v>
      </c>
      <c r="BT50" s="17">
        <f>AY50+BK50+BV50</f>
        <v>3378</v>
      </c>
      <c r="BU50" s="83">
        <f>AZ50+BL50+BW50</f>
        <v>2892.8530797459844</v>
      </c>
      <c r="BV50" s="80">
        <v>0</v>
      </c>
      <c r="BW50" s="15">
        <f>AW50*$D$121</f>
        <v>9.3022902588161376</v>
      </c>
      <c r="BX50" s="48">
        <f>BW50-BV50</f>
        <v>9.3022902588161376</v>
      </c>
      <c r="BY50" s="68">
        <f>BX50*(BX50&lt;&gt;0)</f>
        <v>9.3022902588161376</v>
      </c>
      <c r="BZ50" s="31">
        <f>BY50/$BY$113</f>
        <v>2.673071913452911E-2</v>
      </c>
      <c r="CA50" s="61">
        <f>BZ50 * $BX$113</f>
        <v>9.3022902588161376</v>
      </c>
      <c r="CB50" s="62">
        <f>IF(CA50&gt;0, V50, W50)</f>
        <v>54.211676862869474</v>
      </c>
      <c r="CC50" s="79">
        <f>CA50/CB50</f>
        <v>0.17159200373651307</v>
      </c>
      <c r="CG50" s="33"/>
      <c r="CI50" s="16"/>
      <c r="CJ50" s="1"/>
    </row>
    <row r="51" spans="1:88" x14ac:dyDescent="0.2">
      <c r="A51" s="35" t="s">
        <v>263</v>
      </c>
      <c r="B51">
        <v>0</v>
      </c>
      <c r="C51">
        <v>0</v>
      </c>
      <c r="D51">
        <v>0.12206266318537801</v>
      </c>
      <c r="E51">
        <v>0.87793733681462105</v>
      </c>
      <c r="F51">
        <v>0.17787839586028401</v>
      </c>
      <c r="G51">
        <v>0.17787839586028401</v>
      </c>
      <c r="H51">
        <v>0.189873417721519</v>
      </c>
      <c r="I51">
        <v>0.33895921237693299</v>
      </c>
      <c r="J51">
        <v>0.25369143486172802</v>
      </c>
      <c r="K51">
        <v>0.21242934231574001</v>
      </c>
      <c r="L51">
        <v>1.3278048573699901</v>
      </c>
      <c r="M51">
        <v>0.49417632203946799</v>
      </c>
      <c r="N51" s="25">
        <v>0</v>
      </c>
      <c r="O51">
        <v>1.0008502949795901</v>
      </c>
      <c r="P51">
        <v>0.99920765817109702</v>
      </c>
      <c r="Q51">
        <v>1.0078004012833599</v>
      </c>
      <c r="R51">
        <v>0.99138234211917498</v>
      </c>
      <c r="S51">
        <v>246.36999511718699</v>
      </c>
      <c r="T51" s="34">
        <f>IF(C51,P51,R51)</f>
        <v>0.99138234211917498</v>
      </c>
      <c r="U51" s="34">
        <f>IF(D51 = 0,O51,Q51)</f>
        <v>1.0078004012833599</v>
      </c>
      <c r="V51" s="50">
        <f>S51*T51^(1-N51)</f>
        <v>244.24686278716655</v>
      </c>
      <c r="W51" s="49">
        <f>S51*U51^(N51+1)</f>
        <v>248.29177994328046</v>
      </c>
      <c r="X51" s="55">
        <f>0.5 * (D51-MAX($D$4:$D$112))/(MIN($D$4:$D$112)-MAX($D$4:$D$112)) + 0.75</f>
        <v>1.1873330337228345</v>
      </c>
      <c r="Y51" s="55">
        <f>AVERAGE(D51, F51, G51, H51, I51, J51, K51)</f>
        <v>0.21039612316883802</v>
      </c>
      <c r="Z51" s="26">
        <f>AI51^N51</f>
        <v>1</v>
      </c>
      <c r="AA51" s="26">
        <f>(Z51+AB51)/2</f>
        <v>1</v>
      </c>
      <c r="AB51" s="26">
        <f>AM51^N51</f>
        <v>1</v>
      </c>
      <c r="AC51" s="26">
        <f>IF(C51&gt;0, 1, 0.8)</f>
        <v>0.8</v>
      </c>
      <c r="AD51" s="26">
        <f>IF(C51&gt;0, 1, 0.7)</f>
        <v>0.7</v>
      </c>
      <c r="AE51" s="26">
        <f>IF(C51 &gt; 0, 1, 0.9)</f>
        <v>0.9</v>
      </c>
      <c r="AF51" s="26">
        <f>PERCENTILE($L$2:$L$112, 0.05)</f>
        <v>1.8188612012559151E-2</v>
      </c>
      <c r="AG51" s="26">
        <f>PERCENTILE($L$2:$L$112, 0.95)</f>
        <v>1.0270604073813701</v>
      </c>
      <c r="AH51" s="26">
        <f>MIN(MAX(L51,AF51), AG51)</f>
        <v>1.0270604073813701</v>
      </c>
      <c r="AI51" s="26">
        <f>AH51-$AH$113+1</f>
        <v>2.0088717953688109</v>
      </c>
      <c r="AJ51" s="26">
        <f>PERCENTILE($M$2:$M$112, 0.02)</f>
        <v>-1.240141403124134</v>
      </c>
      <c r="AK51" s="26">
        <f>PERCENTILE($M$2:$M$112, 0.98)</f>
        <v>1.0735266224922819</v>
      </c>
      <c r="AL51" s="26">
        <f>MIN(MAX(M51,AJ51), AK51)</f>
        <v>0.49417632203946799</v>
      </c>
      <c r="AM51" s="26">
        <f>AL51-$AL$113 + 1</f>
        <v>2.7343177251636019</v>
      </c>
      <c r="AN51" s="60">
        <v>0</v>
      </c>
      <c r="AO51" s="63">
        <v>0</v>
      </c>
      <c r="AP51" s="65">
        <v>0.5</v>
      </c>
      <c r="AQ51" s="64">
        <v>1</v>
      </c>
      <c r="AR51" s="20">
        <f>(AI51^4)*AB51*AE51*AN51</f>
        <v>0</v>
      </c>
      <c r="AS51" s="20">
        <f>(AI51^4) *Z51*AC51*AO51</f>
        <v>0</v>
      </c>
      <c r="AT51" s="20">
        <f>(AM51^4)*AA51*AP51*AQ51</f>
        <v>27.948976945680162</v>
      </c>
      <c r="AU51" s="14">
        <f>AR51/$AR$113</f>
        <v>0</v>
      </c>
      <c r="AV51" s="14">
        <f>AS51/$AS$113</f>
        <v>0</v>
      </c>
      <c r="AW51" s="81">
        <f>AT51/$AT$113</f>
        <v>8.9766240144001537E-3</v>
      </c>
      <c r="AX51" s="25">
        <f>N51</f>
        <v>0</v>
      </c>
      <c r="AY51" s="80">
        <v>0</v>
      </c>
      <c r="AZ51" s="15">
        <f>$D$119*AU51</f>
        <v>0</v>
      </c>
      <c r="BA51" s="23">
        <f>AZ51-AY51</f>
        <v>0</v>
      </c>
      <c r="BB51" s="67">
        <f>BA51*IF($BA$113 &gt; 0, (BA51&gt;0), (BA51&lt;0))</f>
        <v>0</v>
      </c>
      <c r="BC51" s="75">
        <f>BB51/$BB$113</f>
        <v>0</v>
      </c>
      <c r="BD51" s="76">
        <f>BC51*$BA$113</f>
        <v>0</v>
      </c>
      <c r="BE51" s="77">
        <f>(IF(BD51 &gt; 0, V51, W51))</f>
        <v>248.29177994328046</v>
      </c>
      <c r="BF51" s="60">
        <f>BD51/BE51</f>
        <v>0</v>
      </c>
      <c r="BG51" s="78" t="e">
        <f>AY51/AZ51</f>
        <v>#DIV/0!</v>
      </c>
      <c r="BH51" s="80">
        <v>0</v>
      </c>
      <c r="BI51" s="80">
        <v>0</v>
      </c>
      <c r="BJ51" s="80">
        <v>0</v>
      </c>
      <c r="BK51" s="10">
        <f>SUM(BH51:BJ51)</f>
        <v>0</v>
      </c>
      <c r="BL51" s="15">
        <f>AV51*$D$118</f>
        <v>0</v>
      </c>
      <c r="BM51" s="9">
        <f>BL51-BK51</f>
        <v>0</v>
      </c>
      <c r="BN51" s="67">
        <f>BM51*IF($BM$113 &gt; 0, (BM51&gt;0), (BM51&lt;0))</f>
        <v>0</v>
      </c>
      <c r="BO51" s="7">
        <f>BN51/$BN$113</f>
        <v>0</v>
      </c>
      <c r="BP51" s="76">
        <f>BO51*$BM$113</f>
        <v>0</v>
      </c>
      <c r="BQ51" s="62">
        <f>IF(BP51&gt;0,V51,W51)</f>
        <v>248.29177994328046</v>
      </c>
      <c r="BR51" s="60">
        <f>BP51/BQ51</f>
        <v>0</v>
      </c>
      <c r="BS51" s="78" t="e">
        <f>BK51/BL51</f>
        <v>#DIV/0!</v>
      </c>
      <c r="BT51" s="17">
        <f>AY51+BK51+BV51</f>
        <v>0</v>
      </c>
      <c r="BU51" s="83">
        <f>AZ51+BL51+BW51</f>
        <v>41.472002946528711</v>
      </c>
      <c r="BV51" s="80">
        <v>0</v>
      </c>
      <c r="BW51" s="15">
        <f>AW51*$D$121</f>
        <v>41.472002946528711</v>
      </c>
      <c r="BX51" s="48">
        <f>BW51-BV51</f>
        <v>41.472002946528711</v>
      </c>
      <c r="BY51" s="68">
        <f>BX51*(BX51&lt;&gt;0)</f>
        <v>41.472002946528711</v>
      </c>
      <c r="BZ51" s="31">
        <f>BY51/$BY$113</f>
        <v>0.11917242226013988</v>
      </c>
      <c r="CA51" s="61">
        <f>BZ51 * $BX$113</f>
        <v>41.472002946528711</v>
      </c>
      <c r="CB51" s="62">
        <f>IF(CA51&gt;0, V51, W51)</f>
        <v>244.24686278716655</v>
      </c>
      <c r="CC51" s="79">
        <f>CA51/CB51</f>
        <v>0.16979543758835036</v>
      </c>
      <c r="CG51" s="33"/>
      <c r="CI51" s="16"/>
      <c r="CJ51" s="1"/>
    </row>
    <row r="52" spans="1:88" x14ac:dyDescent="0.2">
      <c r="A52" s="35" t="s">
        <v>253</v>
      </c>
      <c r="B52">
        <v>0</v>
      </c>
      <c r="C52">
        <v>0</v>
      </c>
      <c r="D52">
        <v>0.28774289985052298</v>
      </c>
      <c r="E52">
        <v>0.71225710014947596</v>
      </c>
      <c r="F52">
        <v>0.953402366863905</v>
      </c>
      <c r="G52">
        <v>0.953402366863905</v>
      </c>
      <c r="H52">
        <v>0.312703583061889</v>
      </c>
      <c r="I52">
        <v>0.64495114006514598</v>
      </c>
      <c r="J52">
        <v>0.44908633067398201</v>
      </c>
      <c r="K52">
        <v>0.65433933902127595</v>
      </c>
      <c r="L52">
        <v>0.35136632307707799</v>
      </c>
      <c r="M52">
        <v>0.199942655802098</v>
      </c>
      <c r="N52" s="25">
        <v>0</v>
      </c>
      <c r="O52">
        <v>1.00553072951887</v>
      </c>
      <c r="P52">
        <v>0.99473982053979104</v>
      </c>
      <c r="Q52">
        <v>1.0047267395444099</v>
      </c>
      <c r="R52">
        <v>1.0017319024796301</v>
      </c>
      <c r="S52">
        <v>19.2000007629394</v>
      </c>
      <c r="T52" s="34">
        <f>IF(C52,P52,R52)</f>
        <v>1.0017319024796301</v>
      </c>
      <c r="U52" s="34">
        <f>IF(D52 = 0,O52,Q52)</f>
        <v>1.0047267395444099</v>
      </c>
      <c r="V52" s="50">
        <f>S52*T52^(1-N52)</f>
        <v>19.233253291869634</v>
      </c>
      <c r="W52" s="49">
        <f>S52*U52^(N52+1)</f>
        <v>19.290754165798287</v>
      </c>
      <c r="X52" s="55">
        <f>0.5 * (D52-MAX($D$4:$D$112))/(MIN($D$4:$D$112)-MAX($D$4:$D$112)) + 0.75</f>
        <v>1.1017118693567041</v>
      </c>
      <c r="Y52" s="55">
        <f>AVERAGE(D52, F52, G52, H52, I52, J52, K52)</f>
        <v>0.60794686091437511</v>
      </c>
      <c r="Z52" s="26">
        <f>AI52^N52</f>
        <v>1</v>
      </c>
      <c r="AA52" s="26">
        <f>(Z52+AB52)/2</f>
        <v>1</v>
      </c>
      <c r="AB52" s="26">
        <f>AM52^N52</f>
        <v>1</v>
      </c>
      <c r="AC52" s="26">
        <f>IF(C52&gt;0, 1, 0.8)</f>
        <v>0.8</v>
      </c>
      <c r="AD52" s="26">
        <f>IF(C52&gt;0, 1, 0.7)</f>
        <v>0.7</v>
      </c>
      <c r="AE52" s="26">
        <f>IF(C52 &gt; 0, 1, 0.9)</f>
        <v>0.9</v>
      </c>
      <c r="AF52" s="26">
        <f>PERCENTILE($L$2:$L$112, 0.05)</f>
        <v>1.8188612012559151E-2</v>
      </c>
      <c r="AG52" s="26">
        <f>PERCENTILE($L$2:$L$112, 0.95)</f>
        <v>1.0270604073813701</v>
      </c>
      <c r="AH52" s="26">
        <f>MIN(MAX(L52,AF52), AG52)</f>
        <v>0.35136632307707799</v>
      </c>
      <c r="AI52" s="26">
        <f>AH52-$AH$113+1</f>
        <v>1.3331777110645189</v>
      </c>
      <c r="AJ52" s="26">
        <f>PERCENTILE($M$2:$M$112, 0.02)</f>
        <v>-1.240141403124134</v>
      </c>
      <c r="AK52" s="26">
        <f>PERCENTILE($M$2:$M$112, 0.98)</f>
        <v>1.0735266224922819</v>
      </c>
      <c r="AL52" s="26">
        <f>MIN(MAX(M52,AJ52), AK52)</f>
        <v>0.199942655802098</v>
      </c>
      <c r="AM52" s="26">
        <f>AL52-$AL$113 + 1</f>
        <v>2.440084058926232</v>
      </c>
      <c r="AN52" s="60">
        <v>0</v>
      </c>
      <c r="AO52" s="63">
        <v>0</v>
      </c>
      <c r="AP52" s="65">
        <v>0.5</v>
      </c>
      <c r="AQ52" s="64">
        <v>1</v>
      </c>
      <c r="AR52" s="20">
        <f>(AI52^4)*AB52*AE52*AN52</f>
        <v>0</v>
      </c>
      <c r="AS52" s="20">
        <f>(AI52^4) *Z52*AC52*AO52</f>
        <v>0</v>
      </c>
      <c r="AT52" s="20">
        <f>(AM52^4)*AA52*AP52*AQ52</f>
        <v>17.72511881793487</v>
      </c>
      <c r="AU52" s="14">
        <f>AR52/$AR$113</f>
        <v>0</v>
      </c>
      <c r="AV52" s="14">
        <f>AS52/$AS$113</f>
        <v>0</v>
      </c>
      <c r="AW52" s="81">
        <f>AT52/$AT$113</f>
        <v>5.6929356501459628E-3</v>
      </c>
      <c r="AX52" s="25">
        <f>N52</f>
        <v>0</v>
      </c>
      <c r="AY52" s="80">
        <v>0</v>
      </c>
      <c r="AZ52" s="15">
        <f>$D$119*AU52</f>
        <v>0</v>
      </c>
      <c r="BA52" s="23">
        <f>AZ52-AY52</f>
        <v>0</v>
      </c>
      <c r="BB52" s="67">
        <f>BA52*IF($BA$113 &gt; 0, (BA52&gt;0), (BA52&lt;0))</f>
        <v>0</v>
      </c>
      <c r="BC52" s="75">
        <f>BB52/$BB$113</f>
        <v>0</v>
      </c>
      <c r="BD52" s="76">
        <f>BC52*$BA$113</f>
        <v>0</v>
      </c>
      <c r="BE52" s="77">
        <f>(IF(BD52 &gt; 0, V52, W52))</f>
        <v>19.290754165798287</v>
      </c>
      <c r="BF52" s="60">
        <f>BD52/BE52</f>
        <v>0</v>
      </c>
      <c r="BG52" s="78" t="e">
        <f>AY52/AZ52</f>
        <v>#DIV/0!</v>
      </c>
      <c r="BH52" s="80">
        <v>0</v>
      </c>
      <c r="BI52" s="80">
        <v>0</v>
      </c>
      <c r="BJ52" s="80">
        <v>0</v>
      </c>
      <c r="BK52" s="10">
        <f>SUM(BH52:BJ52)</f>
        <v>0</v>
      </c>
      <c r="BL52" s="15">
        <f>AV52*$D$118</f>
        <v>0</v>
      </c>
      <c r="BM52" s="9">
        <f>BL52-BK52</f>
        <v>0</v>
      </c>
      <c r="BN52" s="67">
        <f>BM52*IF($BM$113 &gt; 0, (BM52&gt;0), (BM52&lt;0))</f>
        <v>0</v>
      </c>
      <c r="BO52" s="7">
        <f>BN52/$BN$113</f>
        <v>0</v>
      </c>
      <c r="BP52" s="76">
        <f>BO52*$BM$113</f>
        <v>0</v>
      </c>
      <c r="BQ52" s="62">
        <f>IF(BP52&gt;0,V52,W52)</f>
        <v>19.290754165798287</v>
      </c>
      <c r="BR52" s="60">
        <f>BP52/BQ52</f>
        <v>0</v>
      </c>
      <c r="BS52" s="78" t="e">
        <f>BK52/BL52</f>
        <v>#DIV/0!</v>
      </c>
      <c r="BT52" s="17">
        <f>AY52+BK52+BV52</f>
        <v>38</v>
      </c>
      <c r="BU52" s="83">
        <f>AZ52+BL52+BW52</f>
        <v>26.301362703674346</v>
      </c>
      <c r="BV52" s="80">
        <v>38</v>
      </c>
      <c r="BW52" s="15">
        <f>AW52*$D$121</f>
        <v>26.301362703674346</v>
      </c>
      <c r="BX52" s="48">
        <f>BW52-BV52</f>
        <v>-11.698637296325654</v>
      </c>
      <c r="BY52" s="68">
        <f>BX52*(BX52&lt;&gt;0)</f>
        <v>-11.698637296325654</v>
      </c>
      <c r="BZ52" s="31">
        <f>BY52/$BY$113</f>
        <v>-3.3616773840016219E-2</v>
      </c>
      <c r="CA52" s="61">
        <f>BZ52 * $BX$113</f>
        <v>-11.698637296325654</v>
      </c>
      <c r="CB52" s="62">
        <f>IF(CA52&gt;0, V52, W52)</f>
        <v>19.290754165798287</v>
      </c>
      <c r="CC52" s="79">
        <f>CA52/CB52</f>
        <v>-0.60643752938736095</v>
      </c>
      <c r="CG52" s="33"/>
      <c r="CI52" s="16"/>
      <c r="CJ52" s="1"/>
    </row>
    <row r="53" spans="1:88" x14ac:dyDescent="0.2">
      <c r="A53" s="35" t="s">
        <v>256</v>
      </c>
      <c r="B53">
        <v>0</v>
      </c>
      <c r="C53">
        <v>0</v>
      </c>
      <c r="D53">
        <v>0.17433026789284201</v>
      </c>
      <c r="E53">
        <v>0.825669732107157</v>
      </c>
      <c r="F53">
        <v>0.25407554671968102</v>
      </c>
      <c r="G53">
        <v>0.25407554671968102</v>
      </c>
      <c r="H53">
        <v>0.49728147218736901</v>
      </c>
      <c r="I53">
        <v>0.31785863655374302</v>
      </c>
      <c r="J53">
        <v>0.39757415752651099</v>
      </c>
      <c r="K53">
        <v>0.317826794709265</v>
      </c>
      <c r="L53">
        <v>0.85529608931295997</v>
      </c>
      <c r="M53">
        <v>0.62181191578126904</v>
      </c>
      <c r="N53" s="25">
        <v>0</v>
      </c>
      <c r="O53">
        <v>1.0029862369715501</v>
      </c>
      <c r="P53">
        <v>0.97809635578808296</v>
      </c>
      <c r="Q53">
        <v>1.00874603520416</v>
      </c>
      <c r="R53">
        <v>0.99906976837026096</v>
      </c>
      <c r="S53">
        <v>2.2999999523162802</v>
      </c>
      <c r="T53" s="34">
        <f>IF(C53,P53,R53)</f>
        <v>0.99906976837026096</v>
      </c>
      <c r="U53" s="34">
        <f>IF(D53 = 0,O53,Q53)</f>
        <v>1.00874603520416</v>
      </c>
      <c r="V53" s="50">
        <f>S53*T53^(1-N53)</f>
        <v>2.2978604196122374</v>
      </c>
      <c r="W53" s="49">
        <f>S53*U53^(N53+1)</f>
        <v>2.3201158328688045</v>
      </c>
      <c r="X53" s="55">
        <f>0.5 * (D53-MAX($D$4:$D$112))/(MIN($D$4:$D$112)-MAX($D$4:$D$112)) + 0.75</f>
        <v>1.160321887048011</v>
      </c>
      <c r="Y53" s="55">
        <f>AVERAGE(D53, F53, G53, H53, I53, J53, K53)</f>
        <v>0.3161460603298703</v>
      </c>
      <c r="Z53" s="26">
        <f>AI53^N53</f>
        <v>1</v>
      </c>
      <c r="AA53" s="26">
        <f>(Z53+AB53)/2</f>
        <v>1</v>
      </c>
      <c r="AB53" s="26">
        <f>AM53^N53</f>
        <v>1</v>
      </c>
      <c r="AC53" s="26">
        <f>IF(C53&gt;0, 1, 0.8)</f>
        <v>0.8</v>
      </c>
      <c r="AD53" s="26">
        <f>IF(C53&gt;0, 1, 0.7)</f>
        <v>0.7</v>
      </c>
      <c r="AE53" s="26">
        <f>IF(C53 &gt; 0, 1, 0.9)</f>
        <v>0.9</v>
      </c>
      <c r="AF53" s="26">
        <f>PERCENTILE($L$2:$L$112, 0.05)</f>
        <v>1.8188612012559151E-2</v>
      </c>
      <c r="AG53" s="26">
        <f>PERCENTILE($L$2:$L$112, 0.95)</f>
        <v>1.0270604073813701</v>
      </c>
      <c r="AH53" s="26">
        <f>MIN(MAX(L53,AF53), AG53)</f>
        <v>0.85529608931295997</v>
      </c>
      <c r="AI53" s="26">
        <f>AH53-$AH$113+1</f>
        <v>1.8371074773004008</v>
      </c>
      <c r="AJ53" s="26">
        <f>PERCENTILE($M$2:$M$112, 0.02)</f>
        <v>-1.240141403124134</v>
      </c>
      <c r="AK53" s="26">
        <f>PERCENTILE($M$2:$M$112, 0.98)</f>
        <v>1.0735266224922819</v>
      </c>
      <c r="AL53" s="26">
        <f>MIN(MAX(M53,AJ53), AK53)</f>
        <v>0.62181191578126904</v>
      </c>
      <c r="AM53" s="26">
        <f>AL53-$AL$113 + 1</f>
        <v>2.8619533189054032</v>
      </c>
      <c r="AN53" s="60">
        <v>0</v>
      </c>
      <c r="AO53" s="63">
        <v>0</v>
      </c>
      <c r="AP53" s="65">
        <v>0.5</v>
      </c>
      <c r="AQ53" s="64">
        <v>1</v>
      </c>
      <c r="AR53" s="20">
        <f>(AI53^4)*AB53*AE53*AN53</f>
        <v>0</v>
      </c>
      <c r="AS53" s="20">
        <f>(AI53^4) *Z53*AC53*AO53</f>
        <v>0</v>
      </c>
      <c r="AT53" s="20">
        <f>(AM53^4)*AA53*AP53*AQ53</f>
        <v>33.544412290380826</v>
      </c>
      <c r="AU53" s="14">
        <f>AR53/$AR$113</f>
        <v>0</v>
      </c>
      <c r="AV53" s="14">
        <f>AS53/$AS$113</f>
        <v>0</v>
      </c>
      <c r="AW53" s="81">
        <f>AT53/$AT$113</f>
        <v>1.0773760252477258E-2</v>
      </c>
      <c r="AX53" s="25">
        <f>N53</f>
        <v>0</v>
      </c>
      <c r="AY53" s="80">
        <v>0</v>
      </c>
      <c r="AZ53" s="15">
        <f>$D$119*AU53</f>
        <v>0</v>
      </c>
      <c r="BA53" s="23">
        <f>AZ53-AY53</f>
        <v>0</v>
      </c>
      <c r="BB53" s="67">
        <f>BA53*IF($BA$113 &gt; 0, (BA53&gt;0), (BA53&lt;0))</f>
        <v>0</v>
      </c>
      <c r="BC53" s="75">
        <f>BB53/$BB$113</f>
        <v>0</v>
      </c>
      <c r="BD53" s="76">
        <f>BC53*$BA$113</f>
        <v>0</v>
      </c>
      <c r="BE53" s="77">
        <f>(IF(BD53 &gt; 0, V53, W53))</f>
        <v>2.3201158328688045</v>
      </c>
      <c r="BF53" s="60">
        <f>BD53/BE53</f>
        <v>0</v>
      </c>
      <c r="BG53" s="78" t="e">
        <f>AY53/AZ53</f>
        <v>#DIV/0!</v>
      </c>
      <c r="BH53" s="80">
        <v>0</v>
      </c>
      <c r="BI53" s="80">
        <v>0</v>
      </c>
      <c r="BJ53" s="80">
        <v>0</v>
      </c>
      <c r="BK53" s="10">
        <f>SUM(BH53:BJ53)</f>
        <v>0</v>
      </c>
      <c r="BL53" s="15">
        <f>AV53*$D$118</f>
        <v>0</v>
      </c>
      <c r="BM53" s="9">
        <f>BL53-BK53</f>
        <v>0</v>
      </c>
      <c r="BN53" s="67">
        <f>BM53*IF($BM$113 &gt; 0, (BM53&gt;0), (BM53&lt;0))</f>
        <v>0</v>
      </c>
      <c r="BO53" s="7">
        <f>BN53/$BN$113</f>
        <v>0</v>
      </c>
      <c r="BP53" s="76">
        <f>BO53*$BM$113</f>
        <v>0</v>
      </c>
      <c r="BQ53" s="62">
        <f>IF(BP53&gt;0,V53,W53)</f>
        <v>2.3201158328688045</v>
      </c>
      <c r="BR53" s="60">
        <f>BP53/BQ53</f>
        <v>0</v>
      </c>
      <c r="BS53" s="78" t="e">
        <f>BK53/BL53</f>
        <v>#DIV/0!</v>
      </c>
      <c r="BT53" s="17">
        <f>AY53+BK53+BV53</f>
        <v>64</v>
      </c>
      <c r="BU53" s="83">
        <f>AZ53+BL53+BW53</f>
        <v>49.774772366444935</v>
      </c>
      <c r="BV53" s="80">
        <v>64</v>
      </c>
      <c r="BW53" s="15">
        <f>AW53*$D$121</f>
        <v>49.774772366444935</v>
      </c>
      <c r="BX53" s="48">
        <f>BW53-BV53</f>
        <v>-14.225227633555065</v>
      </c>
      <c r="BY53" s="68">
        <f>BX53*(BX53&lt;&gt;0)</f>
        <v>-14.225227633555065</v>
      </c>
      <c r="BZ53" s="31">
        <f>BY53/$BY$113</f>
        <v>-4.087709090102027E-2</v>
      </c>
      <c r="CA53" s="61">
        <f>BZ53 * $BX$113</f>
        <v>-14.225227633555066</v>
      </c>
      <c r="CB53" s="62">
        <f>IF(CA53&gt;0, V53, W53)</f>
        <v>2.3201158328688045</v>
      </c>
      <c r="CC53" s="79">
        <f>CA53/CB53</f>
        <v>-6.1312575139688983</v>
      </c>
      <c r="CG53" s="33"/>
      <c r="CI53" s="16"/>
      <c r="CJ53" s="1"/>
    </row>
    <row r="54" spans="1:88" x14ac:dyDescent="0.2">
      <c r="A54" s="35" t="s">
        <v>147</v>
      </c>
      <c r="B54">
        <v>0</v>
      </c>
      <c r="C54">
        <v>0</v>
      </c>
      <c r="D54">
        <v>0.334008097165991</v>
      </c>
      <c r="E54">
        <v>0.665991902834008</v>
      </c>
      <c r="F54">
        <v>0.32874015748031499</v>
      </c>
      <c r="G54">
        <v>0.32874015748031499</v>
      </c>
      <c r="H54">
        <v>0.4453125</v>
      </c>
      <c r="I54">
        <v>0.25260416666666602</v>
      </c>
      <c r="J54">
        <v>0.33539199896352601</v>
      </c>
      <c r="K54">
        <v>0.33204942185901598</v>
      </c>
      <c r="L54">
        <v>6.8566011268266294E-2</v>
      </c>
      <c r="M54">
        <v>-0.25635979230099198</v>
      </c>
      <c r="N54" s="25">
        <v>0</v>
      </c>
      <c r="O54">
        <v>1.0138372914776801</v>
      </c>
      <c r="P54">
        <v>0.97398977808842702</v>
      </c>
      <c r="Q54">
        <v>1.0130371867405299</v>
      </c>
      <c r="R54">
        <v>0.98059598060691999</v>
      </c>
      <c r="S54">
        <v>18.329999923706001</v>
      </c>
      <c r="T54" s="34">
        <f>IF(C54,P54,R54)</f>
        <v>0.98059598060691999</v>
      </c>
      <c r="U54" s="34">
        <f>IF(D54 = 0,O54,Q54)</f>
        <v>1.0130371867405299</v>
      </c>
      <c r="V54" s="50">
        <f>S54*T54^(1-N54)</f>
        <v>17.974324249711255</v>
      </c>
      <c r="W54" s="49">
        <f>S54*U54^(N54+1)</f>
        <v>18.568971555665254</v>
      </c>
      <c r="X54" s="55">
        <f>0.5 * (D54-MAX($D$4:$D$112))/(MIN($D$4:$D$112)-MAX($D$4:$D$112)) + 0.75</f>
        <v>1.0778026805269871</v>
      </c>
      <c r="Y54" s="55">
        <f>AVERAGE(D54, F54, G54, H54, I54, J54, K54)</f>
        <v>0.33669235708797551</v>
      </c>
      <c r="Z54" s="26">
        <f>AI54^N54</f>
        <v>1</v>
      </c>
      <c r="AA54" s="26">
        <f>(Z54+AB54)/2</f>
        <v>1</v>
      </c>
      <c r="AB54" s="26">
        <f>AM54^N54</f>
        <v>1</v>
      </c>
      <c r="AC54" s="26">
        <f>IF(C54&gt;0, 1, 0.8)</f>
        <v>0.8</v>
      </c>
      <c r="AD54" s="26">
        <f>IF(C54&gt;0, 1, 0.7)</f>
        <v>0.7</v>
      </c>
      <c r="AE54" s="26">
        <f>IF(C54 &gt; 0, 1, 0.9)</f>
        <v>0.9</v>
      </c>
      <c r="AF54" s="26">
        <f>PERCENTILE($L$2:$L$112, 0.05)</f>
        <v>1.8188612012559151E-2</v>
      </c>
      <c r="AG54" s="26">
        <f>PERCENTILE($L$2:$L$112, 0.95)</f>
        <v>1.0270604073813701</v>
      </c>
      <c r="AH54" s="26">
        <f>MIN(MAX(L54,AF54), AG54)</f>
        <v>6.8566011268266294E-2</v>
      </c>
      <c r="AI54" s="26">
        <f>AH54-$AH$113+1</f>
        <v>1.0503773992557071</v>
      </c>
      <c r="AJ54" s="26">
        <f>PERCENTILE($M$2:$M$112, 0.02)</f>
        <v>-1.240141403124134</v>
      </c>
      <c r="AK54" s="26">
        <f>PERCENTILE($M$2:$M$112, 0.98)</f>
        <v>1.0735266224922819</v>
      </c>
      <c r="AL54" s="26">
        <f>MIN(MAX(M54,AJ54), AK54)</f>
        <v>-0.25635979230099198</v>
      </c>
      <c r="AM54" s="26">
        <f>AL54-$AL$113 + 1</f>
        <v>1.9837816108231421</v>
      </c>
      <c r="AN54" s="60">
        <v>1</v>
      </c>
      <c r="AO54" s="60">
        <v>1</v>
      </c>
      <c r="AP54" s="65">
        <v>1</v>
      </c>
      <c r="AQ54" s="25">
        <v>1</v>
      </c>
      <c r="AR54" s="20">
        <f>(AI54^4)*AB54*AE54*AN54</f>
        <v>1.0955292656895861</v>
      </c>
      <c r="AS54" s="20">
        <f>(AI54^4) *Z54*AC54*AO54</f>
        <v>0.97380379172407661</v>
      </c>
      <c r="AT54" s="20">
        <f>(AM54^4)*AA54*AP54*AQ54</f>
        <v>15.487290354887509</v>
      </c>
      <c r="AU54" s="14">
        <f>AR54/$AR$113</f>
        <v>2.3196811227013756E-3</v>
      </c>
      <c r="AV54" s="14">
        <f>AS54/$AS$113</f>
        <v>2.3269941486441124E-3</v>
      </c>
      <c r="AW54" s="81">
        <f>AT54/$AT$113</f>
        <v>4.9741921784066875E-3</v>
      </c>
      <c r="AX54" s="25">
        <f>N54</f>
        <v>0</v>
      </c>
      <c r="AY54" s="80">
        <v>128</v>
      </c>
      <c r="AZ54" s="15">
        <f>$D$119*AU54</f>
        <v>296.85655231546315</v>
      </c>
      <c r="BA54" s="23">
        <f>AZ54-AY54</f>
        <v>168.85655231546315</v>
      </c>
      <c r="BB54" s="67">
        <f>BA54*IF($BA$113 &gt; 0, (BA54&gt;0), (BA54&lt;0))</f>
        <v>168.85655231546315</v>
      </c>
      <c r="BC54" s="75">
        <f>BB54/$BB$113</f>
        <v>5.6178688707531768E-3</v>
      </c>
      <c r="BD54" s="76">
        <f>BC54*$BA$113</f>
        <v>3.9943047671057643</v>
      </c>
      <c r="BE54" s="77">
        <f>(IF(BD54 &gt; 0, V54, W54))</f>
        <v>17.974324249711255</v>
      </c>
      <c r="BF54" s="60">
        <f>BD54/BE54</f>
        <v>0.22222280579866194</v>
      </c>
      <c r="BG54" s="78">
        <f>AY54/AZ54</f>
        <v>0.43118468836752211</v>
      </c>
      <c r="BH54" s="80">
        <v>330</v>
      </c>
      <c r="BI54" s="80">
        <v>458</v>
      </c>
      <c r="BJ54" s="80">
        <v>0</v>
      </c>
      <c r="BK54" s="10">
        <f>SUM(BH54:BJ54)</f>
        <v>788</v>
      </c>
      <c r="BL54" s="15">
        <f>AV54*$D$118</f>
        <v>458.82972524720014</v>
      </c>
      <c r="BM54" s="9">
        <f>BL54-BK54</f>
        <v>-329.17027475279986</v>
      </c>
      <c r="BN54" s="67">
        <f>BM54*IF($BM$113 &gt; 0, (BM54&gt;0), (BM54&lt;0))</f>
        <v>0</v>
      </c>
      <c r="BO54" s="7">
        <f>BN54/$BN$113</f>
        <v>0</v>
      </c>
      <c r="BP54" s="76">
        <f>BO54*$BM$113</f>
        <v>0</v>
      </c>
      <c r="BQ54" s="62">
        <f>IF(BP54&gt;0,V54,W54)</f>
        <v>18.568971555665254</v>
      </c>
      <c r="BR54" s="60">
        <f>BP54/BQ54</f>
        <v>0</v>
      </c>
      <c r="BS54" s="78">
        <f>BK54/BL54</f>
        <v>1.7174127059345496</v>
      </c>
      <c r="BT54" s="17">
        <f>AY54+BK54+BV54</f>
        <v>916</v>
      </c>
      <c r="BU54" s="83">
        <f>AZ54+BL54+BW54</f>
        <v>778.66704542690218</v>
      </c>
      <c r="BV54" s="80">
        <v>0</v>
      </c>
      <c r="BW54" s="15">
        <f>AW54*$D$121</f>
        <v>22.980767864238896</v>
      </c>
      <c r="BX54" s="48">
        <f>BW54-BV54</f>
        <v>22.980767864238896</v>
      </c>
      <c r="BY54" s="68">
        <f>BX54*(BX54&lt;&gt;0)</f>
        <v>22.980767864238896</v>
      </c>
      <c r="BZ54" s="31">
        <f>BY54/$BY$113</f>
        <v>6.6036689265054238E-2</v>
      </c>
      <c r="CA54" s="61">
        <f>BZ54 * $BX$113</f>
        <v>22.980767864238892</v>
      </c>
      <c r="CB54" s="62">
        <f>IF(CA54&gt;0, V54, W54)</f>
        <v>17.974324249711255</v>
      </c>
      <c r="CC54" s="79">
        <f>CA54/CB54</f>
        <v>1.2785330644409656</v>
      </c>
      <c r="CG54" s="33"/>
      <c r="CI54" s="16"/>
      <c r="CJ54" s="1"/>
    </row>
    <row r="55" spans="1:88" x14ac:dyDescent="0.2">
      <c r="A55" s="36" t="s">
        <v>187</v>
      </c>
      <c r="B55">
        <v>1</v>
      </c>
      <c r="C55">
        <v>1</v>
      </c>
      <c r="D55">
        <v>0.53858456617353001</v>
      </c>
      <c r="E55">
        <v>0.46141543382646899</v>
      </c>
      <c r="F55">
        <v>0.56858846918489003</v>
      </c>
      <c r="G55">
        <v>0.56858846918489003</v>
      </c>
      <c r="H55">
        <v>0.32580510246758598</v>
      </c>
      <c r="I55">
        <v>0.56168966959431199</v>
      </c>
      <c r="J55">
        <v>0.42778658272222497</v>
      </c>
      <c r="K55">
        <v>0.49318811645037203</v>
      </c>
      <c r="L55">
        <v>0.57767608557710703</v>
      </c>
      <c r="M55">
        <v>-0.60317598554378704</v>
      </c>
      <c r="N55" s="25">
        <v>0</v>
      </c>
      <c r="O55">
        <v>1.00785239722473</v>
      </c>
      <c r="P55">
        <v>0.98122918546442905</v>
      </c>
      <c r="Q55">
        <v>1.00993094629347</v>
      </c>
      <c r="R55">
        <v>0.98857818879950998</v>
      </c>
      <c r="S55">
        <v>333.239990234375</v>
      </c>
      <c r="T55" s="34">
        <f>IF(C55,P55,R55)</f>
        <v>0.98122918546442905</v>
      </c>
      <c r="U55" s="34">
        <f>IF(D55 = 0,O55,Q55)</f>
        <v>1.00993094629347</v>
      </c>
      <c r="V55" s="50">
        <f>S55*T55^(1-N55)</f>
        <v>326.98480418185005</v>
      </c>
      <c r="W55" s="49">
        <f>S55*U55^(N55+1)</f>
        <v>336.54937868022904</v>
      </c>
      <c r="X55" s="55">
        <f>0.5 * (D55-MAX($D$4:$D$112))/(MIN($D$4:$D$112)-MAX($D$4:$D$112)) + 0.75</f>
        <v>0.97208050248749833</v>
      </c>
      <c r="Y55" s="55">
        <f>AVERAGE(D55, F55, G55, H55, I55, J55, K55)</f>
        <v>0.49774728225397213</v>
      </c>
      <c r="Z55" s="26">
        <f>AI55^N55</f>
        <v>1</v>
      </c>
      <c r="AA55" s="26">
        <f>(Z55+AB55)/2</f>
        <v>1</v>
      </c>
      <c r="AB55" s="26">
        <f>AM55^N55</f>
        <v>1</v>
      </c>
      <c r="AC55" s="26">
        <f>IF(C55&gt;0, 1, 0.8)</f>
        <v>1</v>
      </c>
      <c r="AD55" s="26">
        <f>IF(C55&gt;0, 1, 0.7)</f>
        <v>1</v>
      </c>
      <c r="AE55" s="26">
        <f>IF(C55 &gt; 0, 1, 0.9)</f>
        <v>1</v>
      </c>
      <c r="AF55" s="26">
        <f>PERCENTILE($L$2:$L$112, 0.05)</f>
        <v>1.8188612012559151E-2</v>
      </c>
      <c r="AG55" s="26">
        <f>PERCENTILE($L$2:$L$112, 0.95)</f>
        <v>1.0270604073813701</v>
      </c>
      <c r="AH55" s="26">
        <f>MIN(MAX(L55,AF55), AG55)</f>
        <v>0.57767608557710703</v>
      </c>
      <c r="AI55" s="26">
        <f>AH55-$AH$113+1</f>
        <v>1.5594874735645479</v>
      </c>
      <c r="AJ55" s="26">
        <f>PERCENTILE($M$2:$M$112, 0.02)</f>
        <v>-1.240141403124134</v>
      </c>
      <c r="AK55" s="26">
        <f>PERCENTILE($M$2:$M$112, 0.98)</f>
        <v>1.0735266224922819</v>
      </c>
      <c r="AL55" s="26">
        <f>MIN(MAX(M55,AJ55), AK55)</f>
        <v>-0.60317598554378704</v>
      </c>
      <c r="AM55" s="26">
        <f>AL55-$AL$113 + 1</f>
        <v>1.636965417580347</v>
      </c>
      <c r="AN55" s="60">
        <v>1</v>
      </c>
      <c r="AO55" s="60">
        <v>1</v>
      </c>
      <c r="AP55" s="65">
        <v>1</v>
      </c>
      <c r="AQ55" s="25">
        <v>1</v>
      </c>
      <c r="AR55" s="20">
        <f>(AI55^4)*AB55*AE55*AN55</f>
        <v>5.9146297405172312</v>
      </c>
      <c r="AS55" s="20">
        <f>(AI55^4) *Z55*AC55*AO55</f>
        <v>5.9146297405172312</v>
      </c>
      <c r="AT55" s="20">
        <f>(AM55^4)*AA55*AP55*AQ55</f>
        <v>7.1805550904659805</v>
      </c>
      <c r="AU55" s="14">
        <f>AR55/$AR$113</f>
        <v>1.2523677264075463E-2</v>
      </c>
      <c r="AV55" s="14">
        <f>AS55/$AS$113</f>
        <v>1.4133554330500925E-2</v>
      </c>
      <c r="AW55" s="81">
        <f>AT55/$AT$113</f>
        <v>2.3062433872651209E-3</v>
      </c>
      <c r="AX55" s="25">
        <f>N55</f>
        <v>0</v>
      </c>
      <c r="AY55" s="80">
        <v>5332</v>
      </c>
      <c r="AZ55" s="15">
        <f>$D$119*AU55</f>
        <v>1602.6925505155293</v>
      </c>
      <c r="BA55" s="23">
        <f>AZ55-AY55</f>
        <v>-3729.3074494844705</v>
      </c>
      <c r="BB55" s="67">
        <f>BA55*IF($BA$113 &gt; 0, (BA55&gt;0), (BA55&lt;0))</f>
        <v>0</v>
      </c>
      <c r="BC55" s="75">
        <f>BB55/$BB$113</f>
        <v>0</v>
      </c>
      <c r="BD55" s="76">
        <f>BC55*$BA$113</f>
        <v>0</v>
      </c>
      <c r="BE55" s="77">
        <f>(IF(BD55 &gt; 0, V55, W55))</f>
        <v>336.54937868022904</v>
      </c>
      <c r="BF55" s="60">
        <f>BD55/BE55</f>
        <v>0</v>
      </c>
      <c r="BG55" s="78">
        <f>AY55/AZ55</f>
        <v>3.3269013437947814</v>
      </c>
      <c r="BH55" s="80">
        <v>1333</v>
      </c>
      <c r="BI55" s="80">
        <v>5332</v>
      </c>
      <c r="BJ55" s="80">
        <v>0</v>
      </c>
      <c r="BK55" s="10">
        <f>SUM(BH55:BJ55)</f>
        <v>6665</v>
      </c>
      <c r="BL55" s="15">
        <f>AV55*$D$118</f>
        <v>2786.811842225181</v>
      </c>
      <c r="BM55" s="9">
        <f>BL55-BK55</f>
        <v>-3878.188157774819</v>
      </c>
      <c r="BN55" s="67">
        <f>BM55*IF($BM$113 &gt; 0, (BM55&gt;0), (BM55&lt;0))</f>
        <v>0</v>
      </c>
      <c r="BO55" s="7">
        <f>BN55/$BN$113</f>
        <v>0</v>
      </c>
      <c r="BP55" s="76">
        <f>BO55*$BM$113</f>
        <v>0</v>
      </c>
      <c r="BQ55" s="62">
        <f>IF(BP55&gt;0,V55,W55)</f>
        <v>336.54937868022904</v>
      </c>
      <c r="BR55" s="60">
        <f>BP55/BQ55</f>
        <v>0</v>
      </c>
      <c r="BS55" s="78">
        <f>BK55/BL55</f>
        <v>2.3916218163757366</v>
      </c>
      <c r="BT55" s="17">
        <f>AY55+BK55+BV55</f>
        <v>11997</v>
      </c>
      <c r="BU55" s="83">
        <f>AZ55+BL55+BW55</f>
        <v>4400.1592371898751</v>
      </c>
      <c r="BV55" s="80">
        <v>0</v>
      </c>
      <c r="BW55" s="15">
        <f>AW55*$D$121</f>
        <v>10.654844449164859</v>
      </c>
      <c r="BX55" s="48">
        <f>BW55-BV55</f>
        <v>10.654844449164859</v>
      </c>
      <c r="BY55" s="68">
        <f>BX55*(BX55&lt;&gt;0)</f>
        <v>10.654844449164859</v>
      </c>
      <c r="BZ55" s="31">
        <f>BY55/$BY$113</f>
        <v>3.0617369106795547E-2</v>
      </c>
      <c r="CA55" s="61">
        <f>BZ55 * $BX$113</f>
        <v>10.654844449164859</v>
      </c>
      <c r="CB55" s="62">
        <f>IF(CA55&gt;0, V55, W55)</f>
        <v>326.98480418185005</v>
      </c>
      <c r="CC55" s="79">
        <f>CA55/CB55</f>
        <v>3.2585136412758953E-2</v>
      </c>
      <c r="CG55" s="33"/>
      <c r="CI55" s="16"/>
      <c r="CJ55" s="1"/>
    </row>
    <row r="56" spans="1:88" x14ac:dyDescent="0.2">
      <c r="A56" s="36" t="s">
        <v>237</v>
      </c>
      <c r="B56">
        <v>0</v>
      </c>
      <c r="C56">
        <v>0</v>
      </c>
      <c r="D56">
        <v>0.30822758902988101</v>
      </c>
      <c r="E56">
        <v>0.69177241097011799</v>
      </c>
      <c r="F56">
        <v>2.7988804478208699E-3</v>
      </c>
      <c r="G56">
        <v>2.7833001988071498E-3</v>
      </c>
      <c r="H56">
        <v>4.6005855290673303E-2</v>
      </c>
      <c r="I56">
        <v>7.7164366373902102E-2</v>
      </c>
      <c r="J56">
        <v>5.9581982788375197E-2</v>
      </c>
      <c r="K56">
        <v>1.28956600398936E-2</v>
      </c>
      <c r="L56">
        <v>0.67029287377200097</v>
      </c>
      <c r="M56">
        <v>0.65894856959921999</v>
      </c>
      <c r="N56" s="25">
        <v>2</v>
      </c>
      <c r="O56">
        <v>1</v>
      </c>
      <c r="P56">
        <v>0.96048610601155604</v>
      </c>
      <c r="Q56">
        <v>1.3416666777928601</v>
      </c>
      <c r="R56">
        <v>0.97293759532442403</v>
      </c>
      <c r="S56">
        <v>1.8400000333786</v>
      </c>
      <c r="T56" s="34">
        <f>IF(C56,P56,R56)</f>
        <v>0.97293759532442403</v>
      </c>
      <c r="U56" s="34">
        <f>IF(D56 = 0,O56,Q56)</f>
        <v>1.3416666777928601</v>
      </c>
      <c r="V56" s="50">
        <f>S56*T56^(1-N56)</f>
        <v>1.8911799094011323</v>
      </c>
      <c r="W56" s="49">
        <f>S56*U56^(N56+1)</f>
        <v>4.4437716263517402</v>
      </c>
      <c r="X56" s="55">
        <f>0.5 * (D56-MAX($D$4:$D$112))/(MIN($D$4:$D$112)-MAX($D$4:$D$112)) + 0.75</f>
        <v>1.0911256764919526</v>
      </c>
      <c r="Y56" s="55">
        <f>AVERAGE(D56, F56, G56, H56, I56, J56, K56)</f>
        <v>7.2779662024193309E-2</v>
      </c>
      <c r="Z56" s="26">
        <f>AI56^N56</f>
        <v>2.7294484917237098</v>
      </c>
      <c r="AA56" s="26">
        <f>(Z56+AB56)/2</f>
        <v>5.5670855808344033</v>
      </c>
      <c r="AB56" s="26">
        <f>AM56^N56</f>
        <v>8.4047226699450963</v>
      </c>
      <c r="AC56" s="26">
        <f>IF(C56&gt;0, 1, 0.8)</f>
        <v>0.8</v>
      </c>
      <c r="AD56" s="26">
        <f>IF(C56&gt;0, 1, 0.7)</f>
        <v>0.7</v>
      </c>
      <c r="AE56" s="26">
        <f>IF(C56 &gt; 0, 1, 0.9)</f>
        <v>0.9</v>
      </c>
      <c r="AF56" s="26">
        <f>PERCENTILE($L$2:$L$112, 0.05)</f>
        <v>1.8188612012559151E-2</v>
      </c>
      <c r="AG56" s="26">
        <f>PERCENTILE($L$2:$L$112, 0.95)</f>
        <v>1.0270604073813701</v>
      </c>
      <c r="AH56" s="26">
        <f>MIN(MAX(L56,AF56), AG56)</f>
        <v>0.67029287377200097</v>
      </c>
      <c r="AI56" s="26">
        <f>AH56-$AH$113+1</f>
        <v>1.6521042617594417</v>
      </c>
      <c r="AJ56" s="26">
        <f>PERCENTILE($M$2:$M$112, 0.02)</f>
        <v>-1.240141403124134</v>
      </c>
      <c r="AK56" s="26">
        <f>PERCENTILE($M$2:$M$112, 0.98)</f>
        <v>1.0735266224922819</v>
      </c>
      <c r="AL56" s="26">
        <f>MIN(MAX(M56,AJ56), AK56)</f>
        <v>0.65894856959921999</v>
      </c>
      <c r="AM56" s="26">
        <f>AL56-$AL$113 + 1</f>
        <v>2.8990899727233539</v>
      </c>
      <c r="AN56" s="60">
        <v>0</v>
      </c>
      <c r="AO56" s="63">
        <v>0</v>
      </c>
      <c r="AP56" s="65">
        <v>0.5</v>
      </c>
      <c r="AQ56" s="64">
        <v>1</v>
      </c>
      <c r="AR56" s="20">
        <f>(AI56^4)*AB56*AE56*AN56</f>
        <v>0</v>
      </c>
      <c r="AS56" s="20">
        <f>(AI56^4) *Z56*AC56*AO56</f>
        <v>0</v>
      </c>
      <c r="AT56" s="20">
        <f>(AM56^4)*AA56*AP56*AQ56</f>
        <v>196.62769004003133</v>
      </c>
      <c r="AU56" s="14">
        <f>AR56/$AR$113</f>
        <v>0</v>
      </c>
      <c r="AV56" s="14">
        <f>AS56/$AS$113</f>
        <v>0</v>
      </c>
      <c r="AW56" s="81">
        <f>AT56/$AT$113</f>
        <v>6.3152681679183406E-2</v>
      </c>
      <c r="AX56" s="25">
        <f>N56</f>
        <v>2</v>
      </c>
      <c r="AY56" s="80">
        <v>0</v>
      </c>
      <c r="AZ56" s="15">
        <f>$D$119*AU56</f>
        <v>0</v>
      </c>
      <c r="BA56" s="23">
        <f>AZ56-AY56</f>
        <v>0</v>
      </c>
      <c r="BB56" s="67">
        <f>BA56*IF($BA$113 &gt; 0, (BA56&gt;0), (BA56&lt;0))</f>
        <v>0</v>
      </c>
      <c r="BC56" s="75">
        <f>BB56/$BB$113</f>
        <v>0</v>
      </c>
      <c r="BD56" s="76">
        <f>BC56*$BA$113</f>
        <v>0</v>
      </c>
      <c r="BE56" s="77">
        <f>(IF(BD56 &gt; 0, V56, W56))</f>
        <v>4.4437716263517402</v>
      </c>
      <c r="BF56" s="60">
        <f>BD56/BE56</f>
        <v>0</v>
      </c>
      <c r="BG56" s="78" t="e">
        <f>AY56/AZ56</f>
        <v>#DIV/0!</v>
      </c>
      <c r="BH56" s="80">
        <v>0</v>
      </c>
      <c r="BI56" s="80">
        <v>0</v>
      </c>
      <c r="BJ56" s="80">
        <v>0</v>
      </c>
      <c r="BK56" s="10">
        <f>SUM(BH56:BJ56)</f>
        <v>0</v>
      </c>
      <c r="BL56" s="15">
        <f>AV56*$D$118</f>
        <v>0</v>
      </c>
      <c r="BM56" s="9">
        <f>BL56-BK56</f>
        <v>0</v>
      </c>
      <c r="BN56" s="67">
        <f>BM56*IF($BM$113 &gt; 0, (BM56&gt;0), (BM56&lt;0))</f>
        <v>0</v>
      </c>
      <c r="BO56" s="7">
        <f>BN56/$BN$113</f>
        <v>0</v>
      </c>
      <c r="BP56" s="76">
        <f>BO56*$BM$113</f>
        <v>0</v>
      </c>
      <c r="BQ56" s="62">
        <f>IF(BP56&gt;0,V56,W56)</f>
        <v>4.4437716263517402</v>
      </c>
      <c r="BR56" s="60">
        <f>BP56/BQ56</f>
        <v>0</v>
      </c>
      <c r="BS56" s="78" t="e">
        <f>BK56/BL56</f>
        <v>#DIV/0!</v>
      </c>
      <c r="BT56" s="17">
        <f>AY56+BK56+BV56</f>
        <v>75</v>
      </c>
      <c r="BU56" s="83">
        <f>AZ56+BL56+BW56</f>
        <v>291.76538935782736</v>
      </c>
      <c r="BV56" s="80">
        <v>75</v>
      </c>
      <c r="BW56" s="15">
        <f>AW56*$D$121</f>
        <v>291.76538935782736</v>
      </c>
      <c r="BX56" s="48">
        <f>BW56-BV56</f>
        <v>216.76538935782736</v>
      </c>
      <c r="BY56" s="68">
        <f>BX56*(BX56&lt;&gt;0)</f>
        <v>216.76538935782736</v>
      </c>
      <c r="BZ56" s="31">
        <f>BY56/$BY$113</f>
        <v>0.62288904987881377</v>
      </c>
      <c r="CA56" s="61">
        <f>BZ56 * $BX$113</f>
        <v>216.76538935782736</v>
      </c>
      <c r="CB56" s="62">
        <f>IF(CA56&gt;0, V56, W56)</f>
        <v>1.8911799094011323</v>
      </c>
      <c r="CC56" s="79">
        <f>CA56/CB56</f>
        <v>114.61912654648972</v>
      </c>
      <c r="CG56" s="33"/>
      <c r="CI56" s="16"/>
      <c r="CJ56" s="1"/>
    </row>
    <row r="57" spans="1:88" x14ac:dyDescent="0.2">
      <c r="A57" s="36" t="s">
        <v>189</v>
      </c>
      <c r="B57">
        <v>0</v>
      </c>
      <c r="C57">
        <v>0</v>
      </c>
      <c r="D57">
        <v>3.6824877250409102E-2</v>
      </c>
      <c r="E57">
        <v>0.96317512274959005</v>
      </c>
      <c r="F57">
        <v>1.6181229773462699E-2</v>
      </c>
      <c r="G57">
        <v>1.6181229773462699E-2</v>
      </c>
      <c r="H57">
        <v>2.2482014388489201E-2</v>
      </c>
      <c r="I57">
        <v>8.0935251798561099E-3</v>
      </c>
      <c r="J57">
        <v>1.34892086330935E-2</v>
      </c>
      <c r="K57">
        <v>1.4774030741617599E-2</v>
      </c>
      <c r="L57">
        <v>0.92433510306790201</v>
      </c>
      <c r="M57">
        <v>-8.2563826902202195E-2</v>
      </c>
      <c r="N57" s="25">
        <v>1</v>
      </c>
      <c r="O57">
        <v>1.0095312517426001</v>
      </c>
      <c r="P57">
        <v>0.98371054544633496</v>
      </c>
      <c r="Q57">
        <v>1.0259260291010499</v>
      </c>
      <c r="R57">
        <v>0.96140955226232105</v>
      </c>
      <c r="S57">
        <v>220.58000183105401</v>
      </c>
      <c r="T57" s="34">
        <f>IF(C57,P57,R57)</f>
        <v>0.96140955226232105</v>
      </c>
      <c r="U57" s="34">
        <f>IF(D57 = 0,O57,Q57)</f>
        <v>1.0259260291010499</v>
      </c>
      <c r="V57" s="50">
        <f>S57*T57^(1-N57)</f>
        <v>220.58000183105401</v>
      </c>
      <c r="W57" s="49">
        <f>S57*U57^(N57+1)</f>
        <v>232.16579375434782</v>
      </c>
      <c r="X57" s="55">
        <f>0.5 * (D57-MAX($D$4:$D$112))/(MIN($D$4:$D$112)-MAX($D$4:$D$112)) + 0.75</f>
        <v>1.2313826960521639</v>
      </c>
      <c r="Y57" s="55">
        <f>AVERAGE(D57, F57, G57, H57, I57, J57, K57)</f>
        <v>1.828944510577013E-2</v>
      </c>
      <c r="Z57" s="26">
        <f>AI57^N57</f>
        <v>1.9061464910553427</v>
      </c>
      <c r="AA57" s="26">
        <f>(Z57+AB57)/2</f>
        <v>2.031862033638637</v>
      </c>
      <c r="AB57" s="26">
        <f>AM57^N57</f>
        <v>2.1575775762219318</v>
      </c>
      <c r="AC57" s="26">
        <f>IF(C57&gt;0, 1, 0.8)</f>
        <v>0.8</v>
      </c>
      <c r="AD57" s="26">
        <f>IF(C57&gt;0, 1, 0.7)</f>
        <v>0.7</v>
      </c>
      <c r="AE57" s="26">
        <f>IF(C57 &gt; 0, 1, 0.9)</f>
        <v>0.9</v>
      </c>
      <c r="AF57" s="26">
        <f>PERCENTILE($L$2:$L$112, 0.05)</f>
        <v>1.8188612012559151E-2</v>
      </c>
      <c r="AG57" s="26">
        <f>PERCENTILE($L$2:$L$112, 0.95)</f>
        <v>1.0270604073813701</v>
      </c>
      <c r="AH57" s="26">
        <f>MIN(MAX(L57,AF57), AG57)</f>
        <v>0.92433510306790201</v>
      </c>
      <c r="AI57" s="26">
        <f>AH57-$AH$113+1</f>
        <v>1.9061464910553427</v>
      </c>
      <c r="AJ57" s="26">
        <f>PERCENTILE($M$2:$M$112, 0.02)</f>
        <v>-1.240141403124134</v>
      </c>
      <c r="AK57" s="26">
        <f>PERCENTILE($M$2:$M$112, 0.98)</f>
        <v>1.0735266224922819</v>
      </c>
      <c r="AL57" s="26">
        <f>MIN(MAX(M57,AJ57), AK57)</f>
        <v>-8.2563826902202195E-2</v>
      </c>
      <c r="AM57" s="26">
        <f>AL57-$AL$113 + 1</f>
        <v>2.1575775762219318</v>
      </c>
      <c r="AN57" s="60">
        <v>1</v>
      </c>
      <c r="AO57" s="60">
        <v>1</v>
      </c>
      <c r="AP57" s="65">
        <v>1</v>
      </c>
      <c r="AQ57" s="25">
        <v>1</v>
      </c>
      <c r="AR57" s="20">
        <f>(AI57^4)*AB57*AE57*AN57</f>
        <v>25.635041515138436</v>
      </c>
      <c r="AS57" s="20">
        <f>(AI57^4) *Z57*AC57*AO57</f>
        <v>20.131278490040536</v>
      </c>
      <c r="AT57" s="20">
        <f>(AM57^4)*AA57*AP57*AQ57</f>
        <v>44.031136440584461</v>
      </c>
      <c r="AU57" s="14">
        <f>AR57/$AR$113</f>
        <v>5.4279811361225568E-2</v>
      </c>
      <c r="AV57" s="14">
        <f>AS57/$AS$113</f>
        <v>4.8105550265019774E-2</v>
      </c>
      <c r="AW57" s="81">
        <f>AT57/$AT$113</f>
        <v>1.4141875658707099E-2</v>
      </c>
      <c r="AX57" s="25">
        <f>N57</f>
        <v>1</v>
      </c>
      <c r="AY57" s="80">
        <v>5294</v>
      </c>
      <c r="AZ57" s="15">
        <f>$D$119*AU57</f>
        <v>6946.3502993301199</v>
      </c>
      <c r="BA57" s="23">
        <f>AZ57-AY57</f>
        <v>1652.3502993301199</v>
      </c>
      <c r="BB57" s="67">
        <f>BA57*IF($BA$113 &gt; 0, (BA57&gt;0), (BA57&lt;0))</f>
        <v>1652.3502993301199</v>
      </c>
      <c r="BC57" s="75">
        <f>BB57/$BB$113</f>
        <v>5.4973805771209666E-2</v>
      </c>
      <c r="BD57" s="76">
        <f>BC57*$BA$113</f>
        <v>39.086375903332574</v>
      </c>
      <c r="BE57" s="77">
        <f>(IF(BD57 &gt; 0, V57, W57))</f>
        <v>220.58000183105401</v>
      </c>
      <c r="BF57" s="60">
        <f>BD57/BE57</f>
        <v>0.1771981846897866</v>
      </c>
      <c r="BG57" s="78">
        <f>AY57/AZ57</f>
        <v>0.76212683954486626</v>
      </c>
      <c r="BH57" s="80">
        <v>0</v>
      </c>
      <c r="BI57" s="80">
        <v>4853</v>
      </c>
      <c r="BJ57" s="80">
        <v>0</v>
      </c>
      <c r="BK57" s="10">
        <f>SUM(BH57:BJ57)</f>
        <v>4853</v>
      </c>
      <c r="BL57" s="15">
        <f>AV57*$D$118</f>
        <v>9485.3080846058037</v>
      </c>
      <c r="BM57" s="9">
        <f>BL57-BK57</f>
        <v>4632.3080846058037</v>
      </c>
      <c r="BN57" s="67">
        <f>BM57*IF($BM$113 &gt; 0, (BM57&gt;0), (BM57&lt;0))</f>
        <v>4632.3080846058037</v>
      </c>
      <c r="BO57" s="7">
        <f>BN57/$BN$113</f>
        <v>9.3474224280166399E-2</v>
      </c>
      <c r="BP57" s="76">
        <f>BO57*$BM$113</f>
        <v>23.181607621487558</v>
      </c>
      <c r="BQ57" s="62">
        <f>IF(BP57&gt;0,V57,W57)</f>
        <v>220.58000183105401</v>
      </c>
      <c r="BR57" s="60">
        <f>BP57/BQ57</f>
        <v>0.1050938771831308</v>
      </c>
      <c r="BS57" s="78">
        <f>BK57/BL57</f>
        <v>0.51163335515439756</v>
      </c>
      <c r="BT57" s="17">
        <f>AY57+BK57+BV57</f>
        <v>10147</v>
      </c>
      <c r="BU57" s="83">
        <f>AZ57+BL57+BW57</f>
        <v>16496.99384947915</v>
      </c>
      <c r="BV57" s="80">
        <v>0</v>
      </c>
      <c r="BW57" s="15">
        <f>AW57*$D$121</f>
        <v>65.335465543226803</v>
      </c>
      <c r="BX57" s="48">
        <f>BW57-BV57</f>
        <v>65.335465543226803</v>
      </c>
      <c r="BY57" s="68">
        <f>BX57*(BX57&lt;&gt;0)</f>
        <v>65.335465543226803</v>
      </c>
      <c r="BZ57" s="31">
        <f>BY57/$BY$113</f>
        <v>0.18774559064145618</v>
      </c>
      <c r="CA57" s="61">
        <f>BZ57 * $BX$113</f>
        <v>65.335465543226803</v>
      </c>
      <c r="CB57" s="62">
        <f>IF(CA57&gt;0, V57, W57)</f>
        <v>220.58000183105401</v>
      </c>
      <c r="CC57" s="79">
        <f>CA57/CB57</f>
        <v>0.29619849941459497</v>
      </c>
      <c r="CG57" s="33"/>
      <c r="CI57" s="16"/>
      <c r="CJ57" s="1"/>
    </row>
    <row r="58" spans="1:88" x14ac:dyDescent="0.2">
      <c r="A58" s="36" t="s">
        <v>173</v>
      </c>
      <c r="B58">
        <v>1</v>
      </c>
      <c r="C58">
        <v>0</v>
      </c>
      <c r="D58">
        <v>0.43102758896441401</v>
      </c>
      <c r="E58">
        <v>0.56897241103558505</v>
      </c>
      <c r="F58">
        <v>0.417097415506958</v>
      </c>
      <c r="G58">
        <v>0.417097415506958</v>
      </c>
      <c r="H58">
        <v>0.17733166039313999</v>
      </c>
      <c r="I58">
        <v>0.718946047678795</v>
      </c>
      <c r="J58">
        <v>0.357060073892289</v>
      </c>
      <c r="K58">
        <v>0.38591298760367898</v>
      </c>
      <c r="L58">
        <v>0.73393358420089705</v>
      </c>
      <c r="M58">
        <v>-0.82096135644188195</v>
      </c>
      <c r="N58" s="25">
        <v>0</v>
      </c>
      <c r="O58">
        <v>1.0291874462419399</v>
      </c>
      <c r="P58">
        <v>0.97469557455925204</v>
      </c>
      <c r="Q58">
        <v>1.0089037106899399</v>
      </c>
      <c r="R58">
        <v>0.98519519767719299</v>
      </c>
      <c r="S58">
        <v>919.10998535156205</v>
      </c>
      <c r="T58" s="34">
        <f>IF(C58,P58,R58)</f>
        <v>0.98519519767719299</v>
      </c>
      <c r="U58" s="34">
        <f>IF(D58 = 0,O58,Q58)</f>
        <v>1.0089037106899399</v>
      </c>
      <c r="V58" s="50">
        <f>S58*T58^(1-N58)</f>
        <v>905.50274370551415</v>
      </c>
      <c r="W58" s="49">
        <f>S58*U58^(N58+1)</f>
        <v>927.29347475336726</v>
      </c>
      <c r="X58" s="55">
        <f>0.5 * (D58-MAX($D$4:$D$112))/(MIN($D$4:$D$112)-MAX($D$4:$D$112)) + 0.75</f>
        <v>1.0276644019899985</v>
      </c>
      <c r="Y58" s="55">
        <f>AVERAGE(D58, F58, G58, H58, I58, J58, K58)</f>
        <v>0.41492474136374752</v>
      </c>
      <c r="Z58" s="26">
        <f>AI58^N58</f>
        <v>1</v>
      </c>
      <c r="AA58" s="26">
        <f>(Z58+AB58)/2</f>
        <v>1</v>
      </c>
      <c r="AB58" s="26">
        <f>AM58^N58</f>
        <v>1</v>
      </c>
      <c r="AC58" s="26">
        <f>IF(C58&gt;0, 1, 0.8)</f>
        <v>0.8</v>
      </c>
      <c r="AD58" s="26">
        <f>IF(C58&gt;0, 1, 0.7)</f>
        <v>0.7</v>
      </c>
      <c r="AE58" s="26">
        <f>IF(C58 &gt; 0, 1, 0.9)</f>
        <v>0.9</v>
      </c>
      <c r="AF58" s="26">
        <f>PERCENTILE($L$2:$L$112, 0.05)</f>
        <v>1.8188612012559151E-2</v>
      </c>
      <c r="AG58" s="26">
        <f>PERCENTILE($L$2:$L$112, 0.95)</f>
        <v>1.0270604073813701</v>
      </c>
      <c r="AH58" s="26">
        <f>MIN(MAX(L58,AF58), AG58)</f>
        <v>0.73393358420089705</v>
      </c>
      <c r="AI58" s="26">
        <f>AH58-$AH$113+1</f>
        <v>1.7157449721883378</v>
      </c>
      <c r="AJ58" s="26">
        <f>PERCENTILE($M$2:$M$112, 0.02)</f>
        <v>-1.240141403124134</v>
      </c>
      <c r="AK58" s="26">
        <f>PERCENTILE($M$2:$M$112, 0.98)</f>
        <v>1.0735266224922819</v>
      </c>
      <c r="AL58" s="26">
        <f>MIN(MAX(M58,AJ58), AK58)</f>
        <v>-0.82096135644188195</v>
      </c>
      <c r="AM58" s="26">
        <f>AL58-$AL$113 + 1</f>
        <v>1.4191800466822522</v>
      </c>
      <c r="AN58" s="60">
        <v>1</v>
      </c>
      <c r="AO58" s="60">
        <v>1</v>
      </c>
      <c r="AP58" s="65">
        <v>1</v>
      </c>
      <c r="AQ58" s="25">
        <v>1</v>
      </c>
      <c r="AR58" s="20">
        <f>(AI58^4)*AB58*AE58*AN58</f>
        <v>7.7992609094169891</v>
      </c>
      <c r="AS58" s="20">
        <f>(AI58^4) *Z58*AC58*AO58</f>
        <v>6.9326763639262126</v>
      </c>
      <c r="AT58" s="20">
        <f>(AM58^4)*AA58*AP58*AQ58</f>
        <v>4.0564860409260932</v>
      </c>
      <c r="AU58" s="14">
        <f>AR58/$AR$113</f>
        <v>1.6514208126799226E-2</v>
      </c>
      <c r="AV58" s="14">
        <f>AS58/$AS$113</f>
        <v>1.6566270813895806E-2</v>
      </c>
      <c r="AW58" s="81">
        <f>AT58/$AT$113</f>
        <v>1.302858064530491E-3</v>
      </c>
      <c r="AX58" s="25">
        <f>N58</f>
        <v>0</v>
      </c>
      <c r="AY58" s="80">
        <v>3676</v>
      </c>
      <c r="AZ58" s="15">
        <f>$D$119*AU58</f>
        <v>2113.3727566108773</v>
      </c>
      <c r="BA58" s="23">
        <f>AZ58-AY58</f>
        <v>-1562.6272433891227</v>
      </c>
      <c r="BB58" s="67">
        <f>BA58*IF($BA$113 &gt; 0, (BA58&gt;0), (BA58&lt;0))</f>
        <v>0</v>
      </c>
      <c r="BC58" s="75">
        <f>BB58/$BB$113</f>
        <v>0</v>
      </c>
      <c r="BD58" s="76">
        <f>BC58*$BA$113</f>
        <v>0</v>
      </c>
      <c r="BE58" s="77">
        <f>(IF(BD58 &gt; 0, V58, W58))</f>
        <v>927.29347475336726</v>
      </c>
      <c r="BF58" s="60">
        <f>BD58/BE58</f>
        <v>0</v>
      </c>
      <c r="BG58" s="78">
        <f>AY58/AZ58</f>
        <v>1.7393997289408798</v>
      </c>
      <c r="BH58" s="80">
        <v>0</v>
      </c>
      <c r="BI58" s="80">
        <v>3676</v>
      </c>
      <c r="BJ58" s="80">
        <v>0</v>
      </c>
      <c r="BK58" s="10">
        <f>SUM(BH58:BJ58)</f>
        <v>3676</v>
      </c>
      <c r="BL58" s="15">
        <f>AV58*$D$118</f>
        <v>3266.4875802715333</v>
      </c>
      <c r="BM58" s="9">
        <f>BL58-BK58</f>
        <v>-409.51241972846674</v>
      </c>
      <c r="BN58" s="67">
        <f>BM58*IF($BM$113 &gt; 0, (BM58&gt;0), (BM58&lt;0))</f>
        <v>0</v>
      </c>
      <c r="BO58" s="7">
        <f>BN58/$BN$113</f>
        <v>0</v>
      </c>
      <c r="BP58" s="76">
        <f>BO58*$BM$113</f>
        <v>0</v>
      </c>
      <c r="BQ58" s="62">
        <f>IF(BP58&gt;0,V58,W58)</f>
        <v>927.29347475336726</v>
      </c>
      <c r="BR58" s="60">
        <f>BP58/BQ58</f>
        <v>0</v>
      </c>
      <c r="BS58" s="78">
        <f>BK58/BL58</f>
        <v>1.1253678177752096</v>
      </c>
      <c r="BT58" s="17">
        <f>AY58+BK58+BV58</f>
        <v>7352</v>
      </c>
      <c r="BU58" s="83">
        <f>AZ58+BL58+BW58</f>
        <v>5385.8795411405417</v>
      </c>
      <c r="BV58" s="80">
        <v>0</v>
      </c>
      <c r="BW58" s="15">
        <f>AW58*$D$121</f>
        <v>6.0192042581308689</v>
      </c>
      <c r="BX58" s="48">
        <f>BW58-BV58</f>
        <v>6.0192042581308689</v>
      </c>
      <c r="BY58" s="68">
        <f>BX58*(BX58&lt;&gt;0)</f>
        <v>6.0192042581308689</v>
      </c>
      <c r="BZ58" s="31">
        <f>BY58/$BY$113</f>
        <v>1.7296563960146161E-2</v>
      </c>
      <c r="CA58" s="61">
        <f>BZ58 * $BX$113</f>
        <v>6.0192042581308689</v>
      </c>
      <c r="CB58" s="62">
        <f>IF(CA58&gt;0, V58, W58)</f>
        <v>905.50274370551415</v>
      </c>
      <c r="CC58" s="79">
        <f>CA58/CB58</f>
        <v>6.647361700417357E-3</v>
      </c>
      <c r="CG58" s="33"/>
      <c r="CI58" s="16"/>
      <c r="CJ58" s="1"/>
    </row>
    <row r="59" spans="1:88" x14ac:dyDescent="0.2">
      <c r="A59" s="36" t="s">
        <v>238</v>
      </c>
      <c r="B59">
        <v>0</v>
      </c>
      <c r="C59">
        <v>0</v>
      </c>
      <c r="D59">
        <v>4.0783686525389801E-2</v>
      </c>
      <c r="E59">
        <v>0.95921631347461001</v>
      </c>
      <c r="F59">
        <v>6.7594433399602296E-3</v>
      </c>
      <c r="G59">
        <v>6.7594433399602296E-3</v>
      </c>
      <c r="H59">
        <v>0.17022166457549101</v>
      </c>
      <c r="I59">
        <v>0.85696361355081496</v>
      </c>
      <c r="J59">
        <v>0.38193425190633001</v>
      </c>
      <c r="K59">
        <v>5.0810067263790698E-2</v>
      </c>
      <c r="L59">
        <v>0.69683650020286703</v>
      </c>
      <c r="M59">
        <v>0.92759183294811598</v>
      </c>
      <c r="N59" s="25">
        <v>2</v>
      </c>
      <c r="O59">
        <v>1.0074213863777599</v>
      </c>
      <c r="P59">
        <v>1.01266899183445</v>
      </c>
      <c r="Q59">
        <v>1.0175683238251501</v>
      </c>
      <c r="R59">
        <v>1.01170474352497</v>
      </c>
      <c r="S59">
        <v>5.7399997711181596</v>
      </c>
      <c r="T59" s="34">
        <f>IF(C59,P59,R59)</f>
        <v>1.01170474352497</v>
      </c>
      <c r="U59" s="34">
        <f>IF(D59 = 0,O59,Q59)</f>
        <v>1.0175683238251501</v>
      </c>
      <c r="V59" s="50">
        <f>S59*T59^(1-N59)</f>
        <v>5.6735918338377251</v>
      </c>
      <c r="W59" s="49">
        <f>S59*U59^(N59+1)</f>
        <v>6.0478723038010456</v>
      </c>
      <c r="X59" s="55">
        <f>0.5 * (D59-MAX($D$4:$D$112))/(MIN($D$4:$D$112)-MAX($D$4:$D$112)) + 0.75</f>
        <v>1.2293368403336431</v>
      </c>
      <c r="Y59" s="55">
        <f>AVERAGE(D59, F59, G59, H59, I59, J59, K59)</f>
        <v>0.21631888150024814</v>
      </c>
      <c r="Z59" s="26">
        <f>AI59^N59</f>
        <v>2.8178587325257798</v>
      </c>
      <c r="AA59" s="26">
        <f>(Z59+AB59)/2</f>
        <v>6.426196293721274</v>
      </c>
      <c r="AB59" s="26">
        <f>AM59^N59</f>
        <v>10.034533854916768</v>
      </c>
      <c r="AC59" s="26">
        <f>IF(C59&gt;0, 1, 0.8)</f>
        <v>0.8</v>
      </c>
      <c r="AD59" s="26">
        <f>IF(C59&gt;0, 1, 0.7)</f>
        <v>0.7</v>
      </c>
      <c r="AE59" s="26">
        <f>IF(C59 &gt; 0, 1, 0.9)</f>
        <v>0.9</v>
      </c>
      <c r="AF59" s="26">
        <f>PERCENTILE($L$2:$L$112, 0.05)</f>
        <v>1.8188612012559151E-2</v>
      </c>
      <c r="AG59" s="26">
        <f>PERCENTILE($L$2:$L$112, 0.95)</f>
        <v>1.0270604073813701</v>
      </c>
      <c r="AH59" s="26">
        <f>MIN(MAX(L59,AF59), AG59)</f>
        <v>0.69683650020286703</v>
      </c>
      <c r="AI59" s="26">
        <f>AH59-$AH$113+1</f>
        <v>1.6786478881903077</v>
      </c>
      <c r="AJ59" s="26">
        <f>PERCENTILE($M$2:$M$112, 0.02)</f>
        <v>-1.240141403124134</v>
      </c>
      <c r="AK59" s="26">
        <f>PERCENTILE($M$2:$M$112, 0.98)</f>
        <v>1.0735266224922819</v>
      </c>
      <c r="AL59" s="26">
        <f>MIN(MAX(M59,AJ59), AK59)</f>
        <v>0.92759183294811598</v>
      </c>
      <c r="AM59" s="26">
        <f>AL59-$AL$113 + 1</f>
        <v>3.1677332360722499</v>
      </c>
      <c r="AN59" s="60">
        <v>0</v>
      </c>
      <c r="AO59" s="63">
        <v>0</v>
      </c>
      <c r="AP59" s="65">
        <v>0.5</v>
      </c>
      <c r="AQ59" s="64">
        <v>1</v>
      </c>
      <c r="AR59" s="20">
        <f>(AI59^4)*AB59*AE59*AN59</f>
        <v>0</v>
      </c>
      <c r="AS59" s="20">
        <f>(AI59^4) *Z59*AC59*AO59</f>
        <v>0</v>
      </c>
      <c r="AT59" s="20">
        <f>(AM59^4)*AA59*AP59*AQ59</f>
        <v>323.53285989031889</v>
      </c>
      <c r="AU59" s="14">
        <f>AR59/$AR$113</f>
        <v>0</v>
      </c>
      <c r="AV59" s="14">
        <f>AS59/$AS$113</f>
        <v>0</v>
      </c>
      <c r="AW59" s="81">
        <f>AT59/$AT$113</f>
        <v>0.10391195517401146</v>
      </c>
      <c r="AX59" s="25">
        <f>N59</f>
        <v>2</v>
      </c>
      <c r="AY59" s="80">
        <v>0</v>
      </c>
      <c r="AZ59" s="15">
        <f>$D$119*AU59</f>
        <v>0</v>
      </c>
      <c r="BA59" s="23">
        <f>AZ59-AY59</f>
        <v>0</v>
      </c>
      <c r="BB59" s="67">
        <f>BA59*IF($BA$113 &gt; 0, (BA59&gt;0), (BA59&lt;0))</f>
        <v>0</v>
      </c>
      <c r="BC59" s="75">
        <f>BB59/$BB$113</f>
        <v>0</v>
      </c>
      <c r="BD59" s="76">
        <f>BC59*$BA$113</f>
        <v>0</v>
      </c>
      <c r="BE59" s="77">
        <f>(IF(BD59 &gt; 0, V59, W59))</f>
        <v>6.0478723038010456</v>
      </c>
      <c r="BF59" s="60">
        <f>BD59/BE59</f>
        <v>0</v>
      </c>
      <c r="BG59" s="78" t="e">
        <f>AY59/AZ59</f>
        <v>#DIV/0!</v>
      </c>
      <c r="BH59" s="80">
        <v>0</v>
      </c>
      <c r="BI59" s="80">
        <v>0</v>
      </c>
      <c r="BJ59" s="80">
        <v>0</v>
      </c>
      <c r="BK59" s="10">
        <f>SUM(BH59:BJ59)</f>
        <v>0</v>
      </c>
      <c r="BL59" s="15">
        <f>AV59*$D$118</f>
        <v>0</v>
      </c>
      <c r="BM59" s="9">
        <f>BL59-BK59</f>
        <v>0</v>
      </c>
      <c r="BN59" s="67">
        <f>BM59*IF($BM$113 &gt; 0, (BM59&gt;0), (BM59&lt;0))</f>
        <v>0</v>
      </c>
      <c r="BO59" s="7">
        <f>BN59/$BN$113</f>
        <v>0</v>
      </c>
      <c r="BP59" s="76">
        <f>BO59*$BM$113</f>
        <v>0</v>
      </c>
      <c r="BQ59" s="62">
        <f>IF(BP59&gt;0,V59,W59)</f>
        <v>6.0478723038010456</v>
      </c>
      <c r="BR59" s="60">
        <f>BP59/BQ59</f>
        <v>0</v>
      </c>
      <c r="BS59" s="78" t="e">
        <f>BK59/BL59</f>
        <v>#DIV/0!</v>
      </c>
      <c r="BT59" s="17">
        <f>AY59+BK59+BV59</f>
        <v>178</v>
      </c>
      <c r="BU59" s="83">
        <f>AZ59+BL59+BW59</f>
        <v>480.07323290393293</v>
      </c>
      <c r="BV59" s="80">
        <v>178</v>
      </c>
      <c r="BW59" s="15">
        <f>AW59*$D$121</f>
        <v>480.07323290393293</v>
      </c>
      <c r="BX59" s="48">
        <f>BW59-BV59</f>
        <v>302.07323290393293</v>
      </c>
      <c r="BY59" s="68">
        <f>BX59*(BX59&lt;&gt;0)</f>
        <v>302.07323290393293</v>
      </c>
      <c r="BZ59" s="31">
        <f>BY59/$BY$113</f>
        <v>0.86802653133313989</v>
      </c>
      <c r="CA59" s="61">
        <f>BZ59 * $BX$113</f>
        <v>302.07323290393293</v>
      </c>
      <c r="CB59" s="62">
        <f>IF(CA59&gt;0, V59, W59)</f>
        <v>5.6735918338377251</v>
      </c>
      <c r="CC59" s="79">
        <f>CA59/CB59</f>
        <v>53.2419747050441</v>
      </c>
      <c r="CG59" s="33"/>
      <c r="CI59" s="16"/>
      <c r="CJ59" s="1"/>
    </row>
    <row r="60" spans="1:88" x14ac:dyDescent="0.2">
      <c r="A60" s="36" t="s">
        <v>239</v>
      </c>
      <c r="B60">
        <v>0</v>
      </c>
      <c r="C60">
        <v>0</v>
      </c>
      <c r="D60">
        <v>9.5532646048109904E-2</v>
      </c>
      <c r="E60">
        <v>0.90446735395189004</v>
      </c>
      <c r="F60">
        <v>3.4036759700476503E-2</v>
      </c>
      <c r="G60">
        <v>3.4036759700476503E-2</v>
      </c>
      <c r="H60">
        <v>0.26914498141263898</v>
      </c>
      <c r="I60">
        <v>9.6654275092936795E-2</v>
      </c>
      <c r="J60">
        <v>0.16128860180849899</v>
      </c>
      <c r="K60">
        <v>7.4092789002585993E-2</v>
      </c>
      <c r="L60">
        <v>0.53141916728435001</v>
      </c>
      <c r="M60">
        <v>1.0256672654147301</v>
      </c>
      <c r="N60" s="25">
        <v>0</v>
      </c>
      <c r="O60">
        <v>1.0052465770297301</v>
      </c>
      <c r="P60">
        <v>0.996766484327685</v>
      </c>
      <c r="Q60">
        <v>1.0041609576181201</v>
      </c>
      <c r="R60">
        <v>0.98143351396099998</v>
      </c>
      <c r="S60">
        <v>7.5300002098083496</v>
      </c>
      <c r="T60" s="34">
        <f>IF(C60,P60,R60)</f>
        <v>0.98143351396099998</v>
      </c>
      <c r="U60" s="34">
        <f>IF(D60 = 0,O60,Q60)</f>
        <v>1.0041609576181201</v>
      </c>
      <c r="V60" s="50">
        <f>S60*T60^(1-N60)</f>
        <v>7.390194566039276</v>
      </c>
      <c r="W60" s="49">
        <f>S60*U60^(N60+1)</f>
        <v>7.5613322215457979</v>
      </c>
      <c r="X60" s="55">
        <f>0.5 * (D60-MAX($D$4:$D$112))/(MIN($D$4:$D$112)-MAX($D$4:$D$112)) + 0.75</f>
        <v>1.201043365164099</v>
      </c>
      <c r="Y60" s="55">
        <f>AVERAGE(D60, F60, G60, H60, I60, J60, K60)</f>
        <v>0.10925525896653196</v>
      </c>
      <c r="Z60" s="26">
        <f>AI60^N60</f>
        <v>1</v>
      </c>
      <c r="AA60" s="26">
        <f>(Z60+AB60)/2</f>
        <v>1</v>
      </c>
      <c r="AB60" s="26">
        <f>AM60^N60</f>
        <v>1</v>
      </c>
      <c r="AC60" s="26">
        <f>IF(C60&gt;0, 1, 0.8)</f>
        <v>0.8</v>
      </c>
      <c r="AD60" s="26">
        <f>IF(C60&gt;0, 1, 0.7)</f>
        <v>0.7</v>
      </c>
      <c r="AE60" s="26">
        <f>IF(C60 &gt; 0, 1, 0.9)</f>
        <v>0.9</v>
      </c>
      <c r="AF60" s="26">
        <f>PERCENTILE($L$2:$L$112, 0.05)</f>
        <v>1.8188612012559151E-2</v>
      </c>
      <c r="AG60" s="26">
        <f>PERCENTILE($L$2:$L$112, 0.95)</f>
        <v>1.0270604073813701</v>
      </c>
      <c r="AH60" s="26">
        <f>MIN(MAX(L60,AF60), AG60)</f>
        <v>0.53141916728435001</v>
      </c>
      <c r="AI60" s="26">
        <f>AH60-$AH$113+1</f>
        <v>1.5132305552717908</v>
      </c>
      <c r="AJ60" s="26">
        <f>PERCENTILE($M$2:$M$112, 0.02)</f>
        <v>-1.240141403124134</v>
      </c>
      <c r="AK60" s="26">
        <f>PERCENTILE($M$2:$M$112, 0.98)</f>
        <v>1.0735266224922819</v>
      </c>
      <c r="AL60" s="26">
        <f>MIN(MAX(M60,AJ60), AK60)</f>
        <v>1.0256672654147301</v>
      </c>
      <c r="AM60" s="26">
        <f>AL60-$AL$113 + 1</f>
        <v>3.2658086685388641</v>
      </c>
      <c r="AN60" s="60">
        <v>0</v>
      </c>
      <c r="AO60" s="63">
        <v>0</v>
      </c>
      <c r="AP60" s="65">
        <v>0.5</v>
      </c>
      <c r="AQ60" s="64">
        <v>1</v>
      </c>
      <c r="AR60" s="20">
        <f>(AI60^4)*AB60*AE60*AN60</f>
        <v>0</v>
      </c>
      <c r="AS60" s="20">
        <f>(AI60^4) *Z60*AC60*AO60</f>
        <v>0</v>
      </c>
      <c r="AT60" s="20">
        <f>(AM60^4)*AA60*AP60*AQ60</f>
        <v>56.876511885755122</v>
      </c>
      <c r="AU60" s="14">
        <f>AR60/$AR$113</f>
        <v>0</v>
      </c>
      <c r="AV60" s="14">
        <f>AS60/$AS$113</f>
        <v>0</v>
      </c>
      <c r="AW60" s="81">
        <f>AT60/$AT$113</f>
        <v>1.8267540291055196E-2</v>
      </c>
      <c r="AX60" s="25">
        <f>N60</f>
        <v>0</v>
      </c>
      <c r="AY60" s="80">
        <v>0</v>
      </c>
      <c r="AZ60" s="15">
        <f>$D$119*AU60</f>
        <v>0</v>
      </c>
      <c r="BA60" s="23">
        <f>AZ60-AY60</f>
        <v>0</v>
      </c>
      <c r="BB60" s="67">
        <f>BA60*IF($BA$113 &gt; 0, (BA60&gt;0), (BA60&lt;0))</f>
        <v>0</v>
      </c>
      <c r="BC60" s="75">
        <f>BB60/$BB$113</f>
        <v>0</v>
      </c>
      <c r="BD60" s="76">
        <f>BC60*$BA$113</f>
        <v>0</v>
      </c>
      <c r="BE60" s="77">
        <f>(IF(BD60 &gt; 0, V60, W60))</f>
        <v>7.5613322215457979</v>
      </c>
      <c r="BF60" s="60">
        <f>BD60/BE60</f>
        <v>0</v>
      </c>
      <c r="BG60" s="78" t="e">
        <f>AY60/AZ60</f>
        <v>#DIV/0!</v>
      </c>
      <c r="BH60" s="80">
        <v>0</v>
      </c>
      <c r="BI60" s="80">
        <v>0</v>
      </c>
      <c r="BJ60" s="80">
        <v>0</v>
      </c>
      <c r="BK60" s="10">
        <f>SUM(BH60:BJ60)</f>
        <v>0</v>
      </c>
      <c r="BL60" s="15">
        <f>AV60*$D$118</f>
        <v>0</v>
      </c>
      <c r="BM60" s="9">
        <f>BL60-BK60</f>
        <v>0</v>
      </c>
      <c r="BN60" s="67">
        <f>BM60*IF($BM$113 &gt; 0, (BM60&gt;0), (BM60&lt;0))</f>
        <v>0</v>
      </c>
      <c r="BO60" s="7">
        <f>BN60/$BN$113</f>
        <v>0</v>
      </c>
      <c r="BP60" s="76">
        <f>BO60*$BM$113</f>
        <v>0</v>
      </c>
      <c r="BQ60" s="62">
        <f>IF(BP60&gt;0,V60,W60)</f>
        <v>7.5613322215457979</v>
      </c>
      <c r="BR60" s="60">
        <f>BP60/BQ60</f>
        <v>0</v>
      </c>
      <c r="BS60" s="78" t="e">
        <f>BK60/BL60</f>
        <v>#DIV/0!</v>
      </c>
      <c r="BT60" s="17">
        <f>AY60+BK60+BV60</f>
        <v>113</v>
      </c>
      <c r="BU60" s="83">
        <f>AZ60+BL60+BW60</f>
        <v>84.396036144675008</v>
      </c>
      <c r="BV60" s="80">
        <v>113</v>
      </c>
      <c r="BW60" s="15">
        <f>AW60*$D$121</f>
        <v>84.396036144675008</v>
      </c>
      <c r="BX60" s="48">
        <f>BW60-BV60</f>
        <v>-28.603963855324992</v>
      </c>
      <c r="BY60" s="68">
        <f>BX60*(BX60&lt;&gt;0)</f>
        <v>-28.603963855324992</v>
      </c>
      <c r="BZ60" s="31">
        <f>BY60/$BY$113</f>
        <v>-8.2195298434841857E-2</v>
      </c>
      <c r="CA60" s="61">
        <f>BZ60 * $BX$113</f>
        <v>-28.603963855324988</v>
      </c>
      <c r="CB60" s="62">
        <f>IF(CA60&gt;0, V60, W60)</f>
        <v>7.5613322215457979</v>
      </c>
      <c r="CC60" s="79">
        <f>CA60/CB60</f>
        <v>-3.782926476080342</v>
      </c>
      <c r="CG60" s="33"/>
      <c r="CI60" s="16"/>
      <c r="CJ60" s="1"/>
    </row>
    <row r="61" spans="1:88" x14ac:dyDescent="0.2">
      <c r="A61" s="36" t="s">
        <v>174</v>
      </c>
      <c r="B61">
        <v>0</v>
      </c>
      <c r="C61">
        <v>0</v>
      </c>
      <c r="D61">
        <v>0.124350259896041</v>
      </c>
      <c r="E61">
        <v>0.87564974010395802</v>
      </c>
      <c r="F61">
        <v>0.13240556660039701</v>
      </c>
      <c r="G61">
        <v>0.13240556660039701</v>
      </c>
      <c r="H61">
        <v>0.23672103722291901</v>
      </c>
      <c r="I61">
        <v>0.27519866164784601</v>
      </c>
      <c r="J61">
        <v>0.25523579809195501</v>
      </c>
      <c r="K61">
        <v>0.183833186511766</v>
      </c>
      <c r="L61">
        <v>0.65773569678301003</v>
      </c>
      <c r="M61">
        <v>-1.06533809367316</v>
      </c>
      <c r="N61" s="25">
        <v>0</v>
      </c>
      <c r="O61">
        <v>1.0011471977214501</v>
      </c>
      <c r="P61">
        <v>0.99446745354475397</v>
      </c>
      <c r="Q61">
        <v>1.0035216890277401</v>
      </c>
      <c r="R61">
        <v>0.996596390268216</v>
      </c>
      <c r="S61">
        <v>87.239997863769503</v>
      </c>
      <c r="T61" s="34">
        <f>IF(C61,P61,R61)</f>
        <v>0.996596390268216</v>
      </c>
      <c r="U61" s="34">
        <f>IF(D61 = 0,O61,Q61)</f>
        <v>1.0035216890277401</v>
      </c>
      <c r="V61" s="50">
        <f>S61*T61^(1-N61)</f>
        <v>86.943066958039566</v>
      </c>
      <c r="W61" s="49">
        <f>S61*U61^(N61+1)</f>
        <v>87.547230007026414</v>
      </c>
      <c r="X61" s="55">
        <f>0.5 * (D61-MAX($D$4:$D$112))/(MIN($D$4:$D$112)-MAX($D$4:$D$112)) + 0.75</f>
        <v>1.186150836630957</v>
      </c>
      <c r="Y61" s="55">
        <f>AVERAGE(D61, F61, G61, H61, I61, J61, K61)</f>
        <v>0.19145001093876016</v>
      </c>
      <c r="Z61" s="26">
        <f>AI61^N61</f>
        <v>1</v>
      </c>
      <c r="AA61" s="26">
        <f>(Z61+AB61)/2</f>
        <v>1</v>
      </c>
      <c r="AB61" s="26">
        <f>AM61^N61</f>
        <v>1</v>
      </c>
      <c r="AC61" s="26">
        <f>IF(C61&gt;0, 1, 0.8)</f>
        <v>0.8</v>
      </c>
      <c r="AD61" s="26">
        <f>IF(C61&gt;0, 1, 0.7)</f>
        <v>0.7</v>
      </c>
      <c r="AE61" s="26">
        <f>IF(C61 &gt; 0, 1, 0.9)</f>
        <v>0.9</v>
      </c>
      <c r="AF61" s="26">
        <f>PERCENTILE($L$2:$L$112, 0.05)</f>
        <v>1.8188612012559151E-2</v>
      </c>
      <c r="AG61" s="26">
        <f>PERCENTILE($L$2:$L$112, 0.95)</f>
        <v>1.0270604073813701</v>
      </c>
      <c r="AH61" s="26">
        <f>MIN(MAX(L61,AF61), AG61)</f>
        <v>0.65773569678301003</v>
      </c>
      <c r="AI61" s="26">
        <f>AH61-$AH$113+1</f>
        <v>1.639547084770451</v>
      </c>
      <c r="AJ61" s="26">
        <f>PERCENTILE($M$2:$M$112, 0.02)</f>
        <v>-1.240141403124134</v>
      </c>
      <c r="AK61" s="26">
        <f>PERCENTILE($M$2:$M$112, 0.98)</f>
        <v>1.0735266224922819</v>
      </c>
      <c r="AL61" s="26">
        <f>MIN(MAX(M61,AJ61), AK61)</f>
        <v>-1.06533809367316</v>
      </c>
      <c r="AM61" s="26">
        <f>AL61-$AL$113 + 1</f>
        <v>1.174803309450974</v>
      </c>
      <c r="AN61" s="60">
        <v>1</v>
      </c>
      <c r="AO61" s="60">
        <v>1</v>
      </c>
      <c r="AP61" s="65">
        <v>1</v>
      </c>
      <c r="AQ61" s="25">
        <v>1</v>
      </c>
      <c r="AR61" s="20">
        <f>(AI61^4)*AB61*AE61*AN61</f>
        <v>6.5033643013874016</v>
      </c>
      <c r="AS61" s="20">
        <f>(AI61^4) *Z61*AC61*AO61</f>
        <v>5.7807682678999122</v>
      </c>
      <c r="AT61" s="20">
        <f>(AM61^4)*AA61*AP61*AQ61</f>
        <v>1.9048493983846286</v>
      </c>
      <c r="AU61" s="14">
        <f>AR61/$AR$113</f>
        <v>1.3770267829844409E-2</v>
      </c>
      <c r="AV61" s="14">
        <f>AS61/$AS$113</f>
        <v>1.3813679971665355E-2</v>
      </c>
      <c r="AW61" s="81">
        <f>AT61/$AT$113</f>
        <v>6.1179759411544431E-4</v>
      </c>
      <c r="AX61" s="25">
        <f>N61</f>
        <v>0</v>
      </c>
      <c r="AY61" s="80">
        <v>2007</v>
      </c>
      <c r="AZ61" s="15">
        <f>$D$119*AU61</f>
        <v>1762.2224849886786</v>
      </c>
      <c r="BA61" s="23">
        <f>AZ61-AY61</f>
        <v>-244.77751501132138</v>
      </c>
      <c r="BB61" s="67">
        <f>BA61*IF($BA$113 &gt; 0, (BA61&gt;0), (BA61&lt;0))</f>
        <v>0</v>
      </c>
      <c r="BC61" s="75">
        <f>BB61/$BB$113</f>
        <v>0</v>
      </c>
      <c r="BD61" s="76">
        <f>BC61*$BA$113</f>
        <v>0</v>
      </c>
      <c r="BE61" s="77">
        <f>(IF(BD61 &gt; 0, V61, W61))</f>
        <v>87.547230007026414</v>
      </c>
      <c r="BF61" s="60">
        <f>BD61/BE61</f>
        <v>0</v>
      </c>
      <c r="BG61" s="78">
        <f>AY61/AZ61</f>
        <v>1.1389027305555541</v>
      </c>
      <c r="BH61" s="80">
        <v>262</v>
      </c>
      <c r="BI61" s="80">
        <v>1745</v>
      </c>
      <c r="BJ61" s="80">
        <v>0</v>
      </c>
      <c r="BK61" s="10">
        <f>SUM(BH61:BJ61)</f>
        <v>2007</v>
      </c>
      <c r="BL61" s="15">
        <f>AV61*$D$118</f>
        <v>2723.7399757730595</v>
      </c>
      <c r="BM61" s="9">
        <f>BL61-BK61</f>
        <v>716.73997577305954</v>
      </c>
      <c r="BN61" s="67">
        <f>BM61*IF($BM$113 &gt; 0, (BM61&gt;0), (BM61&lt;0))</f>
        <v>716.73997577305954</v>
      </c>
      <c r="BO61" s="7">
        <f>BN61/$BN$113</f>
        <v>1.4462922591141351E-2</v>
      </c>
      <c r="BP61" s="76">
        <f>BO61*$BM$113</f>
        <v>3.5868048026040285</v>
      </c>
      <c r="BQ61" s="62">
        <f>IF(BP61&gt;0,V61,W61)</f>
        <v>86.943066958039566</v>
      </c>
      <c r="BR61" s="60">
        <f>BP61/BQ61</f>
        <v>4.1254638559450531E-2</v>
      </c>
      <c r="BS61" s="78">
        <f>BK61/BL61</f>
        <v>0.736854478713728</v>
      </c>
      <c r="BT61" s="17">
        <f>AY61+BK61+BV61</f>
        <v>4014</v>
      </c>
      <c r="BU61" s="83">
        <f>AZ61+BL61+BW61</f>
        <v>4488.7889656465513</v>
      </c>
      <c r="BV61" s="80">
        <v>0</v>
      </c>
      <c r="BW61" s="15">
        <f>AW61*$D$121</f>
        <v>2.8265048848133527</v>
      </c>
      <c r="BX61" s="48">
        <f>BW61-BV61</f>
        <v>2.8265048848133527</v>
      </c>
      <c r="BY61" s="68">
        <f>BX61*(BX61&lt;&gt;0)</f>
        <v>2.8265048848133527</v>
      </c>
      <c r="BZ61" s="31">
        <f>BY61/$BY$113</f>
        <v>8.1221404736015815E-3</v>
      </c>
      <c r="CA61" s="61">
        <f>BZ61 * $BX$113</f>
        <v>2.8265048848133527</v>
      </c>
      <c r="CB61" s="62">
        <f>IF(CA61&gt;0, V61, W61)</f>
        <v>86.943066958039566</v>
      </c>
      <c r="CC61" s="79">
        <f>CA61/CB61</f>
        <v>3.2509836421775636E-2</v>
      </c>
      <c r="CG61" s="33"/>
      <c r="CI61" s="16"/>
      <c r="CJ61" s="1"/>
    </row>
    <row r="62" spans="1:88" x14ac:dyDescent="0.2">
      <c r="A62" s="36" t="s">
        <v>191</v>
      </c>
      <c r="B62">
        <v>0</v>
      </c>
      <c r="C62">
        <v>0</v>
      </c>
      <c r="D62">
        <v>1.31947221111555E-2</v>
      </c>
      <c r="E62">
        <v>0.98680527788884398</v>
      </c>
      <c r="F62">
        <v>0.40477137176938299</v>
      </c>
      <c r="G62">
        <v>0.40477137176938299</v>
      </c>
      <c r="H62">
        <v>1.4638226683396E-2</v>
      </c>
      <c r="I62">
        <v>1.0037641154328701E-2</v>
      </c>
      <c r="J62">
        <v>1.21216033008694E-2</v>
      </c>
      <c r="K62">
        <v>7.00462561179198E-2</v>
      </c>
      <c r="L62">
        <v>0.98942239820446898</v>
      </c>
      <c r="M62">
        <v>-0.90871727363079602</v>
      </c>
      <c r="N62" s="25">
        <v>1</v>
      </c>
      <c r="O62">
        <v>1.0042263338459501</v>
      </c>
      <c r="P62">
        <v>0.99619868422556301</v>
      </c>
      <c r="Q62">
        <v>1.0091577114710599</v>
      </c>
      <c r="R62">
        <v>0.99705366529803796</v>
      </c>
      <c r="S62">
        <v>244.74000549316401</v>
      </c>
      <c r="T62" s="34">
        <f>IF(C62,P62,R62)</f>
        <v>0.99705366529803796</v>
      </c>
      <c r="U62" s="34">
        <f>IF(D62 = 0,O62,Q62)</f>
        <v>1.0091577114710599</v>
      </c>
      <c r="V62" s="50">
        <f>S62*T62^(1-N62)</f>
        <v>244.74000549316401</v>
      </c>
      <c r="W62" s="49">
        <f>S62*U62^(N62+1)</f>
        <v>249.24304700198192</v>
      </c>
      <c r="X62" s="55">
        <f>0.5 * (D62-MAX($D$4:$D$112))/(MIN($D$4:$D$112)-MAX($D$4:$D$112)) + 0.75</f>
        <v>1.2435944205034293</v>
      </c>
      <c r="Y62" s="55">
        <f>AVERAGE(D62, F62, G62, H62, I62, J62, K62)</f>
        <v>0.13279731327234792</v>
      </c>
      <c r="Z62" s="26">
        <f>AI62^N62</f>
        <v>1.9712337861919098</v>
      </c>
      <c r="AA62" s="26">
        <f>(Z62+AB62)/2</f>
        <v>1.6513289578426238</v>
      </c>
      <c r="AB62" s="26">
        <f>AM62^N62</f>
        <v>1.331424129493338</v>
      </c>
      <c r="AC62" s="26">
        <f>IF(C62&gt;0, 1, 0.8)</f>
        <v>0.8</v>
      </c>
      <c r="AD62" s="26">
        <f>IF(C62&gt;0, 1, 0.7)</f>
        <v>0.7</v>
      </c>
      <c r="AE62" s="26">
        <f>IF(C62 &gt; 0, 1, 0.9)</f>
        <v>0.9</v>
      </c>
      <c r="AF62" s="26">
        <f>PERCENTILE($L$2:$L$112, 0.05)</f>
        <v>1.8188612012559151E-2</v>
      </c>
      <c r="AG62" s="26">
        <f>PERCENTILE($L$2:$L$112, 0.95)</f>
        <v>1.0270604073813701</v>
      </c>
      <c r="AH62" s="26">
        <f>MIN(MAX(L62,AF62), AG62)</f>
        <v>0.98942239820446898</v>
      </c>
      <c r="AI62" s="26">
        <f>AH62-$AH$113+1</f>
        <v>1.9712337861919098</v>
      </c>
      <c r="AJ62" s="26">
        <f>PERCENTILE($M$2:$M$112, 0.02)</f>
        <v>-1.240141403124134</v>
      </c>
      <c r="AK62" s="26">
        <f>PERCENTILE($M$2:$M$112, 0.98)</f>
        <v>1.0735266224922819</v>
      </c>
      <c r="AL62" s="26">
        <f>MIN(MAX(M62,AJ62), AK62)</f>
        <v>-0.90871727363079602</v>
      </c>
      <c r="AM62" s="26">
        <f>AL62-$AL$113 + 1</f>
        <v>1.331424129493338</v>
      </c>
      <c r="AN62" s="60">
        <v>1</v>
      </c>
      <c r="AO62" s="60">
        <v>1</v>
      </c>
      <c r="AP62" s="65">
        <v>1</v>
      </c>
      <c r="AQ62" s="25">
        <v>1</v>
      </c>
      <c r="AR62" s="20">
        <f>(AI62^4)*AB62*AE62*AN62</f>
        <v>18.093036929800533</v>
      </c>
      <c r="AS62" s="20">
        <f>(AI62^4) *Z62*AC62*AO62</f>
        <v>23.811165737355896</v>
      </c>
      <c r="AT62" s="20">
        <f>(AM62^4)*AA62*AP62*AQ62</f>
        <v>5.1891866310091839</v>
      </c>
      <c r="AU62" s="14">
        <f>AR62/$AR$113</f>
        <v>3.8310319525767196E-2</v>
      </c>
      <c r="AV62" s="14">
        <f>AS62/$AS$113</f>
        <v>5.6898980897501075E-2</v>
      </c>
      <c r="AW62" s="81">
        <f>AT62/$AT$113</f>
        <v>1.666657689032906E-3</v>
      </c>
      <c r="AX62" s="25">
        <f>N62</f>
        <v>1</v>
      </c>
      <c r="AY62" s="80">
        <v>3671</v>
      </c>
      <c r="AZ62" s="15">
        <f>$D$119*AU62</f>
        <v>4902.6865206710054</v>
      </c>
      <c r="BA62" s="23">
        <f>AZ62-AY62</f>
        <v>1231.6865206710054</v>
      </c>
      <c r="BB62" s="67">
        <f>BA62*IF($BA$113 &gt; 0, (BA62&gt;0), (BA62&lt;0))</f>
        <v>1231.6865206710054</v>
      </c>
      <c r="BC62" s="75">
        <f>BB62/$BB$113</f>
        <v>4.0978293516717008E-2</v>
      </c>
      <c r="BD62" s="76">
        <f>BC62*$BA$113</f>
        <v>29.135566690387655</v>
      </c>
      <c r="BE62" s="77">
        <f>(IF(BD62 &gt; 0, V62, W62))</f>
        <v>244.74000549316401</v>
      </c>
      <c r="BF62" s="60">
        <f>BD62/BE62</f>
        <v>0.11904701330572398</v>
      </c>
      <c r="BG62" s="78">
        <f>AY62/AZ62</f>
        <v>0.74877314397363692</v>
      </c>
      <c r="BH62" s="80">
        <v>489</v>
      </c>
      <c r="BI62" s="80">
        <v>3671</v>
      </c>
      <c r="BJ62" s="80">
        <v>0</v>
      </c>
      <c r="BK62" s="10">
        <f>SUM(BH62:BJ62)</f>
        <v>4160</v>
      </c>
      <c r="BL62" s="15">
        <f>AV62*$D$118</f>
        <v>11219.17035642657</v>
      </c>
      <c r="BM62" s="9">
        <f>BL62-BK62</f>
        <v>7059.1703564265699</v>
      </c>
      <c r="BN62" s="67">
        <f>BM62*IF($BM$113 &gt; 0, (BM62&gt;0), (BM62&lt;0))</f>
        <v>7059.1703564265699</v>
      </c>
      <c r="BO62" s="7">
        <f>BN62/$BN$113</f>
        <v>0.14244529100327979</v>
      </c>
      <c r="BP62" s="76">
        <f>BO62*$BM$113</f>
        <v>35.326432168822976</v>
      </c>
      <c r="BQ62" s="62">
        <f>IF(BP62&gt;0,V62,W62)</f>
        <v>244.74000549316401</v>
      </c>
      <c r="BR62" s="60">
        <f>BP62/BQ62</f>
        <v>0.14434269582383294</v>
      </c>
      <c r="BS62" s="78">
        <f>BK62/BL62</f>
        <v>0.37079390613023955</v>
      </c>
      <c r="BT62" s="17">
        <f>AY62+BK62+BV62</f>
        <v>7831</v>
      </c>
      <c r="BU62" s="83">
        <f>AZ62+BL62+BW62</f>
        <v>16129.556835620908</v>
      </c>
      <c r="BV62" s="80">
        <v>0</v>
      </c>
      <c r="BW62" s="15">
        <f>AW62*$D$121</f>
        <v>7.6999585233320262</v>
      </c>
      <c r="BX62" s="48">
        <f>BW62-BV62</f>
        <v>7.6999585233320262</v>
      </c>
      <c r="BY62" s="68">
        <f>BX62*(BX62&lt;&gt;0)</f>
        <v>7.6999585233320262</v>
      </c>
      <c r="BZ62" s="31">
        <f>BY62/$BY$113</f>
        <v>2.2126317595781667E-2</v>
      </c>
      <c r="CA62" s="61">
        <f>BZ62 * $BX$113</f>
        <v>7.6999585233320262</v>
      </c>
      <c r="CB62" s="62">
        <f>IF(CA62&gt;0, V62, W62)</f>
        <v>244.74000549316401</v>
      </c>
      <c r="CC62" s="79">
        <f>CA62/CB62</f>
        <v>3.1461789452101235E-2</v>
      </c>
      <c r="CG62" s="33"/>
      <c r="CI62" s="16"/>
      <c r="CJ62" s="1"/>
    </row>
    <row r="63" spans="1:88" x14ac:dyDescent="0.2">
      <c r="A63" s="36" t="s">
        <v>148</v>
      </c>
      <c r="B63">
        <v>1</v>
      </c>
      <c r="C63">
        <v>0</v>
      </c>
      <c r="D63">
        <v>0.15033986405437799</v>
      </c>
      <c r="E63">
        <v>0.84966013594562095</v>
      </c>
      <c r="F63">
        <v>0.22107355864811101</v>
      </c>
      <c r="G63">
        <v>0.22107355864811101</v>
      </c>
      <c r="H63">
        <v>9.20117105813467E-3</v>
      </c>
      <c r="I63">
        <v>6.9008782936009996E-2</v>
      </c>
      <c r="J63">
        <v>2.5198444720020099E-2</v>
      </c>
      <c r="K63">
        <v>7.4637188094491894E-2</v>
      </c>
      <c r="L63">
        <v>0.54323293042705001</v>
      </c>
      <c r="M63">
        <v>-1.04472654059547</v>
      </c>
      <c r="N63" s="25">
        <v>1</v>
      </c>
      <c r="O63">
        <v>1.00514483144161</v>
      </c>
      <c r="P63">
        <v>0.97509518286765196</v>
      </c>
      <c r="Q63">
        <v>1.01755341525592</v>
      </c>
      <c r="R63">
        <v>0.98659652661188302</v>
      </c>
      <c r="S63">
        <v>55.369998931884702</v>
      </c>
      <c r="T63" s="34">
        <f>IF(C63,P63,R63)</f>
        <v>0.98659652661188302</v>
      </c>
      <c r="U63" s="34">
        <f>IF(D63 = 0,O63,Q63)</f>
        <v>1.01755341525592</v>
      </c>
      <c r="V63" s="50">
        <f>S63*T63^(1-N63)</f>
        <v>55.369998931884702</v>
      </c>
      <c r="W63" s="49">
        <f>S63*U63^(N63+1)</f>
        <v>57.330924836074352</v>
      </c>
      <c r="X63" s="55">
        <f>0.5 * (D63-MAX($D$4:$D$112))/(MIN($D$4:$D$112)-MAX($D$4:$D$112)) + 0.75</f>
        <v>1.1727197828478249</v>
      </c>
      <c r="Y63" s="55">
        <f>AVERAGE(D63, F63, G63, H63, I63, J63, K63)</f>
        <v>0.11007608116560809</v>
      </c>
      <c r="Z63" s="26">
        <f>AI63^N63</f>
        <v>1.5250443184144908</v>
      </c>
      <c r="AA63" s="26">
        <f>(Z63+AB63)/2</f>
        <v>1.3602295904715773</v>
      </c>
      <c r="AB63" s="26">
        <f>AM63^N63</f>
        <v>1.195414862528664</v>
      </c>
      <c r="AC63" s="26">
        <f>IF(C63&gt;0, 1, 0.8)</f>
        <v>0.8</v>
      </c>
      <c r="AD63" s="26">
        <f>IF(C63&gt;0, 1, 0.7)</f>
        <v>0.7</v>
      </c>
      <c r="AE63" s="26">
        <f>IF(C63 &gt; 0, 1, 0.9)</f>
        <v>0.9</v>
      </c>
      <c r="AF63" s="26">
        <f>PERCENTILE($L$2:$L$112, 0.05)</f>
        <v>1.8188612012559151E-2</v>
      </c>
      <c r="AG63" s="26">
        <f>PERCENTILE($L$2:$L$112, 0.95)</f>
        <v>1.0270604073813701</v>
      </c>
      <c r="AH63" s="26">
        <f>MIN(MAX(L63,AF63), AG63)</f>
        <v>0.54323293042705001</v>
      </c>
      <c r="AI63" s="26">
        <f>AH63-$AH$113+1</f>
        <v>1.5250443184144908</v>
      </c>
      <c r="AJ63" s="26">
        <f>PERCENTILE($M$2:$M$112, 0.02)</f>
        <v>-1.240141403124134</v>
      </c>
      <c r="AK63" s="26">
        <f>PERCENTILE($M$2:$M$112, 0.98)</f>
        <v>1.0735266224922819</v>
      </c>
      <c r="AL63" s="26">
        <f>MIN(MAX(M63,AJ63), AK63)</f>
        <v>-1.04472654059547</v>
      </c>
      <c r="AM63" s="26">
        <f>AL63-$AL$113 + 1</f>
        <v>1.195414862528664</v>
      </c>
      <c r="AN63" s="60">
        <v>1</v>
      </c>
      <c r="AO63" s="60">
        <v>1</v>
      </c>
      <c r="AP63" s="65">
        <v>1</v>
      </c>
      <c r="AQ63" s="25">
        <v>1</v>
      </c>
      <c r="AR63" s="20">
        <f>(AI63^4)*AB63*AE63*AN63</f>
        <v>5.8195716439785263</v>
      </c>
      <c r="AS63" s="20">
        <f>(AI63^4) *Z63*AC63*AO63</f>
        <v>6.5993674474795574</v>
      </c>
      <c r="AT63" s="20">
        <f>(AM63^4)*AA63*AP63*AQ63</f>
        <v>2.7777094903318562</v>
      </c>
      <c r="AU63" s="14">
        <f>AR63/$AR$113</f>
        <v>1.2322400603554705E-2</v>
      </c>
      <c r="AV63" s="14">
        <f>AS63/$AS$113</f>
        <v>1.5769798357273823E-2</v>
      </c>
      <c r="AW63" s="81">
        <f>AT63/$AT$113</f>
        <v>8.9214191146964536E-4</v>
      </c>
      <c r="AX63" s="25">
        <f>N63</f>
        <v>1</v>
      </c>
      <c r="AY63" s="80">
        <v>2436</v>
      </c>
      <c r="AZ63" s="15">
        <f>$D$119*AU63</f>
        <v>1576.9345724387063</v>
      </c>
      <c r="BA63" s="23">
        <f>AZ63-AY63</f>
        <v>-859.06542756129375</v>
      </c>
      <c r="BB63" s="67">
        <f>BA63*IF($BA$113 &gt; 0, (BA63&gt;0), (BA63&lt;0))</f>
        <v>0</v>
      </c>
      <c r="BC63" s="75">
        <f>BB63/$BB$113</f>
        <v>0</v>
      </c>
      <c r="BD63" s="76">
        <f>BC63*$BA$113</f>
        <v>0</v>
      </c>
      <c r="BE63" s="77">
        <f>(IF(BD63 &gt; 0, V63, W63))</f>
        <v>57.330924836074352</v>
      </c>
      <c r="BF63" s="60">
        <f>BD63/BE63</f>
        <v>0</v>
      </c>
      <c r="BG63" s="78">
        <f>AY63/AZ63</f>
        <v>1.5447692266856459</v>
      </c>
      <c r="BH63" s="80">
        <v>166</v>
      </c>
      <c r="BI63" s="80">
        <v>1827</v>
      </c>
      <c r="BJ63" s="80">
        <v>166</v>
      </c>
      <c r="BK63" s="10">
        <f>SUM(BH63:BJ63)</f>
        <v>2159</v>
      </c>
      <c r="BL63" s="15">
        <f>AV63*$D$118</f>
        <v>3109.4415306921805</v>
      </c>
      <c r="BM63" s="9">
        <f>BL63-BK63</f>
        <v>950.44153069218055</v>
      </c>
      <c r="BN63" s="67">
        <f>BM63*IF($BM$113 &gt; 0, (BM63&gt;0), (BM63&lt;0))</f>
        <v>950.44153069218055</v>
      </c>
      <c r="BO63" s="7">
        <f>BN63/$BN$113</f>
        <v>1.917872973525804E-2</v>
      </c>
      <c r="BP63" s="76">
        <f>BO63*$BM$113</f>
        <v>4.7563249743452847</v>
      </c>
      <c r="BQ63" s="62">
        <f>IF(BP63&gt;0,V63,W63)</f>
        <v>55.369998931884702</v>
      </c>
      <c r="BR63" s="60">
        <f>BP63/BQ63</f>
        <v>8.5900759727238582E-2</v>
      </c>
      <c r="BS63" s="78">
        <f>BK63/BL63</f>
        <v>0.69433690220230426</v>
      </c>
      <c r="BT63" s="17">
        <f>AY63+BK63+BV63</f>
        <v>4595</v>
      </c>
      <c r="BU63" s="83">
        <f>AZ63+BL63+BW63</f>
        <v>4690.4977987618768</v>
      </c>
      <c r="BV63" s="80">
        <v>0</v>
      </c>
      <c r="BW63" s="15">
        <f>AW63*$D$121</f>
        <v>4.1216956309897617</v>
      </c>
      <c r="BX63" s="48">
        <f>BW63-BV63</f>
        <v>4.1216956309897617</v>
      </c>
      <c r="BY63" s="68">
        <f>BX63*(BX63&lt;&gt;0)</f>
        <v>4.1216956309897617</v>
      </c>
      <c r="BZ63" s="31">
        <f>BY63/$BY$113</f>
        <v>1.1843952962614248E-2</v>
      </c>
      <c r="CA63" s="61">
        <f>BZ63 * $BX$113</f>
        <v>4.1216956309897617</v>
      </c>
      <c r="CB63" s="62">
        <f>IF(CA63&gt;0, V63, W63)</f>
        <v>55.369998931884702</v>
      </c>
      <c r="CC63" s="79">
        <f>CA63/CB63</f>
        <v>7.4439149548480341E-2</v>
      </c>
      <c r="CG63" s="33"/>
      <c r="CI63" s="16"/>
      <c r="CJ63" s="1"/>
    </row>
    <row r="64" spans="1:88" x14ac:dyDescent="0.2">
      <c r="A64" s="36" t="s">
        <v>264</v>
      </c>
      <c r="B64">
        <v>0</v>
      </c>
      <c r="C64">
        <v>0</v>
      </c>
      <c r="D64">
        <v>0.68256130790190706</v>
      </c>
      <c r="E64">
        <v>0.317438692098092</v>
      </c>
      <c r="F64">
        <v>0.67071524966261797</v>
      </c>
      <c r="G64">
        <v>0.67071524966261797</v>
      </c>
      <c r="H64">
        <v>0.81737849779086802</v>
      </c>
      <c r="I64">
        <v>0.87334315169366705</v>
      </c>
      <c r="J64">
        <v>0.84489757567844403</v>
      </c>
      <c r="K64">
        <v>0.752785287057676</v>
      </c>
      <c r="L64">
        <v>0.43160174131999801</v>
      </c>
      <c r="M64">
        <v>0.64449428693662303</v>
      </c>
      <c r="N64" s="25">
        <v>0</v>
      </c>
      <c r="O64">
        <v>1.00659554286824</v>
      </c>
      <c r="P64">
        <v>0.98554748136454695</v>
      </c>
      <c r="Q64">
        <v>1.00019551393148</v>
      </c>
      <c r="R64">
        <v>0.99236509344224699</v>
      </c>
      <c r="S64">
        <v>18.709999084472599</v>
      </c>
      <c r="T64" s="34">
        <f>IF(C64,P64,R64)</f>
        <v>0.99236509344224699</v>
      </c>
      <c r="U64" s="34">
        <f>IF(D64 = 0,O64,Q64)</f>
        <v>1.00019551393148</v>
      </c>
      <c r="V64" s="50">
        <f>S64*T64^(1-N64)</f>
        <v>18.567149989767007</v>
      </c>
      <c r="W64" s="49">
        <f>S64*U64^(N64+1)</f>
        <v>18.71365714995159</v>
      </c>
      <c r="X64" s="55">
        <f>0.5 * (D64-MAX($D$4:$D$112))/(MIN($D$4:$D$112)-MAX($D$4:$D$112)) + 0.75</f>
        <v>0.89767539227908988</v>
      </c>
      <c r="Y64" s="55">
        <f>AVERAGE(D64, F64, G64, H64, I64, J64, K64)</f>
        <v>0.75891375992111409</v>
      </c>
      <c r="Z64" s="26">
        <f>AI64^N64</f>
        <v>1</v>
      </c>
      <c r="AA64" s="26">
        <f>(Z64+AB64)/2</f>
        <v>1</v>
      </c>
      <c r="AB64" s="26">
        <f>AM64^N64</f>
        <v>1</v>
      </c>
      <c r="AC64" s="26">
        <f>IF(C64&gt;0, 1, 0.8)</f>
        <v>0.8</v>
      </c>
      <c r="AD64" s="26">
        <f>IF(C64&gt;0, 1, 0.7)</f>
        <v>0.7</v>
      </c>
      <c r="AE64" s="26">
        <f>IF(C64 &gt; 0, 1, 0.9)</f>
        <v>0.9</v>
      </c>
      <c r="AF64" s="26">
        <f>PERCENTILE($L$2:$L$112, 0.05)</f>
        <v>1.8188612012559151E-2</v>
      </c>
      <c r="AG64" s="26">
        <f>PERCENTILE($L$2:$L$112, 0.95)</f>
        <v>1.0270604073813701</v>
      </c>
      <c r="AH64" s="26">
        <f>MIN(MAX(L64,AF64), AG64)</f>
        <v>0.43160174131999801</v>
      </c>
      <c r="AI64" s="26">
        <f>AH64-$AH$113+1</f>
        <v>1.4134131293074388</v>
      </c>
      <c r="AJ64" s="26">
        <f>PERCENTILE($M$2:$M$112, 0.02)</f>
        <v>-1.240141403124134</v>
      </c>
      <c r="AK64" s="26">
        <f>PERCENTILE($M$2:$M$112, 0.98)</f>
        <v>1.0735266224922819</v>
      </c>
      <c r="AL64" s="26">
        <f>MIN(MAX(M64,AJ64), AK64)</f>
        <v>0.64449428693662303</v>
      </c>
      <c r="AM64" s="26">
        <f>AL64-$AL$113 + 1</f>
        <v>2.8846356900607573</v>
      </c>
      <c r="AN64" s="60">
        <v>0</v>
      </c>
      <c r="AO64" s="63">
        <v>0</v>
      </c>
      <c r="AP64" s="65">
        <v>0.5</v>
      </c>
      <c r="AQ64" s="64">
        <v>1</v>
      </c>
      <c r="AR64" s="20">
        <f>(AI64^4)*AB64*AE64*AN64</f>
        <v>0</v>
      </c>
      <c r="AS64" s="20">
        <f>(AI64^4) *Z64*AC64*AO64</f>
        <v>0</v>
      </c>
      <c r="AT64" s="20">
        <f>(AM64^4)*AA64*AP64*AQ64</f>
        <v>34.620544526214339</v>
      </c>
      <c r="AU64" s="14">
        <f>AR64/$AR$113</f>
        <v>0</v>
      </c>
      <c r="AV64" s="14">
        <f>AS64/$AS$113</f>
        <v>0</v>
      </c>
      <c r="AW64" s="81">
        <f>AT64/$AT$113</f>
        <v>1.1119391310445063E-2</v>
      </c>
      <c r="AX64" s="25">
        <f>N64</f>
        <v>0</v>
      </c>
      <c r="AY64" s="80">
        <v>0</v>
      </c>
      <c r="AZ64" s="15">
        <f>$D$119*AU64</f>
        <v>0</v>
      </c>
      <c r="BA64" s="23">
        <f>AZ64-AY64</f>
        <v>0</v>
      </c>
      <c r="BB64" s="67">
        <f>BA64*IF($BA$113 &gt; 0, (BA64&gt;0), (BA64&lt;0))</f>
        <v>0</v>
      </c>
      <c r="BC64" s="75">
        <f>BB64/$BB$113</f>
        <v>0</v>
      </c>
      <c r="BD64" s="76">
        <f>BC64*$BA$113</f>
        <v>0</v>
      </c>
      <c r="BE64" s="77">
        <f>(IF(BD64 &gt; 0, V64, W64))</f>
        <v>18.71365714995159</v>
      </c>
      <c r="BF64" s="60">
        <f>BD64/BE64</f>
        <v>0</v>
      </c>
      <c r="BG64" s="78" t="e">
        <f>AY64/AZ64</f>
        <v>#DIV/0!</v>
      </c>
      <c r="BH64" s="80">
        <v>0</v>
      </c>
      <c r="BI64" s="80">
        <v>0</v>
      </c>
      <c r="BJ64" s="80">
        <v>0</v>
      </c>
      <c r="BK64" s="10">
        <f>SUM(BH64:BJ64)</f>
        <v>0</v>
      </c>
      <c r="BL64" s="15">
        <f>AV64*$D$118</f>
        <v>0</v>
      </c>
      <c r="BM64" s="9">
        <f>BL64-BK64</f>
        <v>0</v>
      </c>
      <c r="BN64" s="67">
        <f>BM64*IF($BM$113 &gt; 0, (BM64&gt;0), (BM64&lt;0))</f>
        <v>0</v>
      </c>
      <c r="BO64" s="7">
        <f>BN64/$BN$113</f>
        <v>0</v>
      </c>
      <c r="BP64" s="76">
        <f>BO64*$BM$113</f>
        <v>0</v>
      </c>
      <c r="BQ64" s="62">
        <f>IF(BP64&gt;0,V64,W64)</f>
        <v>18.71365714995159</v>
      </c>
      <c r="BR64" s="60">
        <f>BP64/BQ64</f>
        <v>0</v>
      </c>
      <c r="BS64" s="78" t="e">
        <f>BK64/BL64</f>
        <v>#DIV/0!</v>
      </c>
      <c r="BT64" s="17">
        <f>AY64+BK64+BV64</f>
        <v>0</v>
      </c>
      <c r="BU64" s="83">
        <f>AZ64+BL64+BW64</f>
        <v>51.371587854256191</v>
      </c>
      <c r="BV64" s="80">
        <v>0</v>
      </c>
      <c r="BW64" s="15">
        <f>AW64*$D$121</f>
        <v>51.371587854256191</v>
      </c>
      <c r="BX64" s="48">
        <f>BW64-BV64</f>
        <v>51.371587854256191</v>
      </c>
      <c r="BY64" s="68">
        <f>BX64*(BX64&lt;&gt;0)</f>
        <v>51.371587854256191</v>
      </c>
      <c r="BZ64" s="31">
        <f>BY64/$BY$113</f>
        <v>0.14761950532832227</v>
      </c>
      <c r="CA64" s="61">
        <f>BZ64 * $BX$113</f>
        <v>51.371587854256191</v>
      </c>
      <c r="CB64" s="62">
        <f>IF(CA64&gt;0, V64, W64)</f>
        <v>18.567149989767007</v>
      </c>
      <c r="CC64" s="79">
        <f>CA64/CB64</f>
        <v>2.7667998525658937</v>
      </c>
      <c r="CG64" s="33"/>
      <c r="CI64" s="16"/>
      <c r="CJ64" s="1"/>
    </row>
    <row r="65" spans="1:88" x14ac:dyDescent="0.2">
      <c r="A65" s="36" t="s">
        <v>265</v>
      </c>
      <c r="B65">
        <v>0</v>
      </c>
      <c r="C65">
        <v>0</v>
      </c>
      <c r="D65">
        <v>1.0799136069114401E-2</v>
      </c>
      <c r="E65">
        <v>0.98920086393088502</v>
      </c>
      <c r="F65">
        <v>0.632171581769437</v>
      </c>
      <c r="G65">
        <v>0.63183279742765197</v>
      </c>
      <c r="H65">
        <v>2.0665901262916099E-2</v>
      </c>
      <c r="I65">
        <v>5.2812858783008003E-2</v>
      </c>
      <c r="J65">
        <v>3.3036726911453797E-2</v>
      </c>
      <c r="K65">
        <v>0.14449665392407199</v>
      </c>
      <c r="L65">
        <v>0.86977426030864602</v>
      </c>
      <c r="M65">
        <v>0.322943288233565</v>
      </c>
      <c r="N65" s="25">
        <v>0</v>
      </c>
      <c r="O65">
        <v>1.0072702601727801</v>
      </c>
      <c r="P65">
        <v>0.99622564241452205</v>
      </c>
      <c r="Q65">
        <v>1.0028002248991501</v>
      </c>
      <c r="R65">
        <v>0.98824821260696305</v>
      </c>
      <c r="S65">
        <v>46.720001220703097</v>
      </c>
      <c r="T65" s="34">
        <f>IF(C65,P65,R65)</f>
        <v>0.98824821260696305</v>
      </c>
      <c r="U65" s="34">
        <f>IF(D65 = 0,O65,Q65)</f>
        <v>1.0028002248991501</v>
      </c>
      <c r="V65" s="50">
        <f>S65*T65^(1-N65)</f>
        <v>46.170957699354965</v>
      </c>
      <c r="W65" s="49">
        <f>S65*U65^(N65+1)</f>
        <v>46.85082773140963</v>
      </c>
      <c r="X65" s="55">
        <f>0.5 * (D65-MAX($D$4:$D$112))/(MIN($D$4:$D$112)-MAX($D$4:$D$112)) + 0.75</f>
        <v>1.244832424929228</v>
      </c>
      <c r="Y65" s="55">
        <f>AVERAGE(D65, F65, G65, H65, I65, J65, K65)</f>
        <v>0.21797366516395042</v>
      </c>
      <c r="Z65" s="26">
        <f>AI65^N65</f>
        <v>1</v>
      </c>
      <c r="AA65" s="26">
        <f>(Z65+AB65)/2</f>
        <v>1</v>
      </c>
      <c r="AB65" s="26">
        <f>AM65^N65</f>
        <v>1</v>
      </c>
      <c r="AC65" s="26">
        <f>IF(C65&gt;0, 1, 0.8)</f>
        <v>0.8</v>
      </c>
      <c r="AD65" s="26">
        <f>IF(C65&gt;0, 1, 0.7)</f>
        <v>0.7</v>
      </c>
      <c r="AE65" s="26">
        <f>IF(C65 &gt; 0, 1, 0.9)</f>
        <v>0.9</v>
      </c>
      <c r="AF65" s="26">
        <f>PERCENTILE($L$2:$L$112, 0.05)</f>
        <v>1.8188612012559151E-2</v>
      </c>
      <c r="AG65" s="26">
        <f>PERCENTILE($L$2:$L$112, 0.95)</f>
        <v>1.0270604073813701</v>
      </c>
      <c r="AH65" s="26">
        <f>MIN(MAX(L65,AF65), AG65)</f>
        <v>0.86977426030864602</v>
      </c>
      <c r="AI65" s="26">
        <f>AH65-$AH$113+1</f>
        <v>1.8515856482960869</v>
      </c>
      <c r="AJ65" s="26">
        <f>PERCENTILE($M$2:$M$112, 0.02)</f>
        <v>-1.240141403124134</v>
      </c>
      <c r="AK65" s="26">
        <f>PERCENTILE($M$2:$M$112, 0.98)</f>
        <v>1.0735266224922819</v>
      </c>
      <c r="AL65" s="26">
        <f>MIN(MAX(M65,AJ65), AK65)</f>
        <v>0.322943288233565</v>
      </c>
      <c r="AM65" s="26">
        <f>AL65-$AL$113 + 1</f>
        <v>2.563084691357699</v>
      </c>
      <c r="AN65" s="60">
        <v>0</v>
      </c>
      <c r="AO65" s="63">
        <v>0</v>
      </c>
      <c r="AP65" s="65">
        <v>0.5</v>
      </c>
      <c r="AQ65" s="64">
        <v>1</v>
      </c>
      <c r="AR65" s="20">
        <f>(AI65^4)*AB65*AE65*AN65</f>
        <v>0</v>
      </c>
      <c r="AS65" s="20">
        <f>(AI65^4) *Z65*AC65*AO65</f>
        <v>0</v>
      </c>
      <c r="AT65" s="20">
        <f>(AM65^4)*AA65*AP65*AQ65</f>
        <v>21.578528775548165</v>
      </c>
      <c r="AU65" s="14">
        <f>AR65/$AR$113</f>
        <v>0</v>
      </c>
      <c r="AV65" s="14">
        <f>AS65/$AS$113</f>
        <v>0</v>
      </c>
      <c r="AW65" s="81">
        <f>AT65/$AT$113</f>
        <v>6.9305699445986104E-3</v>
      </c>
      <c r="AX65" s="25">
        <f>N65</f>
        <v>0</v>
      </c>
      <c r="AY65" s="80">
        <v>0</v>
      </c>
      <c r="AZ65" s="15">
        <f>$D$119*AU65</f>
        <v>0</v>
      </c>
      <c r="BA65" s="23">
        <f>AZ65-AY65</f>
        <v>0</v>
      </c>
      <c r="BB65" s="67">
        <f>BA65*IF($BA$113 &gt; 0, (BA65&gt;0), (BA65&lt;0))</f>
        <v>0</v>
      </c>
      <c r="BC65" s="75">
        <f>BB65/$BB$113</f>
        <v>0</v>
      </c>
      <c r="BD65" s="76">
        <f>BC65*$BA$113</f>
        <v>0</v>
      </c>
      <c r="BE65" s="77">
        <f>(IF(BD65 &gt; 0, V65, W65))</f>
        <v>46.85082773140963</v>
      </c>
      <c r="BF65" s="60">
        <f>BD65/BE65</f>
        <v>0</v>
      </c>
      <c r="BG65" s="78" t="e">
        <f>AY65/AZ65</f>
        <v>#DIV/0!</v>
      </c>
      <c r="BH65" s="80">
        <v>0</v>
      </c>
      <c r="BI65" s="80">
        <v>0</v>
      </c>
      <c r="BJ65" s="80">
        <v>0</v>
      </c>
      <c r="BK65" s="10">
        <f>SUM(BH65:BJ65)</f>
        <v>0</v>
      </c>
      <c r="BL65" s="15">
        <f>AV65*$D$118</f>
        <v>0</v>
      </c>
      <c r="BM65" s="9">
        <f>BL65-BK65</f>
        <v>0</v>
      </c>
      <c r="BN65" s="67">
        <f>BM65*IF($BM$113 &gt; 0, (BM65&gt;0), (BM65&lt;0))</f>
        <v>0</v>
      </c>
      <c r="BO65" s="7">
        <f>BN65/$BN$113</f>
        <v>0</v>
      </c>
      <c r="BP65" s="76">
        <f>BO65*$BM$113</f>
        <v>0</v>
      </c>
      <c r="BQ65" s="62">
        <f>IF(BP65&gt;0,V65,W65)</f>
        <v>46.85082773140963</v>
      </c>
      <c r="BR65" s="60">
        <f>BP65/BQ65</f>
        <v>0</v>
      </c>
      <c r="BS65" s="78" t="e">
        <f>BK65/BL65</f>
        <v>#DIV/0!</v>
      </c>
      <c r="BT65" s="17">
        <f>AY65+BK65+BV65</f>
        <v>0</v>
      </c>
      <c r="BU65" s="83">
        <f>AZ65+BL65+BW65</f>
        <v>32.019233144045579</v>
      </c>
      <c r="BV65" s="80">
        <v>0</v>
      </c>
      <c r="BW65" s="15">
        <f>AW65*$D$121</f>
        <v>32.019233144045579</v>
      </c>
      <c r="BX65" s="48">
        <f>BW65-BV65</f>
        <v>32.019233144045579</v>
      </c>
      <c r="BY65" s="68">
        <f>BX65*(BX65&lt;&gt;0)</f>
        <v>32.019233144045579</v>
      </c>
      <c r="BZ65" s="31">
        <f>BY65/$BY$113</f>
        <v>9.2009290643809055E-2</v>
      </c>
      <c r="CA65" s="61">
        <f>BZ65 * $BX$113</f>
        <v>32.019233144045579</v>
      </c>
      <c r="CB65" s="62">
        <f>IF(CA65&gt;0, V65, W65)</f>
        <v>46.170957699354965</v>
      </c>
      <c r="CC65" s="79">
        <f>CA65/CB65</f>
        <v>0.69349293884135543</v>
      </c>
      <c r="CG65" s="33"/>
      <c r="CI65" s="16"/>
      <c r="CJ65" s="1"/>
    </row>
    <row r="66" spans="1:88" x14ac:dyDescent="0.2">
      <c r="A66" s="36" t="s">
        <v>149</v>
      </c>
      <c r="B66">
        <v>1</v>
      </c>
      <c r="C66">
        <v>1</v>
      </c>
      <c r="D66">
        <v>0.68430132259919496</v>
      </c>
      <c r="E66">
        <v>0.31569867740080498</v>
      </c>
      <c r="F66">
        <v>0.62614155251141501</v>
      </c>
      <c r="G66">
        <v>0.625784369652025</v>
      </c>
      <c r="H66">
        <v>0.79496623695518698</v>
      </c>
      <c r="I66">
        <v>0.575199508901166</v>
      </c>
      <c r="J66">
        <v>0.67621312401463396</v>
      </c>
      <c r="K66">
        <v>0.65060306808596002</v>
      </c>
      <c r="L66">
        <v>0.62258249661037002</v>
      </c>
      <c r="M66">
        <v>-0.87917650325090801</v>
      </c>
      <c r="N66" s="25">
        <v>0</v>
      </c>
      <c r="O66">
        <v>1.0050075091342801</v>
      </c>
      <c r="P66">
        <v>0.98932412071048503</v>
      </c>
      <c r="Q66">
        <v>1.0007337187513501</v>
      </c>
      <c r="R66">
        <v>1.0024903415067801</v>
      </c>
      <c r="S66">
        <v>86.959999084472599</v>
      </c>
      <c r="T66" s="34">
        <f>IF(C66,P66,R66)</f>
        <v>0.98932412071048503</v>
      </c>
      <c r="U66" s="34">
        <f>IF(D66 = 0,O66,Q66)</f>
        <v>1.0007337187513501</v>
      </c>
      <c r="V66" s="50">
        <f>S66*T66^(1-N66)</f>
        <v>86.031624631230443</v>
      </c>
      <c r="W66" s="49">
        <f>S66*U66^(N66+1)</f>
        <v>87.02380326641827</v>
      </c>
      <c r="X66" s="55">
        <f>0.5 * (D66-MAX($D$4:$D$112))/(MIN($D$4:$D$112)-MAX($D$4:$D$112)) + 0.75</f>
        <v>0.89677617769927809</v>
      </c>
      <c r="Y66" s="55">
        <f>AVERAGE(D66, F66, G66, H66, I66, J66, K66)</f>
        <v>0.66188702610279737</v>
      </c>
      <c r="Z66" s="26">
        <f>AI66^N66</f>
        <v>1</v>
      </c>
      <c r="AA66" s="26">
        <f>(Z66+AB66)/2</f>
        <v>1</v>
      </c>
      <c r="AB66" s="26">
        <f>AM66^N66</f>
        <v>1</v>
      </c>
      <c r="AC66" s="26">
        <f>IF(C66&gt;0, 1, 0.8)</f>
        <v>1</v>
      </c>
      <c r="AD66" s="26">
        <f>IF(C66&gt;0, 1, 0.7)</f>
        <v>1</v>
      </c>
      <c r="AE66" s="26">
        <f>IF(C66 &gt; 0, 1, 0.9)</f>
        <v>1</v>
      </c>
      <c r="AF66" s="26">
        <f>PERCENTILE($L$2:$L$112, 0.05)</f>
        <v>1.8188612012559151E-2</v>
      </c>
      <c r="AG66" s="26">
        <f>PERCENTILE($L$2:$L$112, 0.95)</f>
        <v>1.0270604073813701</v>
      </c>
      <c r="AH66" s="26">
        <f>MIN(MAX(L66,AF66), AG66)</f>
        <v>0.62258249661037002</v>
      </c>
      <c r="AI66" s="26">
        <f>AH66-$AH$113+1</f>
        <v>1.604393884597811</v>
      </c>
      <c r="AJ66" s="26">
        <f>PERCENTILE($M$2:$M$112, 0.02)</f>
        <v>-1.240141403124134</v>
      </c>
      <c r="AK66" s="26">
        <f>PERCENTILE($M$2:$M$112, 0.98)</f>
        <v>1.0735266224922819</v>
      </c>
      <c r="AL66" s="26">
        <f>MIN(MAX(M66,AJ66), AK66)</f>
        <v>-0.87917650325090801</v>
      </c>
      <c r="AM66" s="26">
        <f>AL66-$AL$113 + 1</f>
        <v>1.360964899873226</v>
      </c>
      <c r="AN66" s="60">
        <v>1</v>
      </c>
      <c r="AO66" s="60">
        <v>1</v>
      </c>
      <c r="AP66" s="65">
        <v>1</v>
      </c>
      <c r="AQ66" s="25">
        <v>1</v>
      </c>
      <c r="AR66" s="20">
        <f>(AI66^4)*AB66*AE66*AN66</f>
        <v>6.6258864920986058</v>
      </c>
      <c r="AS66" s="20">
        <f>(AI66^4) *Z66*AC66*AO66</f>
        <v>6.6258864920986058</v>
      </c>
      <c r="AT66" s="20">
        <f>(AM66^4)*AA66*AP66*AQ66</f>
        <v>3.4307391498080451</v>
      </c>
      <c r="AU66" s="14">
        <f>AR66/$AR$113</f>
        <v>1.402969715027055E-2</v>
      </c>
      <c r="AV66" s="14">
        <f>AS66/$AS$113</f>
        <v>1.5833168064991743E-2</v>
      </c>
      <c r="AW66" s="81">
        <f>AT66/$AT$113</f>
        <v>1.1018813139086871E-3</v>
      </c>
      <c r="AX66" s="25">
        <f>N66</f>
        <v>0</v>
      </c>
      <c r="AY66" s="80">
        <v>3652</v>
      </c>
      <c r="AZ66" s="15">
        <f>$D$119*AU66</f>
        <v>1795.4224334115731</v>
      </c>
      <c r="BA66" s="23">
        <f>AZ66-AY66</f>
        <v>-1856.5775665884269</v>
      </c>
      <c r="BB66" s="67">
        <f>BA66*IF($BA$113 &gt; 0, (BA66&gt;0), (BA66&lt;0))</f>
        <v>0</v>
      </c>
      <c r="BC66" s="75">
        <f>BB66/$BB$113</f>
        <v>0</v>
      </c>
      <c r="BD66" s="76">
        <f>BC66*$BA$113</f>
        <v>0</v>
      </c>
      <c r="BE66" s="77">
        <f>(IF(BD66 &gt; 0, V66, W66))</f>
        <v>87.02380326641827</v>
      </c>
      <c r="BF66" s="60">
        <f>BD66/BE66</f>
        <v>0</v>
      </c>
      <c r="BG66" s="78">
        <f>AY66/AZ66</f>
        <v>2.034061696032532</v>
      </c>
      <c r="BH66" s="80">
        <v>2174</v>
      </c>
      <c r="BI66" s="80">
        <v>2348</v>
      </c>
      <c r="BJ66" s="80">
        <v>87</v>
      </c>
      <c r="BK66" s="10">
        <f>SUM(BH66:BJ66)</f>
        <v>4609</v>
      </c>
      <c r="BL66" s="15">
        <f>AV66*$D$118</f>
        <v>3121.936579550877</v>
      </c>
      <c r="BM66" s="9">
        <f>BL66-BK66</f>
        <v>-1487.063420449123</v>
      </c>
      <c r="BN66" s="67">
        <f>BM66*IF($BM$113 &gt; 0, (BM66&gt;0), (BM66&lt;0))</f>
        <v>0</v>
      </c>
      <c r="BO66" s="7">
        <f>BN66/$BN$113</f>
        <v>0</v>
      </c>
      <c r="BP66" s="76">
        <f>BO66*$BM$113</f>
        <v>0</v>
      </c>
      <c r="BQ66" s="62">
        <f>IF(BP66&gt;0,V66,W66)</f>
        <v>87.02380326641827</v>
      </c>
      <c r="BR66" s="60">
        <f>BP66/BQ66</f>
        <v>0</v>
      </c>
      <c r="BS66" s="78">
        <f>BK66/BL66</f>
        <v>1.476327235533738</v>
      </c>
      <c r="BT66" s="17">
        <f>AY66+BK66+BV66</f>
        <v>8261</v>
      </c>
      <c r="BU66" s="83">
        <f>AZ66+BL66+BW66</f>
        <v>4922.4497046327078</v>
      </c>
      <c r="BV66" s="80">
        <v>0</v>
      </c>
      <c r="BW66" s="15">
        <f>AW66*$D$121</f>
        <v>5.0906916702581348</v>
      </c>
      <c r="BX66" s="48">
        <f>BW66-BV66</f>
        <v>5.0906916702581348</v>
      </c>
      <c r="BY66" s="68">
        <f>BX66*(BX66&lt;&gt;0)</f>
        <v>5.0906916702581348</v>
      </c>
      <c r="BZ66" s="31">
        <f>BY66/$BY$113</f>
        <v>1.4628424339822215E-2</v>
      </c>
      <c r="CA66" s="61">
        <f>BZ66 * $BX$113</f>
        <v>5.0906916702581348</v>
      </c>
      <c r="CB66" s="62">
        <f>IF(CA66&gt;0, V66, W66)</f>
        <v>86.031624631230443</v>
      </c>
      <c r="CC66" s="79">
        <f>CA66/CB66</f>
        <v>5.9172329850553082E-2</v>
      </c>
      <c r="CG66" s="33"/>
      <c r="CI66" s="16"/>
      <c r="CJ66" s="1"/>
    </row>
    <row r="67" spans="1:88" x14ac:dyDescent="0.2">
      <c r="A67" s="36" t="s">
        <v>192</v>
      </c>
      <c r="B67">
        <v>0</v>
      </c>
      <c r="C67">
        <v>0</v>
      </c>
      <c r="D67">
        <v>3.7984806077568899E-2</v>
      </c>
      <c r="E67">
        <v>0.96201519392243096</v>
      </c>
      <c r="F67">
        <v>4.6520874751490998E-2</v>
      </c>
      <c r="G67">
        <v>4.6520874751490998E-2</v>
      </c>
      <c r="H67">
        <v>4.1823504809702997E-3</v>
      </c>
      <c r="I67">
        <v>2.13299874529485E-2</v>
      </c>
      <c r="J67">
        <v>9.4450771983573493E-3</v>
      </c>
      <c r="K67">
        <v>2.0961709218547599E-2</v>
      </c>
      <c r="L67">
        <v>1.0784528770792701</v>
      </c>
      <c r="M67">
        <v>-1.10866016144638</v>
      </c>
      <c r="N67" s="25">
        <v>2</v>
      </c>
      <c r="O67">
        <v>1.0125223409531401</v>
      </c>
      <c r="P67">
        <v>0.982046449400657</v>
      </c>
      <c r="Q67">
        <v>1.01124067112914</v>
      </c>
      <c r="R67">
        <v>0.97214098795614601</v>
      </c>
      <c r="S67">
        <v>131.97999572753901</v>
      </c>
      <c r="T67" s="34">
        <f>IF(C67,P67,R67)</f>
        <v>0.97214098795614601</v>
      </c>
      <c r="U67" s="34">
        <f>IF(D67 = 0,O67,Q67)</f>
        <v>1.01124067112914</v>
      </c>
      <c r="V67" s="50">
        <f>S67*T67^(1-N67)</f>
        <v>135.76219639192163</v>
      </c>
      <c r="W67" s="49">
        <f>S67*U67^(N67+1)</f>
        <v>136.48084244151451</v>
      </c>
      <c r="X67" s="55">
        <f>0.5 * (D67-MAX($D$4:$D$112))/(MIN($D$4:$D$112)-MAX($D$4:$D$112)) + 0.75</f>
        <v>1.2307832615102881</v>
      </c>
      <c r="Y67" s="55">
        <f>AVERAGE(D67, F67, G67, H67, I67, J67, K67)</f>
        <v>2.6706525704482093E-2</v>
      </c>
      <c r="Z67" s="26">
        <f>AI67^N67</f>
        <v>4.0355658902283098</v>
      </c>
      <c r="AA67" s="26">
        <f>(Z67+AB67)/2</f>
        <v>2.657907845248471</v>
      </c>
      <c r="AB67" s="26">
        <f>AM67^N67</f>
        <v>1.280249800268632</v>
      </c>
      <c r="AC67" s="26">
        <f>IF(C67&gt;0, 1, 0.8)</f>
        <v>0.8</v>
      </c>
      <c r="AD67" s="26">
        <f>IF(C67&gt;0, 1, 0.7)</f>
        <v>0.7</v>
      </c>
      <c r="AE67" s="26">
        <f>IF(C67 &gt; 0, 1, 0.9)</f>
        <v>0.9</v>
      </c>
      <c r="AF67" s="26">
        <f>PERCENTILE($L$2:$L$112, 0.05)</f>
        <v>1.8188612012559151E-2</v>
      </c>
      <c r="AG67" s="26">
        <f>PERCENTILE($L$2:$L$112, 0.95)</f>
        <v>1.0270604073813701</v>
      </c>
      <c r="AH67" s="26">
        <f>MIN(MAX(L67,AF67), AG67)</f>
        <v>1.0270604073813701</v>
      </c>
      <c r="AI67" s="26">
        <f>AH67-$AH$113+1</f>
        <v>2.0088717953688109</v>
      </c>
      <c r="AJ67" s="26">
        <f>PERCENTILE($M$2:$M$112, 0.02)</f>
        <v>-1.240141403124134</v>
      </c>
      <c r="AK67" s="26">
        <f>PERCENTILE($M$2:$M$112, 0.98)</f>
        <v>1.0735266224922819</v>
      </c>
      <c r="AL67" s="26">
        <f>MIN(MAX(M67,AJ67), AK67)</f>
        <v>-1.10866016144638</v>
      </c>
      <c r="AM67" s="26">
        <f>AL67-$AL$113 + 1</f>
        <v>1.131481241677754</v>
      </c>
      <c r="AN67" s="60">
        <v>1</v>
      </c>
      <c r="AO67" s="60">
        <v>1</v>
      </c>
      <c r="AP67" s="65">
        <v>1</v>
      </c>
      <c r="AQ67" s="25">
        <v>1</v>
      </c>
      <c r="AR67" s="20">
        <f>(AI67^4)*AB67*AE67*AN67</f>
        <v>18.764893822346149</v>
      </c>
      <c r="AS67" s="20">
        <f>(AI67^4) *Z67*AC67*AO67</f>
        <v>52.577909527987032</v>
      </c>
      <c r="AT67" s="20">
        <f>(AM67^4)*AA67*AP67*AQ67</f>
        <v>4.3564160815089874</v>
      </c>
      <c r="AU67" s="14">
        <f>AR67/$AR$113</f>
        <v>3.9732913882307618E-2</v>
      </c>
      <c r="AV67" s="14">
        <f>AS67/$AS$113</f>
        <v>0.12563977349374741</v>
      </c>
      <c r="AW67" s="81">
        <f>AT67/$AT$113</f>
        <v>1.3991892901839065E-3</v>
      </c>
      <c r="AX67" s="25">
        <f>N67</f>
        <v>2</v>
      </c>
      <c r="AY67" s="80">
        <v>9371</v>
      </c>
      <c r="AZ67" s="15">
        <f>$D$119*AU67</f>
        <v>5084.7401882605527</v>
      </c>
      <c r="BA67" s="23">
        <f>AZ67-AY67</f>
        <v>-4286.2598117394473</v>
      </c>
      <c r="BB67" s="67">
        <f>BA67*IF($BA$113 &gt; 0, (BA67&gt;0), (BA67&lt;0))</f>
        <v>0</v>
      </c>
      <c r="BC67" s="75">
        <f>BB67/$BB$113</f>
        <v>0</v>
      </c>
      <c r="BD67" s="76">
        <f>BC67*$BA$113</f>
        <v>0</v>
      </c>
      <c r="BE67" s="77">
        <f>(IF(BD67 &gt; 0, V67, W67))</f>
        <v>136.48084244151451</v>
      </c>
      <c r="BF67" s="60">
        <f>BD67/BE67</f>
        <v>0</v>
      </c>
      <c r="BG67" s="78">
        <f>AY67/AZ67</f>
        <v>1.8429653537923913</v>
      </c>
      <c r="BH67" s="80">
        <v>1188</v>
      </c>
      <c r="BI67" s="80">
        <v>3168</v>
      </c>
      <c r="BJ67" s="80">
        <v>0</v>
      </c>
      <c r="BK67" s="10">
        <f>SUM(BH67:BJ67)</f>
        <v>4356</v>
      </c>
      <c r="BL67" s="15">
        <f>AV67*$D$118</f>
        <v>24773.273618176634</v>
      </c>
      <c r="BM67" s="9">
        <f>BL67-BK67</f>
        <v>20417.273618176634</v>
      </c>
      <c r="BN67" s="67">
        <f>BM67*IF($BM$113 &gt; 0, (BM67&gt;0), (BM67&lt;0))</f>
        <v>20417.273618176634</v>
      </c>
      <c r="BO67" s="7">
        <f>BN67/$BN$113</f>
        <v>0.41199522538608829</v>
      </c>
      <c r="BP67" s="76">
        <f>BO67*$BM$113</f>
        <v>102.17481589577763</v>
      </c>
      <c r="BQ67" s="62">
        <f>IF(BP67&gt;0,V67,W67)</f>
        <v>135.76219639192163</v>
      </c>
      <c r="BR67" s="60">
        <f>BP67/BQ67</f>
        <v>0.75260137660720272</v>
      </c>
      <c r="BS67" s="78">
        <f>BK67/BL67</f>
        <v>0.17583465419781735</v>
      </c>
      <c r="BT67" s="17">
        <f>AY67+BK67+BV67</f>
        <v>13859</v>
      </c>
      <c r="BU67" s="83">
        <f>AZ67+BL67+BW67</f>
        <v>29864.478060957834</v>
      </c>
      <c r="BV67" s="80">
        <v>132</v>
      </c>
      <c r="BW67" s="15">
        <f>AW67*$D$121</f>
        <v>6.4642545206496482</v>
      </c>
      <c r="BX67" s="48">
        <f>BW67-BV67</f>
        <v>-125.53574547935035</v>
      </c>
      <c r="BY67" s="68">
        <f>BX67*(BX67&lt;&gt;0)</f>
        <v>-125.53574547935035</v>
      </c>
      <c r="BZ67" s="31">
        <f>BY67/$BY$113</f>
        <v>-0.36073490080273063</v>
      </c>
      <c r="CA67" s="61">
        <f>BZ67 * $BX$113</f>
        <v>-125.53574547935037</v>
      </c>
      <c r="CB67" s="62">
        <f>IF(CA67&gt;0, V67, W67)</f>
        <v>136.48084244151451</v>
      </c>
      <c r="CC67" s="79">
        <f>CA67/CB67</f>
        <v>-0.91980488421402884</v>
      </c>
      <c r="CG67" s="33"/>
      <c r="CI67" s="16"/>
      <c r="CJ67" s="1"/>
    </row>
    <row r="68" spans="1:88" x14ac:dyDescent="0.2">
      <c r="A68" s="36" t="s">
        <v>195</v>
      </c>
      <c r="B68">
        <v>0</v>
      </c>
      <c r="C68">
        <v>0</v>
      </c>
      <c r="D68">
        <v>1.8422991893883502E-2</v>
      </c>
      <c r="E68">
        <v>0.98157700810611603</v>
      </c>
      <c r="F68">
        <v>4.4493070751276398E-2</v>
      </c>
      <c r="G68">
        <v>4.4493070751276398E-2</v>
      </c>
      <c r="H68">
        <v>1.3632718524458701E-2</v>
      </c>
      <c r="I68">
        <v>1.1627906976744099E-2</v>
      </c>
      <c r="J68">
        <v>1.2590471907063E-2</v>
      </c>
      <c r="K68">
        <v>2.3668307023378601E-2</v>
      </c>
      <c r="L68">
        <v>0.58887708897526603</v>
      </c>
      <c r="M68">
        <v>-0.56291214170146697</v>
      </c>
      <c r="N68" s="25">
        <v>1</v>
      </c>
      <c r="O68">
        <v>1.0013614882303199</v>
      </c>
      <c r="P68">
        <v>0.990748251857278</v>
      </c>
      <c r="Q68">
        <v>1.01392148420244</v>
      </c>
      <c r="R68">
        <v>0.972009190734898</v>
      </c>
      <c r="S68">
        <v>59.009998321533203</v>
      </c>
      <c r="T68" s="34">
        <f>IF(C68,P68,R68)</f>
        <v>0.972009190734898</v>
      </c>
      <c r="U68" s="34">
        <f>IF(D68 = 0,O68,Q68)</f>
        <v>1.01392148420244</v>
      </c>
      <c r="V68" s="50">
        <f>S68*T68^(1-N68)</f>
        <v>59.009998321533203</v>
      </c>
      <c r="W68" s="49">
        <f>S68*U68^(N68+1)</f>
        <v>60.664448433745129</v>
      </c>
      <c r="X68" s="55">
        <f>0.5 * (D68-MAX($D$4:$D$112))/(MIN($D$4:$D$112)-MAX($D$4:$D$112)) + 0.75</f>
        <v>1.2408925258452139</v>
      </c>
      <c r="Y68" s="55">
        <f>AVERAGE(D68, F68, G68, H68, I68, J68, K68)</f>
        <v>2.4132648261154386E-2</v>
      </c>
      <c r="Z68" s="26">
        <f>AI68^N68</f>
        <v>1.5706884769627067</v>
      </c>
      <c r="AA68" s="26">
        <f>(Z68+AB68)/2</f>
        <v>1.6239588691926869</v>
      </c>
      <c r="AB68" s="26">
        <f>AM68^N68</f>
        <v>1.6772292614226672</v>
      </c>
      <c r="AC68" s="26">
        <f>IF(C68&gt;0, 1, 0.8)</f>
        <v>0.8</v>
      </c>
      <c r="AD68" s="26">
        <f>IF(C68&gt;0, 1, 0.7)</f>
        <v>0.7</v>
      </c>
      <c r="AE68" s="26">
        <f>IF(C68 &gt; 0, 1, 0.9)</f>
        <v>0.9</v>
      </c>
      <c r="AF68" s="26">
        <f>PERCENTILE($L$2:$L$112, 0.05)</f>
        <v>1.8188612012559151E-2</v>
      </c>
      <c r="AG68" s="26">
        <f>PERCENTILE($L$2:$L$112, 0.95)</f>
        <v>1.0270604073813701</v>
      </c>
      <c r="AH68" s="26">
        <f>MIN(MAX(L68,AF68), AG68)</f>
        <v>0.58887708897526603</v>
      </c>
      <c r="AI68" s="26">
        <f>AH68-$AH$113+1</f>
        <v>1.5706884769627067</v>
      </c>
      <c r="AJ68" s="26">
        <f>PERCENTILE($M$2:$M$112, 0.02)</f>
        <v>-1.240141403124134</v>
      </c>
      <c r="AK68" s="26">
        <f>PERCENTILE($M$2:$M$112, 0.98)</f>
        <v>1.0735266224922819</v>
      </c>
      <c r="AL68" s="26">
        <f>MIN(MAX(M68,AJ68), AK68)</f>
        <v>-0.56291214170146697</v>
      </c>
      <c r="AM68" s="26">
        <f>AL68-$AL$113 + 1</f>
        <v>1.6772292614226672</v>
      </c>
      <c r="AN68" s="60">
        <v>1</v>
      </c>
      <c r="AO68" s="60">
        <v>1</v>
      </c>
      <c r="AP68" s="65">
        <v>1</v>
      </c>
      <c r="AQ68" s="25">
        <v>1</v>
      </c>
      <c r="AR68" s="20">
        <f>(AI68^4)*AB68*AE68*AN68</f>
        <v>9.1874538507829175</v>
      </c>
      <c r="AS68" s="20">
        <f>(AI68^4) *Z68*AC68*AO68</f>
        <v>7.6478660917290133</v>
      </c>
      <c r="AT68" s="20">
        <f>(AM68^4)*AA68*AP68*AQ68</f>
        <v>12.851231528987087</v>
      </c>
      <c r="AU68" s="14">
        <f>AR68/$AR$113</f>
        <v>1.945357730807518E-2</v>
      </c>
      <c r="AV68" s="14">
        <f>AS68/$AS$113</f>
        <v>1.8275282758510463E-2</v>
      </c>
      <c r="AW68" s="81">
        <f>AT68/$AT$113</f>
        <v>4.1275454833974599E-3</v>
      </c>
      <c r="AX68" s="25">
        <f>N68</f>
        <v>1</v>
      </c>
      <c r="AY68" s="80">
        <v>1770</v>
      </c>
      <c r="AZ68" s="15">
        <f>$D$119*AU68</f>
        <v>2489.5326488463052</v>
      </c>
      <c r="BA68" s="23">
        <f>AZ68-AY68</f>
        <v>719.53264884630516</v>
      </c>
      <c r="BB68" s="67">
        <f>BA68*IF($BA$113 &gt; 0, (BA68&gt;0), (BA68&lt;0))</f>
        <v>719.53264884630516</v>
      </c>
      <c r="BC68" s="75">
        <f>BB68/$BB$113</f>
        <v>2.3938899699268962E-2</v>
      </c>
      <c r="BD68" s="76">
        <f>BC68*$BA$113</f>
        <v>17.02055768618132</v>
      </c>
      <c r="BE68" s="77">
        <f>(IF(BD68 &gt; 0, V68, W68))</f>
        <v>59.009998321533203</v>
      </c>
      <c r="BF68" s="60">
        <f>BD68/BE68</f>
        <v>0.28843514947144794</v>
      </c>
      <c r="BG68" s="78">
        <f>AY68/AZ68</f>
        <v>0.71097681760480236</v>
      </c>
      <c r="BH68" s="80">
        <v>472</v>
      </c>
      <c r="BI68" s="80">
        <v>2832</v>
      </c>
      <c r="BJ68" s="80">
        <v>0</v>
      </c>
      <c r="BK68" s="10">
        <f>SUM(BH68:BJ68)</f>
        <v>3304</v>
      </c>
      <c r="BL68" s="15">
        <f>AV68*$D$118</f>
        <v>3603.4654284748176</v>
      </c>
      <c r="BM68" s="9">
        <f>BL68-BK68</f>
        <v>299.4654284748176</v>
      </c>
      <c r="BN68" s="67">
        <f>BM68*IF($BM$113 &gt; 0, (BM68&gt;0), (BM68&lt;0))</f>
        <v>299.4654284748176</v>
      </c>
      <c r="BO68" s="7">
        <f>BN68/$BN$113</f>
        <v>6.0428404402625771E-3</v>
      </c>
      <c r="BP68" s="76">
        <f>BO68*$BM$113</f>
        <v>1.4986244291855257</v>
      </c>
      <c r="BQ68" s="62">
        <f>IF(BP68&gt;0,V68,W68)</f>
        <v>59.009998321533203</v>
      </c>
      <c r="BR68" s="60">
        <f>BP68/BQ68</f>
        <v>2.5396110350992269E-2</v>
      </c>
      <c r="BS68" s="78">
        <f>BK68/BL68</f>
        <v>0.91689515705952873</v>
      </c>
      <c r="BT68" s="17">
        <f>AY68+BK68+BV68</f>
        <v>5074</v>
      </c>
      <c r="BU68" s="83">
        <f>AZ68+BL68+BW68</f>
        <v>6112.0673374544194</v>
      </c>
      <c r="BV68" s="80">
        <v>0</v>
      </c>
      <c r="BW68" s="15">
        <f>AW68*$D$121</f>
        <v>19.069260133296265</v>
      </c>
      <c r="BX68" s="48">
        <f>BW68-BV68</f>
        <v>19.069260133296265</v>
      </c>
      <c r="BY68" s="68">
        <f>BX68*(BX68&lt;&gt;0)</f>
        <v>19.069260133296265</v>
      </c>
      <c r="BZ68" s="31">
        <f>BY68/$BY$113</f>
        <v>5.4796724520966233E-2</v>
      </c>
      <c r="CA68" s="61">
        <f>BZ68 * $BX$113</f>
        <v>19.069260133296265</v>
      </c>
      <c r="CB68" s="62">
        <f>IF(CA68&gt;0, V68, W68)</f>
        <v>59.009998321533203</v>
      </c>
      <c r="CC68" s="79">
        <f>CA68/CB68</f>
        <v>0.32315303636159814</v>
      </c>
      <c r="CG68" s="33"/>
      <c r="CI68" s="16"/>
      <c r="CJ68" s="1"/>
    </row>
    <row r="69" spans="1:88" x14ac:dyDescent="0.2">
      <c r="A69" s="36" t="s">
        <v>240</v>
      </c>
      <c r="B69">
        <v>0</v>
      </c>
      <c r="C69">
        <v>0</v>
      </c>
      <c r="D69">
        <v>0.49540183926429399</v>
      </c>
      <c r="E69">
        <v>0.50459816073570496</v>
      </c>
      <c r="F69">
        <v>0.434765314240254</v>
      </c>
      <c r="G69">
        <v>0.43459244532803099</v>
      </c>
      <c r="H69">
        <v>0.66959431200334496</v>
      </c>
      <c r="I69">
        <v>0.34462567963195301</v>
      </c>
      <c r="J69">
        <v>0.48037422375877198</v>
      </c>
      <c r="K69">
        <v>0.45695571484827202</v>
      </c>
      <c r="L69">
        <v>0.55692821923985902</v>
      </c>
      <c r="M69">
        <v>1.1760686394870301</v>
      </c>
      <c r="N69" s="25">
        <v>0</v>
      </c>
      <c r="O69">
        <v>1.00600971263449</v>
      </c>
      <c r="P69">
        <v>0.965159754654903</v>
      </c>
      <c r="Q69">
        <v>1.0040472687226201</v>
      </c>
      <c r="R69">
        <v>0.97459340185320598</v>
      </c>
      <c r="S69">
        <v>6.5</v>
      </c>
      <c r="T69" s="34">
        <f>IF(C69,P69,R69)</f>
        <v>0.97459340185320598</v>
      </c>
      <c r="U69" s="34">
        <f>IF(D69 = 0,O69,Q69)</f>
        <v>1.0040472687226201</v>
      </c>
      <c r="V69" s="50">
        <f>S69*T69^(1-N69)</f>
        <v>6.3348571120458388</v>
      </c>
      <c r="W69" s="49">
        <f>S69*U69^(N69+1)</f>
        <v>6.52630724669703</v>
      </c>
      <c r="X69" s="55">
        <f>0.5 * (D69-MAX($D$4:$D$112))/(MIN($D$4:$D$112)-MAX($D$4:$D$112)) + 0.75</f>
        <v>0.99439671492716375</v>
      </c>
      <c r="Y69" s="55">
        <f>AVERAGE(D69, F69, G69, H69, I69, J69, K69)</f>
        <v>0.47375850415356008</v>
      </c>
      <c r="Z69" s="26">
        <f>AI69^N69</f>
        <v>1</v>
      </c>
      <c r="AA69" s="26">
        <f>(Z69+AB69)/2</f>
        <v>1</v>
      </c>
      <c r="AB69" s="26">
        <f>AM69^N69</f>
        <v>1</v>
      </c>
      <c r="AC69" s="26">
        <f>IF(C69&gt;0, 1, 0.8)</f>
        <v>0.8</v>
      </c>
      <c r="AD69" s="26">
        <f>IF(C69&gt;0, 1, 0.7)</f>
        <v>0.7</v>
      </c>
      <c r="AE69" s="26">
        <f>IF(C69 &gt; 0, 1, 0.9)</f>
        <v>0.9</v>
      </c>
      <c r="AF69" s="26">
        <f>PERCENTILE($L$2:$L$112, 0.05)</f>
        <v>1.8188612012559151E-2</v>
      </c>
      <c r="AG69" s="26">
        <f>PERCENTILE($L$2:$L$112, 0.95)</f>
        <v>1.0270604073813701</v>
      </c>
      <c r="AH69" s="26">
        <f>MIN(MAX(L69,AF69), AG69)</f>
        <v>0.55692821923985902</v>
      </c>
      <c r="AI69" s="26">
        <f>AH69-$AH$113+1</f>
        <v>1.5387396072272999</v>
      </c>
      <c r="AJ69" s="26">
        <f>PERCENTILE($M$2:$M$112, 0.02)</f>
        <v>-1.240141403124134</v>
      </c>
      <c r="AK69" s="26">
        <f>PERCENTILE($M$2:$M$112, 0.98)</f>
        <v>1.0735266224922819</v>
      </c>
      <c r="AL69" s="26">
        <f>MIN(MAX(M69,AJ69), AK69)</f>
        <v>1.0735266224922819</v>
      </c>
      <c r="AM69" s="26">
        <f>AL69-$AL$113 + 1</f>
        <v>3.3136680256164159</v>
      </c>
      <c r="AN69" s="60">
        <v>0</v>
      </c>
      <c r="AO69" s="63">
        <v>0</v>
      </c>
      <c r="AP69" s="65">
        <v>0.5</v>
      </c>
      <c r="AQ69" s="64">
        <v>1</v>
      </c>
      <c r="AR69" s="20">
        <f>(AI69^4)*AB69*AE69*AN69</f>
        <v>0</v>
      </c>
      <c r="AS69" s="20">
        <f>(AI69^4) *Z69*AC69*AO69</f>
        <v>0</v>
      </c>
      <c r="AT69" s="20">
        <f>(AM69^4)*AA69*AP69*AQ69</f>
        <v>60.284545786561196</v>
      </c>
      <c r="AU69" s="14">
        <f>AR69/$AR$113</f>
        <v>0</v>
      </c>
      <c r="AV69" s="14">
        <f>AS69/$AS$113</f>
        <v>0</v>
      </c>
      <c r="AW69" s="81">
        <f>AT69/$AT$113</f>
        <v>1.9362129156161905E-2</v>
      </c>
      <c r="AX69" s="25">
        <f>N69</f>
        <v>0</v>
      </c>
      <c r="AY69" s="80">
        <v>0</v>
      </c>
      <c r="AZ69" s="15">
        <f>$D$119*AU69</f>
        <v>0</v>
      </c>
      <c r="BA69" s="23">
        <f>AZ69-AY69</f>
        <v>0</v>
      </c>
      <c r="BB69" s="67">
        <f>BA69*IF($BA$113 &gt; 0, (BA69&gt;0), (BA69&lt;0))</f>
        <v>0</v>
      </c>
      <c r="BC69" s="75">
        <f>BB69/$BB$113</f>
        <v>0</v>
      </c>
      <c r="BD69" s="76">
        <f>BC69*$BA$113</f>
        <v>0</v>
      </c>
      <c r="BE69" s="77">
        <f>(IF(BD69 &gt; 0, V69, W69))</f>
        <v>6.52630724669703</v>
      </c>
      <c r="BF69" s="60">
        <f>BD69/BE69</f>
        <v>0</v>
      </c>
      <c r="BG69" s="78" t="e">
        <f>AY69/AZ69</f>
        <v>#DIV/0!</v>
      </c>
      <c r="BH69" s="80">
        <v>0</v>
      </c>
      <c r="BI69" s="80">
        <v>0</v>
      </c>
      <c r="BJ69" s="80">
        <v>0</v>
      </c>
      <c r="BK69" s="10">
        <f>SUM(BH69:BJ69)</f>
        <v>0</v>
      </c>
      <c r="BL69" s="15">
        <f>AV69*$D$118</f>
        <v>0</v>
      </c>
      <c r="BM69" s="9">
        <f>BL69-BK69</f>
        <v>0</v>
      </c>
      <c r="BN69" s="67">
        <f>BM69*IF($BM$113 &gt; 0, (BM69&gt;0), (BM69&lt;0))</f>
        <v>0</v>
      </c>
      <c r="BO69" s="7">
        <f>BN69/$BN$113</f>
        <v>0</v>
      </c>
      <c r="BP69" s="76">
        <f>BO69*$BM$113</f>
        <v>0</v>
      </c>
      <c r="BQ69" s="62">
        <f>IF(BP69&gt;0,V69,W69)</f>
        <v>6.52630724669703</v>
      </c>
      <c r="BR69" s="60">
        <f>BP69/BQ69</f>
        <v>0</v>
      </c>
      <c r="BS69" s="78" t="e">
        <f>BK69/BL69</f>
        <v>#DIV/0!</v>
      </c>
      <c r="BT69" s="17">
        <f>AY69+BK69+BV69</f>
        <v>58</v>
      </c>
      <c r="BU69" s="83">
        <f>AZ69+BL69+BW69</f>
        <v>89.453036701468008</v>
      </c>
      <c r="BV69" s="80">
        <v>58</v>
      </c>
      <c r="BW69" s="15">
        <f>AW69*$D$121</f>
        <v>89.453036701468008</v>
      </c>
      <c r="BX69" s="48">
        <f>BW69-BV69</f>
        <v>31.453036701468008</v>
      </c>
      <c r="BY69" s="68">
        <f>BX69*(BX69&lt;&gt;0)</f>
        <v>31.453036701468008</v>
      </c>
      <c r="BZ69" s="31">
        <f>BY69/$BY$113</f>
        <v>9.0382289372034436E-2</v>
      </c>
      <c r="CA69" s="61">
        <f>BZ69 * $BX$113</f>
        <v>31.453036701468008</v>
      </c>
      <c r="CB69" s="62">
        <f>IF(CA69&gt;0, V69, W69)</f>
        <v>6.3348571120458388</v>
      </c>
      <c r="CC69" s="79">
        <f>CA69/CB69</f>
        <v>4.9650743726578339</v>
      </c>
      <c r="CG69" s="33"/>
      <c r="CI69" s="16"/>
      <c r="CJ69" s="1"/>
    </row>
    <row r="70" spans="1:88" x14ac:dyDescent="0.2">
      <c r="A70" s="37" t="s">
        <v>196</v>
      </c>
      <c r="B70">
        <v>0</v>
      </c>
      <c r="C70">
        <v>0</v>
      </c>
      <c r="D70">
        <v>0.16817359855334499</v>
      </c>
      <c r="E70">
        <v>0.83182640144665398</v>
      </c>
      <c r="F70">
        <v>0.20282186948853601</v>
      </c>
      <c r="G70">
        <v>0.20282186948853601</v>
      </c>
      <c r="H70">
        <v>0.25733634311512399</v>
      </c>
      <c r="I70">
        <v>3.7246049661399501E-2</v>
      </c>
      <c r="J70">
        <v>9.7901798836123793E-2</v>
      </c>
      <c r="K70">
        <v>0.14091354039350901</v>
      </c>
      <c r="L70">
        <v>-2.9812942437815902E-3</v>
      </c>
      <c r="M70">
        <v>-0.43335628142961402</v>
      </c>
      <c r="N70" s="25">
        <v>0</v>
      </c>
      <c r="O70">
        <v>0.99896107271531298</v>
      </c>
      <c r="P70">
        <v>0.97278228344725204</v>
      </c>
      <c r="Q70">
        <v>1.00345339228997</v>
      </c>
      <c r="R70">
        <v>0.99190206766241895</v>
      </c>
      <c r="S70">
        <v>4.0599999427795401</v>
      </c>
      <c r="T70" s="34">
        <f>IF(C70,P70,R70)</f>
        <v>0.99190206766241895</v>
      </c>
      <c r="U70" s="34">
        <f>IF(D70 = 0,O70,Q70)</f>
        <v>1.00345339228997</v>
      </c>
      <c r="V70" s="50">
        <f>S70*T70^(1-N70)</f>
        <v>4.0271223379523287</v>
      </c>
      <c r="W70" s="49">
        <f>S70*U70^(N70+1)</f>
        <v>4.0740207152792136</v>
      </c>
      <c r="X70" s="55">
        <f>0.5 * (D70-MAX($D$4:$D$112))/(MIN($D$4:$D$112)-MAX($D$4:$D$112)) + 0.75</f>
        <v>1.1635035652498016</v>
      </c>
      <c r="Y70" s="55">
        <f>AVERAGE(D70, F70, G70, H70, I70, J70, K70)</f>
        <v>0.15817358136236764</v>
      </c>
      <c r="Z70" s="26">
        <f>AI70^N70</f>
        <v>1</v>
      </c>
      <c r="AA70" s="26">
        <f>(Z70+AB70)/2</f>
        <v>1</v>
      </c>
      <c r="AB70" s="26">
        <f>AM70^N70</f>
        <v>1</v>
      </c>
      <c r="AC70" s="26">
        <f>IF(C70&gt;0, 1, 0.8)</f>
        <v>0.8</v>
      </c>
      <c r="AD70" s="26">
        <f>IF(C70&gt;0, 1, 0.7)</f>
        <v>0.7</v>
      </c>
      <c r="AE70" s="26">
        <f>IF(C70 &gt; 0, 1, 0.9)</f>
        <v>0.9</v>
      </c>
      <c r="AF70" s="26">
        <f>PERCENTILE($L$2:$L$112, 0.05)</f>
        <v>1.8188612012559151E-2</v>
      </c>
      <c r="AG70" s="26">
        <f>PERCENTILE($L$2:$L$112, 0.95)</f>
        <v>1.0270604073813701</v>
      </c>
      <c r="AH70" s="26">
        <f>MIN(MAX(L70,AF70), AG70)</f>
        <v>1.8188612012559151E-2</v>
      </c>
      <c r="AI70" s="26">
        <f>AH70-$AH$113+1</f>
        <v>1</v>
      </c>
      <c r="AJ70" s="26">
        <f>PERCENTILE($M$2:$M$112, 0.02)</f>
        <v>-1.240141403124134</v>
      </c>
      <c r="AK70" s="26">
        <f>PERCENTILE($M$2:$M$112, 0.98)</f>
        <v>1.0735266224922819</v>
      </c>
      <c r="AL70" s="26">
        <f>MIN(MAX(M70,AJ70), AK70)</f>
        <v>-0.43335628142961402</v>
      </c>
      <c r="AM70" s="26">
        <f>AL70-$AL$113 + 1</f>
        <v>1.8067851216945199</v>
      </c>
      <c r="AN70" s="60">
        <v>1</v>
      </c>
      <c r="AO70" s="60">
        <v>1</v>
      </c>
      <c r="AP70" s="65">
        <v>1</v>
      </c>
      <c r="AQ70" s="25">
        <v>1</v>
      </c>
      <c r="AR70" s="20">
        <f>(AI70^4)*AB70*AE70*AN70</f>
        <v>0.9</v>
      </c>
      <c r="AS70" s="20">
        <f>(AI70^4) *Z70*AC70*AO70</f>
        <v>0.8</v>
      </c>
      <c r="AT70" s="20">
        <f>(AM70^4)*AA70*AP70*AQ70</f>
        <v>10.656780546409324</v>
      </c>
      <c r="AU70" s="14">
        <f>AR70/$AR$113</f>
        <v>1.9056661248726362E-3</v>
      </c>
      <c r="AV70" s="14">
        <f>AS70/$AS$113</f>
        <v>1.9116739272696996E-3</v>
      </c>
      <c r="AW70" s="81">
        <f>AT70/$AT$113</f>
        <v>3.4227339467563581E-3</v>
      </c>
      <c r="AX70" s="25">
        <f>N70</f>
        <v>0</v>
      </c>
      <c r="AY70" s="80">
        <v>252</v>
      </c>
      <c r="AZ70" s="15">
        <f>$D$119*AU70</f>
        <v>243.87381099832587</v>
      </c>
      <c r="BA70" s="23">
        <f>AZ70-AY70</f>
        <v>-8.1261890016741347</v>
      </c>
      <c r="BB70" s="67">
        <f>BA70*IF($BA$113 &gt; 0, (BA70&gt;0), (BA70&lt;0))</f>
        <v>0</v>
      </c>
      <c r="BC70" s="75">
        <f>BB70/$BB$113</f>
        <v>0</v>
      </c>
      <c r="BD70" s="76">
        <f>BC70*$BA$113</f>
        <v>0</v>
      </c>
      <c r="BE70" s="77">
        <f>(IF(BD70 &gt; 0, V70, W70))</f>
        <v>4.0740207152792136</v>
      </c>
      <c r="BF70" s="60">
        <f>BD70/BE70</f>
        <v>0</v>
      </c>
      <c r="BG70" s="78">
        <f>AY70/AZ70</f>
        <v>1.0333212859897036</v>
      </c>
      <c r="BH70" s="80">
        <v>244</v>
      </c>
      <c r="BI70" s="80">
        <v>304</v>
      </c>
      <c r="BJ70" s="80">
        <v>0</v>
      </c>
      <c r="BK70" s="10">
        <f>SUM(BH70:BJ70)</f>
        <v>548</v>
      </c>
      <c r="BL70" s="15">
        <f>AV70*$D$118</f>
        <v>376.93812995725756</v>
      </c>
      <c r="BM70" s="9">
        <f>BL70-BK70</f>
        <v>-171.06187004274244</v>
      </c>
      <c r="BN70" s="67">
        <f>BM70*IF($BM$113 &gt; 0, (BM70&gt;0), (BM70&lt;0))</f>
        <v>0</v>
      </c>
      <c r="BO70" s="7">
        <f>BN70/$BN$113</f>
        <v>0</v>
      </c>
      <c r="BP70" s="76">
        <f>BO70*$BM$113</f>
        <v>0</v>
      </c>
      <c r="BQ70" s="62">
        <f>IF(BP70&gt;0,V70,W70)</f>
        <v>4.0740207152792136</v>
      </c>
      <c r="BR70" s="60">
        <f>BP70/BQ70</f>
        <v>0</v>
      </c>
      <c r="BS70" s="78">
        <f>BK70/BL70</f>
        <v>1.4538194903819888</v>
      </c>
      <c r="BT70" s="17">
        <f>AY70+BK70+BV70</f>
        <v>820</v>
      </c>
      <c r="BU70" s="83">
        <f>AZ70+BL70+BW70</f>
        <v>636.62497178959779</v>
      </c>
      <c r="BV70" s="80">
        <v>20</v>
      </c>
      <c r="BW70" s="15">
        <f>AW70*$D$121</f>
        <v>15.813030834014373</v>
      </c>
      <c r="BX70" s="48">
        <f>BW70-BV70</f>
        <v>-4.1869691659856265</v>
      </c>
      <c r="BY70" s="68">
        <f>BX70*(BX70&lt;&gt;0)</f>
        <v>-4.1869691659856265</v>
      </c>
      <c r="BZ70" s="31">
        <f>BY70/$BY$113</f>
        <v>-1.203152059191271E-2</v>
      </c>
      <c r="CA70" s="61">
        <f>BZ70 * $BX$113</f>
        <v>-4.1869691659856265</v>
      </c>
      <c r="CB70" s="62">
        <f>IF(CA70&gt;0, V70, W70)</f>
        <v>4.0740207152792136</v>
      </c>
      <c r="CC70" s="79">
        <f>CA70/CB70</f>
        <v>-1.0277240737345323</v>
      </c>
      <c r="CG70" s="33"/>
      <c r="CI70" s="16"/>
      <c r="CJ70" s="1"/>
    </row>
    <row r="71" spans="1:88" x14ac:dyDescent="0.2">
      <c r="A71" s="37" t="s">
        <v>220</v>
      </c>
      <c r="B71">
        <v>0</v>
      </c>
      <c r="C71">
        <v>0</v>
      </c>
      <c r="D71">
        <v>0.31427429028388598</v>
      </c>
      <c r="E71">
        <v>0.68572570971611302</v>
      </c>
      <c r="F71">
        <v>0.88230616302186804</v>
      </c>
      <c r="G71">
        <v>0.88230616302186804</v>
      </c>
      <c r="H71">
        <v>0.38686741948975301</v>
      </c>
      <c r="I71">
        <v>0.17733166039313999</v>
      </c>
      <c r="J71">
        <v>0.261923351097468</v>
      </c>
      <c r="K71">
        <v>0.48072506374500201</v>
      </c>
      <c r="L71">
        <v>0.65622604481547997</v>
      </c>
      <c r="M71">
        <v>-0.35839150932541203</v>
      </c>
      <c r="N71" s="25">
        <v>0</v>
      </c>
      <c r="O71">
        <v>1.0091528249161701</v>
      </c>
      <c r="P71">
        <v>0.99285636713380399</v>
      </c>
      <c r="Q71">
        <v>1.0106499815171099</v>
      </c>
      <c r="R71">
        <v>0.99903855339019498</v>
      </c>
      <c r="S71">
        <v>143.97999572753901</v>
      </c>
      <c r="T71" s="34">
        <f>IF(C71,P71,R71)</f>
        <v>0.99903855339019498</v>
      </c>
      <c r="U71" s="34">
        <f>IF(D71 = 0,O71,Q71)</f>
        <v>1.0106499815171099</v>
      </c>
      <c r="V71" s="50">
        <f>S71*T71^(1-N71)</f>
        <v>143.84156664876701</v>
      </c>
      <c r="W71" s="49">
        <f>S71*U71^(N71+1)</f>
        <v>145.51338002087087</v>
      </c>
      <c r="X71" s="55">
        <f>0.5 * (D71-MAX($D$4:$D$112))/(MIN($D$4:$D$112)-MAX($D$4:$D$112)) + 0.75</f>
        <v>1.0880008282157612</v>
      </c>
      <c r="Y71" s="55">
        <f>AVERAGE(D71, F71, G71, H71, I71, J71, K71)</f>
        <v>0.48367630157899782</v>
      </c>
      <c r="Z71" s="26">
        <f>AI71^N71</f>
        <v>1</v>
      </c>
      <c r="AA71" s="26">
        <f>(Z71+AB71)/2</f>
        <v>1</v>
      </c>
      <c r="AB71" s="26">
        <f>AM71^N71</f>
        <v>1</v>
      </c>
      <c r="AC71" s="26">
        <f>IF(C71&gt;0, 1, 0.8)</f>
        <v>0.8</v>
      </c>
      <c r="AD71" s="26">
        <f>IF(C71&gt;0, 1, 0.7)</f>
        <v>0.7</v>
      </c>
      <c r="AE71" s="26">
        <f>IF(C71 &gt; 0, 1, 0.9)</f>
        <v>0.9</v>
      </c>
      <c r="AF71" s="26">
        <f>PERCENTILE($L$2:$L$112, 0.05)</f>
        <v>1.8188612012559151E-2</v>
      </c>
      <c r="AG71" s="26">
        <f>PERCENTILE($L$2:$L$112, 0.95)</f>
        <v>1.0270604073813701</v>
      </c>
      <c r="AH71" s="26">
        <f>MIN(MAX(L71,AF71), AG71)</f>
        <v>0.65622604481547997</v>
      </c>
      <c r="AI71" s="26">
        <f>AH71-$AH$113+1</f>
        <v>1.6380374328029208</v>
      </c>
      <c r="AJ71" s="26">
        <f>PERCENTILE($M$2:$M$112, 0.02)</f>
        <v>-1.240141403124134</v>
      </c>
      <c r="AK71" s="26">
        <f>PERCENTILE($M$2:$M$112, 0.98)</f>
        <v>1.0735266224922819</v>
      </c>
      <c r="AL71" s="26">
        <f>MIN(MAX(M71,AJ71), AK71)</f>
        <v>-0.35839150932541203</v>
      </c>
      <c r="AM71" s="26">
        <f>AL71-$AL$113 + 1</f>
        <v>1.881749893798722</v>
      </c>
      <c r="AN71" s="60">
        <v>1</v>
      </c>
      <c r="AO71" s="60">
        <v>0</v>
      </c>
      <c r="AP71" s="65">
        <v>1</v>
      </c>
      <c r="AQ71" s="25">
        <v>2</v>
      </c>
      <c r="AR71" s="20">
        <f>(AI71^4)*AB71*AE71*AN71</f>
        <v>6.4794448540137282</v>
      </c>
      <c r="AS71" s="20">
        <f>(AI71^4) *Z71*AC71*AO71</f>
        <v>0</v>
      </c>
      <c r="AT71" s="20">
        <f>(AM71^4)*AA71*AP71*AQ71</f>
        <v>25.077116436663268</v>
      </c>
      <c r="AU71" s="14">
        <f>AR71/$AR$113</f>
        <v>1.3719620629193649E-2</v>
      </c>
      <c r="AV71" s="14">
        <f>AS71/$AS$113</f>
        <v>0</v>
      </c>
      <c r="AW71" s="81">
        <f>AT71/$AT$113</f>
        <v>8.0542427744230306E-3</v>
      </c>
      <c r="AX71" s="25">
        <f>N71</f>
        <v>0</v>
      </c>
      <c r="AY71" s="80">
        <v>864</v>
      </c>
      <c r="AZ71" s="15">
        <f>$D$119*AU71</f>
        <v>1755.7410107797989</v>
      </c>
      <c r="BA71" s="23">
        <f>AZ71-AY71</f>
        <v>891.7410107797989</v>
      </c>
      <c r="BB71" s="67">
        <f>BA71*IF($BA$113 &gt; 0, (BA71&gt;0), (BA71&lt;0))</f>
        <v>891.7410107797989</v>
      </c>
      <c r="BC71" s="75">
        <f>BB71/$BB$113</f>
        <v>2.9668283501812564E-2</v>
      </c>
      <c r="BD71" s="76">
        <f>BC71*$BA$113</f>
        <v>21.094149569790083</v>
      </c>
      <c r="BE71" s="77">
        <f>(IF(BD71 &gt; 0, V71, W71))</f>
        <v>143.84156664876701</v>
      </c>
      <c r="BF71" s="60">
        <f>BD71/BE71</f>
        <v>0.14664849710166097</v>
      </c>
      <c r="BG71" s="78">
        <f>AY71/AZ71</f>
        <v>0.4920999137659039</v>
      </c>
      <c r="BH71" s="80">
        <v>0</v>
      </c>
      <c r="BI71" s="80">
        <v>0</v>
      </c>
      <c r="BJ71" s="80">
        <v>0</v>
      </c>
      <c r="BK71" s="10">
        <f>SUM(BH71:BJ71)</f>
        <v>0</v>
      </c>
      <c r="BL71" s="15">
        <f>AV71*$D$118</f>
        <v>0</v>
      </c>
      <c r="BM71" s="9">
        <f>BL71-BK71</f>
        <v>0</v>
      </c>
      <c r="BN71" s="67">
        <f>BM71*IF($BM$113 &gt; 0, (BM71&gt;0), (BM71&lt;0))</f>
        <v>0</v>
      </c>
      <c r="BO71" s="7">
        <f>BN71/$BN$113</f>
        <v>0</v>
      </c>
      <c r="BP71" s="76">
        <f>BO71*$BM$113</f>
        <v>0</v>
      </c>
      <c r="BQ71" s="62">
        <f>IF(BP71&gt;0,V71,W71)</f>
        <v>145.51338002087087</v>
      </c>
      <c r="BR71" s="60">
        <f>BP71/BQ71</f>
        <v>0</v>
      </c>
      <c r="BS71" s="78" t="e">
        <f>BK71/BL71</f>
        <v>#DIV/0!</v>
      </c>
      <c r="BT71" s="17">
        <f>AY71+BK71+BV71</f>
        <v>864</v>
      </c>
      <c r="BU71" s="83">
        <f>AZ71+BL71+BW71</f>
        <v>1792.9516123976332</v>
      </c>
      <c r="BV71" s="80">
        <v>0</v>
      </c>
      <c r="BW71" s="15">
        <f>AW71*$D$121</f>
        <v>37.210601617834399</v>
      </c>
      <c r="BX71" s="48">
        <f>BW71-BV71</f>
        <v>37.210601617834399</v>
      </c>
      <c r="BY71" s="68">
        <f>BX71*(BX71&lt;&gt;0)</f>
        <v>37.210601617834399</v>
      </c>
      <c r="BZ71" s="31">
        <f>BY71/$BY$113</f>
        <v>0.10692701614320221</v>
      </c>
      <c r="CA71" s="61">
        <f>BZ71 * $BX$113</f>
        <v>37.210601617834399</v>
      </c>
      <c r="CB71" s="62">
        <f>IF(CA71&gt;0, V71, W71)</f>
        <v>143.84156664876701</v>
      </c>
      <c r="CC71" s="79">
        <f>CA71/CB71</f>
        <v>0.25869157632783168</v>
      </c>
      <c r="CG71" s="33"/>
      <c r="CI71" s="16"/>
      <c r="CJ71" s="1"/>
    </row>
    <row r="72" spans="1:88" x14ac:dyDescent="0.2">
      <c r="A72" s="37" t="s">
        <v>200</v>
      </c>
      <c r="B72">
        <v>0</v>
      </c>
      <c r="C72">
        <v>0</v>
      </c>
      <c r="D72">
        <v>0.22990803678528501</v>
      </c>
      <c r="E72">
        <v>0.77009196321471396</v>
      </c>
      <c r="F72">
        <v>0.157057654075546</v>
      </c>
      <c r="G72">
        <v>0.157057654075546</v>
      </c>
      <c r="H72">
        <v>0.27687160184023402</v>
      </c>
      <c r="I72">
        <v>0.330823923044751</v>
      </c>
      <c r="J72">
        <v>0.30264789690409299</v>
      </c>
      <c r="K72">
        <v>0.21802102811117699</v>
      </c>
      <c r="L72">
        <v>0.72448992066571405</v>
      </c>
      <c r="M72">
        <v>-1.1731798583030699</v>
      </c>
      <c r="N72" s="25">
        <v>0</v>
      </c>
      <c r="O72">
        <v>1.0086073118838701</v>
      </c>
      <c r="P72">
        <v>0.98770033301503302</v>
      </c>
      <c r="Q72">
        <v>1.02227633229773</v>
      </c>
      <c r="R72">
        <v>0.99477712615125102</v>
      </c>
      <c r="S72">
        <v>174.08999633789</v>
      </c>
      <c r="T72" s="34">
        <f>IF(C72,P72,R72)</f>
        <v>0.99477712615125102</v>
      </c>
      <c r="U72" s="34">
        <f>IF(D72 = 0,O72,Q72)</f>
        <v>1.02227633229773</v>
      </c>
      <c r="V72" s="50">
        <f>S72*T72^(1-N72)</f>
        <v>173.18074624868802</v>
      </c>
      <c r="W72" s="49">
        <f>S72*U72^(N72+1)</f>
        <v>177.96808294602343</v>
      </c>
      <c r="X72" s="55">
        <f>0.5 * (D72-MAX($D$4:$D$112))/(MIN($D$4:$D$112)-MAX($D$4:$D$112)) + 0.75</f>
        <v>1.1316000951117746</v>
      </c>
      <c r="Y72" s="55">
        <f>AVERAGE(D72, F72, G72, H72, I72, J72, K72)</f>
        <v>0.23891254211951884</v>
      </c>
      <c r="Z72" s="26">
        <f>AI72^N72</f>
        <v>1</v>
      </c>
      <c r="AA72" s="26">
        <f>(Z72+AB72)/2</f>
        <v>1</v>
      </c>
      <c r="AB72" s="26">
        <f>AM72^N72</f>
        <v>1</v>
      </c>
      <c r="AC72" s="26">
        <f>IF(C72&gt;0, 1, 0.8)</f>
        <v>0.8</v>
      </c>
      <c r="AD72" s="26">
        <f>IF(C72&gt;0, 1, 0.7)</f>
        <v>0.7</v>
      </c>
      <c r="AE72" s="26">
        <f>IF(C72 &gt; 0, 1, 0.9)</f>
        <v>0.9</v>
      </c>
      <c r="AF72" s="26">
        <f>PERCENTILE($L$2:$L$112, 0.05)</f>
        <v>1.8188612012559151E-2</v>
      </c>
      <c r="AG72" s="26">
        <f>PERCENTILE($L$2:$L$112, 0.95)</f>
        <v>1.0270604073813701</v>
      </c>
      <c r="AH72" s="26">
        <f>MIN(MAX(L72,AF72), AG72)</f>
        <v>0.72448992066571405</v>
      </c>
      <c r="AI72" s="26">
        <f>AH72-$AH$113+1</f>
        <v>1.7063013086531549</v>
      </c>
      <c r="AJ72" s="26">
        <f>PERCENTILE($M$2:$M$112, 0.02)</f>
        <v>-1.240141403124134</v>
      </c>
      <c r="AK72" s="26">
        <f>PERCENTILE($M$2:$M$112, 0.98)</f>
        <v>1.0735266224922819</v>
      </c>
      <c r="AL72" s="26">
        <f>MIN(MAX(M72,AJ72), AK72)</f>
        <v>-1.1731798583030699</v>
      </c>
      <c r="AM72" s="26">
        <f>AL72-$AL$113 + 1</f>
        <v>1.0669615448210641</v>
      </c>
      <c r="AN72" s="60">
        <v>1</v>
      </c>
      <c r="AO72" s="60">
        <v>1</v>
      </c>
      <c r="AP72" s="65">
        <v>1</v>
      </c>
      <c r="AQ72" s="25">
        <v>1</v>
      </c>
      <c r="AR72" s="20">
        <f>(AI72^4)*AB72*AE72*AN72</f>
        <v>7.6289611780415552</v>
      </c>
      <c r="AS72" s="20">
        <f>(AI72^4) *Z72*AC72*AO72</f>
        <v>6.7812988249258268</v>
      </c>
      <c r="AT72" s="20">
        <f>(AM72^4)*AA72*AP72*AQ72</f>
        <v>1.2959703567755807</v>
      </c>
      <c r="AU72" s="14">
        <f>AR72/$AR$113</f>
        <v>1.6153614316624702E-2</v>
      </c>
      <c r="AV72" s="14">
        <f>AS72/$AS$113</f>
        <v>1.6204540195794193E-2</v>
      </c>
      <c r="AW72" s="81">
        <f>AT72/$AT$113</f>
        <v>4.1623844225827718E-4</v>
      </c>
      <c r="AX72" s="25">
        <f>N72</f>
        <v>0</v>
      </c>
      <c r="AY72" s="80">
        <v>2089</v>
      </c>
      <c r="AZ72" s="15">
        <f>$D$119*AU72</f>
        <v>2067.2264849414132</v>
      </c>
      <c r="BA72" s="23">
        <f>AZ72-AY72</f>
        <v>-21.773515058586781</v>
      </c>
      <c r="BB72" s="67">
        <f>BA72*IF($BA$113 &gt; 0, (BA72&gt;0), (BA72&lt;0))</f>
        <v>0</v>
      </c>
      <c r="BC72" s="75">
        <f>BB72/$BB$113</f>
        <v>0</v>
      </c>
      <c r="BD72" s="76">
        <f>BC72*$BA$113</f>
        <v>0</v>
      </c>
      <c r="BE72" s="77">
        <f>(IF(BD72 &gt; 0, V72, W72))</f>
        <v>177.96808294602343</v>
      </c>
      <c r="BF72" s="60">
        <f>BD72/BE72</f>
        <v>0</v>
      </c>
      <c r="BG72" s="78">
        <f>AY72/AZ72</f>
        <v>1.0105327187016975</v>
      </c>
      <c r="BH72" s="80">
        <v>4700</v>
      </c>
      <c r="BI72" s="80">
        <v>4700</v>
      </c>
      <c r="BJ72" s="80">
        <v>0</v>
      </c>
      <c r="BK72" s="10">
        <f>SUM(BH72:BJ72)</f>
        <v>9400</v>
      </c>
      <c r="BL72" s="15">
        <f>AV72*$D$118</f>
        <v>3195.1626221861115</v>
      </c>
      <c r="BM72" s="9">
        <f>BL72-BK72</f>
        <v>-6204.8373778138885</v>
      </c>
      <c r="BN72" s="67">
        <f>BM72*IF($BM$113 &gt; 0, (BM72&gt;0), (BM72&lt;0))</f>
        <v>0</v>
      </c>
      <c r="BO72" s="7">
        <f>BN72/$BN$113</f>
        <v>0</v>
      </c>
      <c r="BP72" s="76">
        <f>BO72*$BM$113</f>
        <v>0</v>
      </c>
      <c r="BQ72" s="62">
        <f>IF(BP72&gt;0,V72,W72)</f>
        <v>177.96808294602343</v>
      </c>
      <c r="BR72" s="60">
        <f>BP72/BQ72</f>
        <v>0</v>
      </c>
      <c r="BS72" s="78">
        <f>BK72/BL72</f>
        <v>2.9419472845387054</v>
      </c>
      <c r="BT72" s="17">
        <f>AY72+BK72+BV72</f>
        <v>11489</v>
      </c>
      <c r="BU72" s="83">
        <f>AZ72+BL72+BW72</f>
        <v>5264.3121287307576</v>
      </c>
      <c r="BV72" s="80">
        <v>0</v>
      </c>
      <c r="BW72" s="15">
        <f>AW72*$D$121</f>
        <v>1.9230216032332406</v>
      </c>
      <c r="BX72" s="48">
        <f>BW72-BV72</f>
        <v>1.9230216032332406</v>
      </c>
      <c r="BY72" s="68">
        <f>BX72*(BX72&lt;&gt;0)</f>
        <v>1.9230216032332406</v>
      </c>
      <c r="BZ72" s="31">
        <f>BY72/$BY$113</f>
        <v>5.5259241472219514E-3</v>
      </c>
      <c r="CA72" s="61">
        <f>BZ72 * $BX$113</f>
        <v>1.9230216032332406</v>
      </c>
      <c r="CB72" s="62">
        <f>IF(CA72&gt;0, V72, W72)</f>
        <v>173.18074624868802</v>
      </c>
      <c r="CC72" s="79">
        <f>CA72/CB72</f>
        <v>1.110413048152464E-2</v>
      </c>
      <c r="CG72" s="33"/>
      <c r="CI72" s="16"/>
      <c r="CJ72" s="1"/>
    </row>
    <row r="73" spans="1:88" x14ac:dyDescent="0.2">
      <c r="A73" s="37" t="s">
        <v>198</v>
      </c>
      <c r="B73">
        <v>0</v>
      </c>
      <c r="C73">
        <v>0</v>
      </c>
      <c r="D73">
        <v>0.24240986717267499</v>
      </c>
      <c r="E73">
        <v>0.75759013282732401</v>
      </c>
      <c r="F73">
        <v>0.22525918944392001</v>
      </c>
      <c r="G73">
        <v>0.22525918944392001</v>
      </c>
      <c r="H73">
        <v>0.36036036036036001</v>
      </c>
      <c r="I73">
        <v>0.37937937937937899</v>
      </c>
      <c r="J73">
        <v>0.36974760292183501</v>
      </c>
      <c r="K73">
        <v>0.28859841533349601</v>
      </c>
      <c r="L73">
        <v>1.03101558636514</v>
      </c>
      <c r="M73">
        <v>-0.65141698180278396</v>
      </c>
      <c r="N73" s="25">
        <v>0</v>
      </c>
      <c r="O73">
        <v>1.0035807327746999</v>
      </c>
      <c r="P73">
        <v>0.99144347881485295</v>
      </c>
      <c r="Q73">
        <v>1.0122063644631301</v>
      </c>
      <c r="R73">
        <v>0.99276159156206401</v>
      </c>
      <c r="S73">
        <v>349.600006103515</v>
      </c>
      <c r="T73" s="34">
        <f>IF(C73,P73,R73)</f>
        <v>0.99276159156206401</v>
      </c>
      <c r="U73" s="34">
        <f>IF(D73 = 0,O73,Q73)</f>
        <v>1.0122063644631301</v>
      </c>
      <c r="V73" s="50">
        <f>S73*T73^(1-N73)</f>
        <v>347.06945846943285</v>
      </c>
      <c r="W73" s="49">
        <f>S73*U73^(N73+1)</f>
        <v>353.867351194327</v>
      </c>
      <c r="X73" s="55">
        <f>0.5 * (D73-MAX($D$4:$D$112))/(MIN($D$4:$D$112)-MAX($D$4:$D$112)) + 0.75</f>
        <v>1.1251393289031917</v>
      </c>
      <c r="Y73" s="55">
        <f>AVERAGE(D73, F73, G73, H73, I73, J73, K73)</f>
        <v>0.29871628629365504</v>
      </c>
      <c r="Z73" s="26">
        <f>AI73^N73</f>
        <v>1</v>
      </c>
      <c r="AA73" s="26">
        <f>(Z73+AB73)/2</f>
        <v>1</v>
      </c>
      <c r="AB73" s="26">
        <f>AM73^N73</f>
        <v>1</v>
      </c>
      <c r="AC73" s="26">
        <f>IF(C73&gt;0, 1, 0.8)</f>
        <v>0.8</v>
      </c>
      <c r="AD73" s="26">
        <f>IF(C73&gt;0, 1, 0.7)</f>
        <v>0.7</v>
      </c>
      <c r="AE73" s="26">
        <f>IF(C73 &gt; 0, 1, 0.9)</f>
        <v>0.9</v>
      </c>
      <c r="AF73" s="26">
        <f>PERCENTILE($L$2:$L$112, 0.05)</f>
        <v>1.8188612012559151E-2</v>
      </c>
      <c r="AG73" s="26">
        <f>PERCENTILE($L$2:$L$112, 0.95)</f>
        <v>1.0270604073813701</v>
      </c>
      <c r="AH73" s="26">
        <f>MIN(MAX(L73,AF73), AG73)</f>
        <v>1.0270604073813701</v>
      </c>
      <c r="AI73" s="26">
        <f>AH73-$AH$113+1</f>
        <v>2.0088717953688109</v>
      </c>
      <c r="AJ73" s="26">
        <f>PERCENTILE($M$2:$M$112, 0.02)</f>
        <v>-1.240141403124134</v>
      </c>
      <c r="AK73" s="26">
        <f>PERCENTILE($M$2:$M$112, 0.98)</f>
        <v>1.0735266224922819</v>
      </c>
      <c r="AL73" s="26">
        <f>MIN(MAX(M73,AJ73), AK73)</f>
        <v>-0.65141698180278396</v>
      </c>
      <c r="AM73" s="26">
        <f>AL73-$AL$113 + 1</f>
        <v>1.5887244213213501</v>
      </c>
      <c r="AN73" s="60">
        <v>1</v>
      </c>
      <c r="AO73" s="60">
        <v>0</v>
      </c>
      <c r="AP73" s="65">
        <v>1</v>
      </c>
      <c r="AQ73" s="25">
        <v>1</v>
      </c>
      <c r="AR73" s="20">
        <f>(AI73^4)*AB73*AE73*AN73</f>
        <v>14.657212848936789</v>
      </c>
      <c r="AS73" s="20">
        <f>(AI73^4) *Z73*AC73*AO73</f>
        <v>0</v>
      </c>
      <c r="AT73" s="20">
        <f>(AM73^4)*AA73*AP73*AQ73</f>
        <v>6.370804610336533</v>
      </c>
      <c r="AU73" s="14">
        <f>AR73/$AR$113</f>
        <v>3.1035282234740866E-2</v>
      </c>
      <c r="AV73" s="14">
        <f>AS73/$AS$113</f>
        <v>0</v>
      </c>
      <c r="AW73" s="81">
        <f>AT73/$AT$113</f>
        <v>2.0461685509042308E-3</v>
      </c>
      <c r="AX73" s="25">
        <f>N73</f>
        <v>0</v>
      </c>
      <c r="AY73" s="80">
        <v>699</v>
      </c>
      <c r="AZ73" s="15">
        <f>$D$119*AU73</f>
        <v>3971.6781734264928</v>
      </c>
      <c r="BA73" s="23">
        <f>AZ73-AY73</f>
        <v>3272.6781734264928</v>
      </c>
      <c r="BB73" s="67">
        <f>BA73*IF($BA$113 &gt; 0, (BA73&gt;0), (BA73&lt;0))</f>
        <v>3272.6781734264928</v>
      </c>
      <c r="BC73" s="75">
        <f>BB73/$BB$113</f>
        <v>0.1088822232976647</v>
      </c>
      <c r="BD73" s="76">
        <f>BC73*$BA$113</f>
        <v>77.415260764644557</v>
      </c>
      <c r="BE73" s="77">
        <f>(IF(BD73 &gt; 0, V73, W73))</f>
        <v>347.06945846943285</v>
      </c>
      <c r="BF73" s="60">
        <f>BD73/BE73</f>
        <v>0.2230540857903309</v>
      </c>
      <c r="BG73" s="78">
        <f>AY73/AZ73</f>
        <v>0.1759961329890308</v>
      </c>
      <c r="BH73" s="80">
        <v>0</v>
      </c>
      <c r="BI73" s="80">
        <v>0</v>
      </c>
      <c r="BJ73" s="80">
        <v>0</v>
      </c>
      <c r="BK73" s="10">
        <f>SUM(BH73:BJ73)</f>
        <v>0</v>
      </c>
      <c r="BL73" s="15">
        <f>AV73*$D$118</f>
        <v>0</v>
      </c>
      <c r="BM73" s="9">
        <f>BL73-BK73</f>
        <v>0</v>
      </c>
      <c r="BN73" s="67">
        <f>BM73*IF($BM$113 &gt; 0, (BM73&gt;0), (BM73&lt;0))</f>
        <v>0</v>
      </c>
      <c r="BO73" s="7">
        <f>BN73/$BN$113</f>
        <v>0</v>
      </c>
      <c r="BP73" s="76">
        <f>BO73*$BM$113</f>
        <v>0</v>
      </c>
      <c r="BQ73" s="62">
        <f>IF(BP73&gt;0,V73,W73)</f>
        <v>353.867351194327</v>
      </c>
      <c r="BR73" s="60">
        <f>BP73/BQ73</f>
        <v>0</v>
      </c>
      <c r="BS73" s="78" t="e">
        <f>BK73/BL73</f>
        <v>#DIV/0!</v>
      </c>
      <c r="BT73" s="17">
        <f>AY73+BK73+BV73</f>
        <v>699</v>
      </c>
      <c r="BU73" s="83">
        <f>AZ73+BL73+BW73</f>
        <v>3981.1314721316703</v>
      </c>
      <c r="BV73" s="80">
        <v>0</v>
      </c>
      <c r="BW73" s="15">
        <f>AW73*$D$121</f>
        <v>9.4532987051775468</v>
      </c>
      <c r="BX73" s="48">
        <f>BW73-BV73</f>
        <v>9.4532987051775468</v>
      </c>
      <c r="BY73" s="68">
        <f>BX73*(BX73&lt;&gt;0)</f>
        <v>9.4532987051775468</v>
      </c>
      <c r="BZ73" s="31">
        <f>BY73/$BY$113</f>
        <v>2.7164651451659597E-2</v>
      </c>
      <c r="CA73" s="61">
        <f>BZ73 * $BX$113</f>
        <v>9.4532987051775468</v>
      </c>
      <c r="CB73" s="62">
        <f>IF(CA73&gt;0, V73, W73)</f>
        <v>347.06945846943285</v>
      </c>
      <c r="CC73" s="79">
        <f>CA73/CB73</f>
        <v>2.7237483663547765E-2</v>
      </c>
      <c r="CG73" s="33"/>
      <c r="CI73" s="16"/>
      <c r="CJ73" s="1"/>
    </row>
    <row r="74" spans="1:88" x14ac:dyDescent="0.2">
      <c r="A74" s="37" t="s">
        <v>257</v>
      </c>
      <c r="B74">
        <v>1</v>
      </c>
      <c r="C74">
        <v>1</v>
      </c>
      <c r="D74">
        <v>0.92081673306772904</v>
      </c>
      <c r="E74">
        <v>7.9183266932270902E-2</v>
      </c>
      <c r="F74">
        <v>0.80514342235410397</v>
      </c>
      <c r="G74">
        <v>0.80514342235410397</v>
      </c>
      <c r="H74">
        <v>0.981822971548999</v>
      </c>
      <c r="I74">
        <v>0.626975763962065</v>
      </c>
      <c r="J74">
        <v>0.784588559477156</v>
      </c>
      <c r="K74">
        <v>0.79479954574553802</v>
      </c>
      <c r="L74">
        <v>0.75422257684730198</v>
      </c>
      <c r="M74">
        <v>0.70438729460885896</v>
      </c>
      <c r="N74" s="25">
        <v>0</v>
      </c>
      <c r="O74">
        <v>1.0018292665197901</v>
      </c>
      <c r="P74">
        <v>0.99186667442321697</v>
      </c>
      <c r="Q74">
        <v>1.00602409076164</v>
      </c>
      <c r="R74">
        <v>0.99453552446516502</v>
      </c>
      <c r="S74">
        <v>2.8900001049041699</v>
      </c>
      <c r="T74" s="34">
        <f>IF(C74,P74,R74)</f>
        <v>0.99186667442321697</v>
      </c>
      <c r="U74" s="34">
        <f>IF(D74 = 0,O74,Q74)</f>
        <v>1.00602409076164</v>
      </c>
      <c r="V74" s="50">
        <f>S74*T74^(1-N74)</f>
        <v>2.8664947931340472</v>
      </c>
      <c r="W74" s="49">
        <f>S74*U74^(N74+1)</f>
        <v>2.9074097278372619</v>
      </c>
      <c r="X74" s="55">
        <f>0.5 * (D74-MAX($D$4:$D$112))/(MIN($D$4:$D$112)-MAX($D$4:$D$112)) + 0.75</f>
        <v>0.77454841389074525</v>
      </c>
      <c r="Y74" s="55">
        <f>AVERAGE(D74, F74, G74, H74, I74, J74, K74)</f>
        <v>0.81704148835852775</v>
      </c>
      <c r="Z74" s="26">
        <f>AI74^N74</f>
        <v>1</v>
      </c>
      <c r="AA74" s="26">
        <f>(Z74+AB74)/2</f>
        <v>1</v>
      </c>
      <c r="AB74" s="26">
        <f>AM74^N74</f>
        <v>1</v>
      </c>
      <c r="AC74" s="26">
        <f>IF(C74&gt;0, 1, 0.8)</f>
        <v>1</v>
      </c>
      <c r="AD74" s="26">
        <f>IF(C74&gt;0, 1, 0.7)</f>
        <v>1</v>
      </c>
      <c r="AE74" s="26">
        <f>IF(C74 &gt; 0, 1, 0.9)</f>
        <v>1</v>
      </c>
      <c r="AF74" s="26">
        <f>PERCENTILE($L$2:$L$112, 0.05)</f>
        <v>1.8188612012559151E-2</v>
      </c>
      <c r="AG74" s="26">
        <f>PERCENTILE($L$2:$L$112, 0.95)</f>
        <v>1.0270604073813701</v>
      </c>
      <c r="AH74" s="26">
        <f>MIN(MAX(L74,AF74), AG74)</f>
        <v>0.75422257684730198</v>
      </c>
      <c r="AI74" s="26">
        <f>AH74-$AH$113+1</f>
        <v>1.7360339648347427</v>
      </c>
      <c r="AJ74" s="26">
        <f>PERCENTILE($M$2:$M$112, 0.02)</f>
        <v>-1.240141403124134</v>
      </c>
      <c r="AK74" s="26">
        <f>PERCENTILE($M$2:$M$112, 0.98)</f>
        <v>1.0735266224922819</v>
      </c>
      <c r="AL74" s="26">
        <f>MIN(MAX(M74,AJ74), AK74)</f>
        <v>0.70438729460885896</v>
      </c>
      <c r="AM74" s="26">
        <f>AL74-$AL$113 + 1</f>
        <v>2.9445286977329932</v>
      </c>
      <c r="AN74" s="60">
        <v>0</v>
      </c>
      <c r="AO74" s="63">
        <v>0</v>
      </c>
      <c r="AP74" s="65">
        <v>0.5</v>
      </c>
      <c r="AQ74" s="64">
        <v>1</v>
      </c>
      <c r="AR74" s="20">
        <f>(AI74^4)*AB74*AE74*AN74</f>
        <v>0</v>
      </c>
      <c r="AS74" s="20">
        <f>(AI74^4) *Z74*AC74*AO74</f>
        <v>0</v>
      </c>
      <c r="AT74" s="20">
        <f>(AM74^4)*AA74*AP74*AQ74</f>
        <v>37.586611043936493</v>
      </c>
      <c r="AU74" s="14">
        <f>AR74/$AR$113</f>
        <v>0</v>
      </c>
      <c r="AV74" s="14">
        <f>AS74/$AS$113</f>
        <v>0</v>
      </c>
      <c r="AW74" s="81">
        <f>AT74/$AT$113</f>
        <v>1.207202954056848E-2</v>
      </c>
      <c r="AX74" s="25">
        <f>N74</f>
        <v>0</v>
      </c>
      <c r="AY74" s="80">
        <v>0</v>
      </c>
      <c r="AZ74" s="15">
        <f>$D$119*AU74</f>
        <v>0</v>
      </c>
      <c r="BA74" s="23">
        <f>AZ74-AY74</f>
        <v>0</v>
      </c>
      <c r="BB74" s="67">
        <f>BA74*IF($BA$113 &gt; 0, (BA74&gt;0), (BA74&lt;0))</f>
        <v>0</v>
      </c>
      <c r="BC74" s="75">
        <f>BB74/$BB$113</f>
        <v>0</v>
      </c>
      <c r="BD74" s="76">
        <f>BC74*$BA$113</f>
        <v>0</v>
      </c>
      <c r="BE74" s="77">
        <f>(IF(BD74 &gt; 0, V74, W74))</f>
        <v>2.9074097278372619</v>
      </c>
      <c r="BF74" s="60">
        <f>BD74/BE74</f>
        <v>0</v>
      </c>
      <c r="BG74" s="78" t="e">
        <f>AY74/AZ74</f>
        <v>#DIV/0!</v>
      </c>
      <c r="BH74" s="80">
        <v>0</v>
      </c>
      <c r="BI74" s="80">
        <v>0</v>
      </c>
      <c r="BJ74" s="80">
        <v>0</v>
      </c>
      <c r="BK74" s="10">
        <f>SUM(BH74:BJ74)</f>
        <v>0</v>
      </c>
      <c r="BL74" s="15">
        <f>AV74*$D$118</f>
        <v>0</v>
      </c>
      <c r="BM74" s="9">
        <f>BL74-BK74</f>
        <v>0</v>
      </c>
      <c r="BN74" s="67">
        <f>BM74*IF($BM$113 &gt; 0, (BM74&gt;0), (BM74&lt;0))</f>
        <v>0</v>
      </c>
      <c r="BO74" s="7">
        <f>BN74/$BN$113</f>
        <v>0</v>
      </c>
      <c r="BP74" s="76">
        <f>BO74*$BM$113</f>
        <v>0</v>
      </c>
      <c r="BQ74" s="62">
        <f>IF(BP74&gt;0,V74,W74)</f>
        <v>2.9074097278372619</v>
      </c>
      <c r="BR74" s="60">
        <f>BP74/BQ74</f>
        <v>0</v>
      </c>
      <c r="BS74" s="78" t="e">
        <f>BK74/BL74</f>
        <v>#DIV/0!</v>
      </c>
      <c r="BT74" s="17">
        <f>AY74+BK74+BV74</f>
        <v>78</v>
      </c>
      <c r="BU74" s="83">
        <f>AZ74+BL74+BW74</f>
        <v>55.772776477426376</v>
      </c>
      <c r="BV74" s="80">
        <v>78</v>
      </c>
      <c r="BW74" s="15">
        <f>AW74*$D$121</f>
        <v>55.772776477426376</v>
      </c>
      <c r="BX74" s="48">
        <f>BW74-BV74</f>
        <v>-22.227223522573624</v>
      </c>
      <c r="BY74" s="68">
        <f>BX74*(BX74&lt;&gt;0)</f>
        <v>-22.227223522573624</v>
      </c>
      <c r="BZ74" s="31">
        <f>BY74/$BY$113</f>
        <v>-6.3871331961418407E-2</v>
      </c>
      <c r="CA74" s="61">
        <f>BZ74 * $BX$113</f>
        <v>-22.227223522573624</v>
      </c>
      <c r="CB74" s="62">
        <f>IF(CA74&gt;0, V74, W74)</f>
        <v>2.9074097278372619</v>
      </c>
      <c r="CC74" s="79">
        <f>CA74/CB74</f>
        <v>-7.6450261928193424</v>
      </c>
      <c r="CG74" s="33"/>
      <c r="CI74" s="16"/>
      <c r="CJ74" s="1"/>
    </row>
    <row r="75" spans="1:88" x14ac:dyDescent="0.2">
      <c r="A75" s="37" t="s">
        <v>199</v>
      </c>
      <c r="B75">
        <v>1</v>
      </c>
      <c r="C75">
        <v>1</v>
      </c>
      <c r="D75">
        <v>0.72018890200708297</v>
      </c>
      <c r="E75">
        <v>0.27981109799291598</v>
      </c>
      <c r="F75">
        <v>0.72590011614401795</v>
      </c>
      <c r="G75">
        <v>0.72590011614401795</v>
      </c>
      <c r="H75">
        <v>0.77747625508819496</v>
      </c>
      <c r="I75">
        <v>0.63636363636363602</v>
      </c>
      <c r="J75">
        <v>0.703390088694961</v>
      </c>
      <c r="K75">
        <v>0.71455646878201595</v>
      </c>
      <c r="L75">
        <v>0.36572902688385001</v>
      </c>
      <c r="M75">
        <v>0.36022211032339202</v>
      </c>
      <c r="N75" s="25">
        <v>0</v>
      </c>
      <c r="O75">
        <v>1.0126647801336499</v>
      </c>
      <c r="P75">
        <v>0.98309620335659897</v>
      </c>
      <c r="Q75">
        <v>1.04478965416458</v>
      </c>
      <c r="R75">
        <v>0.98699685728606401</v>
      </c>
      <c r="S75">
        <v>24.920000076293899</v>
      </c>
      <c r="T75" s="34">
        <f>IF(C75,P75,R75)</f>
        <v>0.98309620335659897</v>
      </c>
      <c r="U75" s="34">
        <f>IF(D75 = 0,O75,Q75)</f>
        <v>1.04478965416458</v>
      </c>
      <c r="V75" s="50">
        <f>S75*T75^(1-N75)</f>
        <v>24.498757462650691</v>
      </c>
      <c r="W75" s="49">
        <f>S75*U75^(N75+1)</f>
        <v>26.03615826149241</v>
      </c>
      <c r="X75" s="55">
        <f>0.5 * (D75-MAX($D$4:$D$112))/(MIN($D$4:$D$112)-MAX($D$4:$D$112)) + 0.75</f>
        <v>0.87822999260783829</v>
      </c>
      <c r="Y75" s="55">
        <f>AVERAGE(D75, F75, G75, H75, I75, J75, K75)</f>
        <v>0.71482508331770389</v>
      </c>
      <c r="Z75" s="26">
        <f>AI75^N75</f>
        <v>1</v>
      </c>
      <c r="AA75" s="26">
        <f>(Z75+AB75)/2</f>
        <v>1</v>
      </c>
      <c r="AB75" s="26">
        <f>AM75^N75</f>
        <v>1</v>
      </c>
      <c r="AC75" s="26">
        <f>IF(C75&gt;0, 1, 0.8)</f>
        <v>1</v>
      </c>
      <c r="AD75" s="26">
        <f>IF(C75&gt;0, 1, 0.7)</f>
        <v>1</v>
      </c>
      <c r="AE75" s="26">
        <f>IF(C75 &gt; 0, 1, 0.9)</f>
        <v>1</v>
      </c>
      <c r="AF75" s="26">
        <f>PERCENTILE($L$2:$L$112, 0.05)</f>
        <v>1.8188612012559151E-2</v>
      </c>
      <c r="AG75" s="26">
        <f>PERCENTILE($L$2:$L$112, 0.95)</f>
        <v>1.0270604073813701</v>
      </c>
      <c r="AH75" s="26">
        <f>MIN(MAX(L75,AF75), AG75)</f>
        <v>0.36572902688385001</v>
      </c>
      <c r="AI75" s="26">
        <f>AH75-$AH$113+1</f>
        <v>1.3475404148712908</v>
      </c>
      <c r="AJ75" s="26">
        <f>PERCENTILE($M$2:$M$112, 0.02)</f>
        <v>-1.240141403124134</v>
      </c>
      <c r="AK75" s="26">
        <f>PERCENTILE($M$2:$M$112, 0.98)</f>
        <v>1.0735266224922819</v>
      </c>
      <c r="AL75" s="26">
        <f>MIN(MAX(M75,AJ75), AK75)</f>
        <v>0.36022211032339202</v>
      </c>
      <c r="AM75" s="26">
        <f>AL75-$AL$113 + 1</f>
        <v>2.600363513447526</v>
      </c>
      <c r="AN75" s="60">
        <v>1</v>
      </c>
      <c r="AO75" s="60">
        <v>1</v>
      </c>
      <c r="AP75" s="65">
        <v>1</v>
      </c>
      <c r="AQ75" s="25">
        <v>1</v>
      </c>
      <c r="AR75" s="20">
        <f>(AI75^4)*AB75*AE75*AN75</f>
        <v>3.2973663145713408</v>
      </c>
      <c r="AS75" s="20">
        <f>(AI75^4) *Z75*AC75*AO75</f>
        <v>3.2973663145713408</v>
      </c>
      <c r="AT75" s="20">
        <f>(AM75^4)*AA75*AP75*AQ75</f>
        <v>45.723161809595055</v>
      </c>
      <c r="AU75" s="14">
        <f>AR75/$AR$113</f>
        <v>6.9818658744163695E-3</v>
      </c>
      <c r="AV75" s="14">
        <f>AS75/$AS$113</f>
        <v>7.8793615152792634E-3</v>
      </c>
      <c r="AW75" s="81">
        <f>AT75/$AT$113</f>
        <v>1.4685318647334357E-2</v>
      </c>
      <c r="AX75" s="25">
        <f>N75</f>
        <v>0</v>
      </c>
      <c r="AY75" s="80">
        <v>1047</v>
      </c>
      <c r="AZ75" s="15">
        <f>$D$119*AU75</f>
        <v>893.490321546686</v>
      </c>
      <c r="BA75" s="23">
        <f>AZ75-AY75</f>
        <v>-153.509678453314</v>
      </c>
      <c r="BB75" s="67">
        <f>BA75*IF($BA$113 &gt; 0, (BA75&gt;0), (BA75&lt;0))</f>
        <v>0</v>
      </c>
      <c r="BC75" s="75">
        <f>BB75/$BB$113</f>
        <v>0</v>
      </c>
      <c r="BD75" s="76">
        <f>BC75*$BA$113</f>
        <v>0</v>
      </c>
      <c r="BE75" s="77">
        <f>(IF(BD75 &gt; 0, V75, W75))</f>
        <v>26.03615826149241</v>
      </c>
      <c r="BF75" s="60">
        <f>BD75/BE75</f>
        <v>0</v>
      </c>
      <c r="BG75" s="78">
        <f>AY75/AZ75</f>
        <v>1.1718089997747032</v>
      </c>
      <c r="BH75" s="80">
        <v>1072</v>
      </c>
      <c r="BI75" s="80">
        <v>1196</v>
      </c>
      <c r="BJ75" s="80">
        <v>0</v>
      </c>
      <c r="BK75" s="10">
        <f>SUM(BH75:BJ75)</f>
        <v>2268</v>
      </c>
      <c r="BL75" s="15">
        <f>AV75*$D$118</f>
        <v>1553.6288654982193</v>
      </c>
      <c r="BM75" s="9">
        <f>BL75-BK75</f>
        <v>-714.37113450178072</v>
      </c>
      <c r="BN75" s="67">
        <f>BM75*IF($BM$113 &gt; 0, (BM75&gt;0), (BM75&lt;0))</f>
        <v>0</v>
      </c>
      <c r="BO75" s="7">
        <f>BN75/$BN$113</f>
        <v>0</v>
      </c>
      <c r="BP75" s="76">
        <f>BO75*$BM$113</f>
        <v>0</v>
      </c>
      <c r="BQ75" s="62">
        <f>IF(BP75&gt;0,V75,W75)</f>
        <v>26.03615826149241</v>
      </c>
      <c r="BR75" s="60">
        <f>BP75/BQ75</f>
        <v>0</v>
      </c>
      <c r="BS75" s="78">
        <f>BK75/BL75</f>
        <v>1.4598080985529935</v>
      </c>
      <c r="BT75" s="17">
        <f>AY75+BK75+BV75</f>
        <v>3415</v>
      </c>
      <c r="BU75" s="83">
        <f>AZ75+BL75+BW75</f>
        <v>2514.9653591955898</v>
      </c>
      <c r="BV75" s="80">
        <v>100</v>
      </c>
      <c r="BW75" s="15">
        <f>AW75*$D$121</f>
        <v>67.846172150684737</v>
      </c>
      <c r="BX75" s="48">
        <f>BW75-BV75</f>
        <v>-32.153827849315263</v>
      </c>
      <c r="BY75" s="68">
        <f>BX75*(BX75&lt;&gt;0)</f>
        <v>-32.153827849315263</v>
      </c>
      <c r="BZ75" s="31">
        <f>BY75/$BY$113</f>
        <v>-9.2396057038262175E-2</v>
      </c>
      <c r="CA75" s="61">
        <f>BZ75 * $BX$113</f>
        <v>-32.153827849315263</v>
      </c>
      <c r="CB75" s="62">
        <f>IF(CA75&gt;0, V75, W75)</f>
        <v>26.03615826149241</v>
      </c>
      <c r="CC75" s="79">
        <f>CA75/CB75</f>
        <v>-1.234968213297079</v>
      </c>
      <c r="CG75" s="33"/>
      <c r="CI75" s="16"/>
      <c r="CJ75" s="1"/>
    </row>
    <row r="76" spans="1:88" x14ac:dyDescent="0.2">
      <c r="A76" s="37" t="s">
        <v>241</v>
      </c>
      <c r="B76">
        <v>0</v>
      </c>
      <c r="C76">
        <v>0</v>
      </c>
      <c r="D76">
        <v>5.0750536097212202E-2</v>
      </c>
      <c r="E76">
        <v>0.94924946390278697</v>
      </c>
      <c r="F76">
        <v>2.9016277423920701E-2</v>
      </c>
      <c r="G76">
        <v>2.9016277423920701E-2</v>
      </c>
      <c r="H76">
        <v>0.22032583397982899</v>
      </c>
      <c r="I76">
        <v>2.6764934057408801E-2</v>
      </c>
      <c r="J76">
        <v>7.6791968444712602E-2</v>
      </c>
      <c r="K76">
        <v>4.7203994114065603E-2</v>
      </c>
      <c r="L76">
        <v>0.52040006382392101</v>
      </c>
      <c r="M76">
        <v>0.699967819494279</v>
      </c>
      <c r="N76" s="25">
        <v>0</v>
      </c>
      <c r="O76">
        <v>1.0075174465594601</v>
      </c>
      <c r="P76">
        <v>0.98853960885672698</v>
      </c>
      <c r="Q76">
        <v>1</v>
      </c>
      <c r="R76">
        <v>0.98588771047526202</v>
      </c>
      <c r="S76">
        <v>3.4700000286102202</v>
      </c>
      <c r="T76" s="34">
        <f>IF(C76,P76,R76)</f>
        <v>0.98588771047526202</v>
      </c>
      <c r="U76" s="34">
        <f>IF(D76 = 0,O76,Q76)</f>
        <v>1</v>
      </c>
      <c r="V76" s="50">
        <f>S76*T76^(1-N76)</f>
        <v>3.4210303835556237</v>
      </c>
      <c r="W76" s="49">
        <f>S76*U76^(N76+1)</f>
        <v>3.4700000286102202</v>
      </c>
      <c r="X76" s="55">
        <f>0.5 * (D76-MAX($D$4:$D$112))/(MIN($D$4:$D$112)-MAX($D$4:$D$112)) + 0.75</f>
        <v>1.2241861157657741</v>
      </c>
      <c r="Y76" s="55">
        <f>AVERAGE(D76, F76, G76, H76, I76, J76, K76)</f>
        <v>6.8552831648724236E-2</v>
      </c>
      <c r="Z76" s="26">
        <f>AI76^N76</f>
        <v>1</v>
      </c>
      <c r="AA76" s="26">
        <f>(Z76+AB76)/2</f>
        <v>1</v>
      </c>
      <c r="AB76" s="26">
        <f>AM76^N76</f>
        <v>1</v>
      </c>
      <c r="AC76" s="26">
        <f>IF(C76&gt;0, 1, 0.8)</f>
        <v>0.8</v>
      </c>
      <c r="AD76" s="26">
        <f>IF(C76&gt;0, 1, 0.7)</f>
        <v>0.7</v>
      </c>
      <c r="AE76" s="26">
        <f>IF(C76 &gt; 0, 1, 0.9)</f>
        <v>0.9</v>
      </c>
      <c r="AF76" s="26">
        <f>PERCENTILE($L$2:$L$112, 0.05)</f>
        <v>1.8188612012559151E-2</v>
      </c>
      <c r="AG76" s="26">
        <f>PERCENTILE($L$2:$L$112, 0.95)</f>
        <v>1.0270604073813701</v>
      </c>
      <c r="AH76" s="26">
        <f>MIN(MAX(L76,AF76), AG76)</f>
        <v>0.52040006382392101</v>
      </c>
      <c r="AI76" s="26">
        <f>AH76-$AH$113+1</f>
        <v>1.5022114518113618</v>
      </c>
      <c r="AJ76" s="26">
        <f>PERCENTILE($M$2:$M$112, 0.02)</f>
        <v>-1.240141403124134</v>
      </c>
      <c r="AK76" s="26">
        <f>PERCENTILE($M$2:$M$112, 0.98)</f>
        <v>1.0735266224922819</v>
      </c>
      <c r="AL76" s="26">
        <f>MIN(MAX(M76,AJ76), AK76)</f>
        <v>0.699967819494279</v>
      </c>
      <c r="AM76" s="26">
        <f>AL76-$AL$113 + 1</f>
        <v>2.9401092226184131</v>
      </c>
      <c r="AN76" s="60">
        <v>0</v>
      </c>
      <c r="AO76" s="63">
        <v>0</v>
      </c>
      <c r="AP76" s="65">
        <v>0.5</v>
      </c>
      <c r="AQ76" s="64">
        <v>1</v>
      </c>
      <c r="AR76" s="20">
        <f>(AI76^4)*AB76*AE76*AN76</f>
        <v>0</v>
      </c>
      <c r="AS76" s="20">
        <f>(AI76^4) *Z76*AC76*AO76</f>
        <v>0</v>
      </c>
      <c r="AT76" s="20">
        <f>(AM76^4)*AA76*AP76*AQ76</f>
        <v>37.36146195990338</v>
      </c>
      <c r="AU76" s="14">
        <f>AR76/$AR$113</f>
        <v>0</v>
      </c>
      <c r="AV76" s="14">
        <f>AS76/$AS$113</f>
        <v>0</v>
      </c>
      <c r="AW76" s="81">
        <f>AT76/$AT$113</f>
        <v>1.1999716386549288E-2</v>
      </c>
      <c r="AX76" s="25">
        <f>N76</f>
        <v>0</v>
      </c>
      <c r="AY76" s="80">
        <v>0</v>
      </c>
      <c r="AZ76" s="15">
        <f>$D$119*AU76</f>
        <v>0</v>
      </c>
      <c r="BA76" s="23">
        <f>AZ76-AY76</f>
        <v>0</v>
      </c>
      <c r="BB76" s="67">
        <f>BA76*IF($BA$113 &gt; 0, (BA76&gt;0), (BA76&lt;0))</f>
        <v>0</v>
      </c>
      <c r="BC76" s="75">
        <f>BB76/$BB$113</f>
        <v>0</v>
      </c>
      <c r="BD76" s="76">
        <f>BC76*$BA$113</f>
        <v>0</v>
      </c>
      <c r="BE76" s="77">
        <f>(IF(BD76 &gt; 0, V76, W76))</f>
        <v>3.4700000286102202</v>
      </c>
      <c r="BF76" s="60">
        <f>BD76/BE76</f>
        <v>0</v>
      </c>
      <c r="BG76" s="78" t="e">
        <f>AY76/AZ76</f>
        <v>#DIV/0!</v>
      </c>
      <c r="BH76" s="80">
        <v>0</v>
      </c>
      <c r="BI76" s="80">
        <v>0</v>
      </c>
      <c r="BJ76" s="80">
        <v>0</v>
      </c>
      <c r="BK76" s="10">
        <f>SUM(BH76:BJ76)</f>
        <v>0</v>
      </c>
      <c r="BL76" s="15">
        <f>AV76*$D$118</f>
        <v>0</v>
      </c>
      <c r="BM76" s="9">
        <f>BL76-BK76</f>
        <v>0</v>
      </c>
      <c r="BN76" s="67">
        <f>BM76*IF($BM$113 &gt; 0, (BM76&gt;0), (BM76&lt;0))</f>
        <v>0</v>
      </c>
      <c r="BO76" s="7">
        <f>BN76/$BN$113</f>
        <v>0</v>
      </c>
      <c r="BP76" s="76">
        <f>BO76*$BM$113</f>
        <v>0</v>
      </c>
      <c r="BQ76" s="62">
        <f>IF(BP76&gt;0,V76,W76)</f>
        <v>3.4700000286102202</v>
      </c>
      <c r="BR76" s="60">
        <f>BP76/BQ76</f>
        <v>0</v>
      </c>
      <c r="BS76" s="78" t="e">
        <f>BK76/BL76</f>
        <v>#DIV/0!</v>
      </c>
      <c r="BT76" s="17">
        <f>AY76+BK76+BV76</f>
        <v>104</v>
      </c>
      <c r="BU76" s="83">
        <f>AZ76+BL76+BW76</f>
        <v>55.438689705857712</v>
      </c>
      <c r="BV76" s="80">
        <v>104</v>
      </c>
      <c r="BW76" s="15">
        <f>AW76*$D$121</f>
        <v>55.438689705857712</v>
      </c>
      <c r="BX76" s="48">
        <f>BW76-BV76</f>
        <v>-48.561310294142288</v>
      </c>
      <c r="BY76" s="68">
        <f>BX76*(BX76&lt;&gt;0)</f>
        <v>-48.561310294142288</v>
      </c>
      <c r="BZ76" s="31">
        <f>BY76/$BY$113</f>
        <v>-0.13954399509810991</v>
      </c>
      <c r="CA76" s="61">
        <f>BZ76 * $BX$113</f>
        <v>-48.561310294142288</v>
      </c>
      <c r="CB76" s="62">
        <f>IF(CA76&gt;0, V76, W76)</f>
        <v>3.4700000286102202</v>
      </c>
      <c r="CC76" s="79">
        <f>CA76/CB76</f>
        <v>-13.994613802234381</v>
      </c>
      <c r="CG76" s="33"/>
      <c r="CI76" s="16"/>
      <c r="CJ76" s="1"/>
    </row>
    <row r="77" spans="1:88" x14ac:dyDescent="0.2">
      <c r="A77" s="37" t="s">
        <v>248</v>
      </c>
      <c r="B77">
        <v>0</v>
      </c>
      <c r="C77">
        <v>0</v>
      </c>
      <c r="D77">
        <v>0.55857656937225098</v>
      </c>
      <c r="E77">
        <v>0.44142343062774803</v>
      </c>
      <c r="F77">
        <v>0.95268389662027797</v>
      </c>
      <c r="G77">
        <v>0.95268389662027797</v>
      </c>
      <c r="H77">
        <v>0.36595566708490102</v>
      </c>
      <c r="I77">
        <v>0.90129652864910004</v>
      </c>
      <c r="J77">
        <v>0.57431226034543903</v>
      </c>
      <c r="K77">
        <v>0.73968780040142101</v>
      </c>
      <c r="L77">
        <v>0.73385315492758796</v>
      </c>
      <c r="M77">
        <v>1.00760297657924</v>
      </c>
      <c r="N77" s="25">
        <v>0</v>
      </c>
      <c r="O77">
        <v>1.0044486487244599</v>
      </c>
      <c r="P77">
        <v>0.99580119461448602</v>
      </c>
      <c r="Q77">
        <v>1.0087320432567599</v>
      </c>
      <c r="R77">
        <v>0.99855451238576798</v>
      </c>
      <c r="S77">
        <v>11.529999732971101</v>
      </c>
      <c r="T77" s="34">
        <f>IF(C77,P77,R77)</f>
        <v>0.99855451238576798</v>
      </c>
      <c r="U77" s="34">
        <f>IF(D77 = 0,O77,Q77)</f>
        <v>1.0087320432567599</v>
      </c>
      <c r="V77" s="50">
        <f>S77*T77^(1-N77)</f>
        <v>11.513333261164993</v>
      </c>
      <c r="W77" s="49">
        <f>S77*U77^(N77+1)</f>
        <v>11.630680189389835</v>
      </c>
      <c r="X77" s="55">
        <f>0.5 * (D77-MAX($D$4:$D$112))/(MIN($D$4:$D$112)-MAX($D$4:$D$112)) + 0.75</f>
        <v>0.96174892265431955</v>
      </c>
      <c r="Y77" s="55">
        <f>AVERAGE(D77, F77, G77, H77, I77, J77, K77)</f>
        <v>0.72074237415623821</v>
      </c>
      <c r="Z77" s="26">
        <f>AI77^N77</f>
        <v>1</v>
      </c>
      <c r="AA77" s="26">
        <f>(Z77+AB77)/2</f>
        <v>1</v>
      </c>
      <c r="AB77" s="26">
        <f>AM77^N77</f>
        <v>1</v>
      </c>
      <c r="AC77" s="26">
        <f>IF(C77&gt;0, 1, 0.8)</f>
        <v>0.8</v>
      </c>
      <c r="AD77" s="26">
        <f>IF(C77&gt;0, 1, 0.7)</f>
        <v>0.7</v>
      </c>
      <c r="AE77" s="26">
        <f>IF(C77 &gt; 0, 1, 0.9)</f>
        <v>0.9</v>
      </c>
      <c r="AF77" s="26">
        <f>PERCENTILE($L$2:$L$112, 0.05)</f>
        <v>1.8188612012559151E-2</v>
      </c>
      <c r="AG77" s="26">
        <f>PERCENTILE($L$2:$L$112, 0.95)</f>
        <v>1.0270604073813701</v>
      </c>
      <c r="AH77" s="26">
        <f>MIN(MAX(L77,AF77), AG77)</f>
        <v>0.73385315492758796</v>
      </c>
      <c r="AI77" s="26">
        <f>AH77-$AH$113+1</f>
        <v>1.7156645429150288</v>
      </c>
      <c r="AJ77" s="26">
        <f>PERCENTILE($M$2:$M$112, 0.02)</f>
        <v>-1.240141403124134</v>
      </c>
      <c r="AK77" s="26">
        <f>PERCENTILE($M$2:$M$112, 0.98)</f>
        <v>1.0735266224922819</v>
      </c>
      <c r="AL77" s="26">
        <f>MIN(MAX(M77,AJ77), AK77)</f>
        <v>1.00760297657924</v>
      </c>
      <c r="AM77" s="26">
        <f>AL77-$AL$113 + 1</f>
        <v>3.247744379703374</v>
      </c>
      <c r="AN77" s="60">
        <v>0</v>
      </c>
      <c r="AO77" s="63">
        <v>0</v>
      </c>
      <c r="AP77" s="65">
        <v>0.5</v>
      </c>
      <c r="AQ77" s="64">
        <v>1</v>
      </c>
      <c r="AR77" s="20">
        <f>(AI77^4)*AB77*AE77*AN77</f>
        <v>0</v>
      </c>
      <c r="AS77" s="20">
        <f>(AI77^4) *Z77*AC77*AO77</f>
        <v>0</v>
      </c>
      <c r="AT77" s="20">
        <f>(AM77^4)*AA77*AP77*AQ77</f>
        <v>55.628501839816302</v>
      </c>
      <c r="AU77" s="14">
        <f>AR77/$AR$113</f>
        <v>0</v>
      </c>
      <c r="AV77" s="14">
        <f>AS77/$AS$113</f>
        <v>0</v>
      </c>
      <c r="AW77" s="81">
        <f>AT77/$AT$113</f>
        <v>1.7866705692695467E-2</v>
      </c>
      <c r="AX77" s="25">
        <f>N77</f>
        <v>0</v>
      </c>
      <c r="AY77" s="80">
        <v>0</v>
      </c>
      <c r="AZ77" s="15">
        <f>$D$119*AU77</f>
        <v>0</v>
      </c>
      <c r="BA77" s="23">
        <f>AZ77-AY77</f>
        <v>0</v>
      </c>
      <c r="BB77" s="67">
        <f>BA77*IF($BA$113 &gt; 0, (BA77&gt;0), (BA77&lt;0))</f>
        <v>0</v>
      </c>
      <c r="BC77" s="75">
        <f>BB77/$BB$113</f>
        <v>0</v>
      </c>
      <c r="BD77" s="76">
        <f>BC77*$BA$113</f>
        <v>0</v>
      </c>
      <c r="BE77" s="77">
        <f>(IF(BD77 &gt; 0, V77, W77))</f>
        <v>11.630680189389835</v>
      </c>
      <c r="BF77" s="60">
        <f>BD77/BE77</f>
        <v>0</v>
      </c>
      <c r="BG77" s="78" t="e">
        <f>AY77/AZ77</f>
        <v>#DIV/0!</v>
      </c>
      <c r="BH77" s="80">
        <v>0</v>
      </c>
      <c r="BI77" s="80">
        <v>0</v>
      </c>
      <c r="BJ77" s="80">
        <v>0</v>
      </c>
      <c r="BK77" s="10">
        <f>SUM(BH77:BJ77)</f>
        <v>0</v>
      </c>
      <c r="BL77" s="15">
        <f>AV77*$D$118</f>
        <v>0</v>
      </c>
      <c r="BM77" s="9">
        <f>BL77-BK77</f>
        <v>0</v>
      </c>
      <c r="BN77" s="67">
        <f>BM77*IF($BM$113 &gt; 0, (BM77&gt;0), (BM77&lt;0))</f>
        <v>0</v>
      </c>
      <c r="BO77" s="7">
        <f>BN77/$BN$113</f>
        <v>0</v>
      </c>
      <c r="BP77" s="76">
        <f>BO77*$BM$113</f>
        <v>0</v>
      </c>
      <c r="BQ77" s="62">
        <f>IF(BP77&gt;0,V77,W77)</f>
        <v>11.630680189389835</v>
      </c>
      <c r="BR77" s="60">
        <f>BP77/BQ77</f>
        <v>0</v>
      </c>
      <c r="BS77" s="78" t="e">
        <f>BK77/BL77</f>
        <v>#DIV/0!</v>
      </c>
      <c r="BT77" s="17">
        <f>AY77+BK77+BV77</f>
        <v>115</v>
      </c>
      <c r="BU77" s="83">
        <f>AZ77+BL77+BW77</f>
        <v>82.544180300253061</v>
      </c>
      <c r="BV77" s="80">
        <v>115</v>
      </c>
      <c r="BW77" s="15">
        <f>AW77*$D$121</f>
        <v>82.544180300253061</v>
      </c>
      <c r="BX77" s="48">
        <f>BW77-BV77</f>
        <v>-32.455819699746939</v>
      </c>
      <c r="BY77" s="68">
        <f>BX77*(BX77&lt;&gt;0)</f>
        <v>-32.455819699746939</v>
      </c>
      <c r="BZ77" s="31">
        <f>BY77/$BY$113</f>
        <v>-9.3263849711916411E-2</v>
      </c>
      <c r="CA77" s="61">
        <f>BZ77 * $BX$113</f>
        <v>-32.455819699746939</v>
      </c>
      <c r="CB77" s="62">
        <f>IF(CA77&gt;0, V77, W77)</f>
        <v>11.630680189389835</v>
      </c>
      <c r="CC77" s="79">
        <f>CA77/CB77</f>
        <v>-2.7905349619496009</v>
      </c>
      <c r="CG77" s="33"/>
      <c r="CI77" s="16"/>
      <c r="CJ77" s="1"/>
    </row>
    <row r="78" spans="1:88" x14ac:dyDescent="0.2">
      <c r="A78" s="37" t="s">
        <v>150</v>
      </c>
      <c r="B78">
        <v>0</v>
      </c>
      <c r="C78">
        <v>0</v>
      </c>
      <c r="D78">
        <v>0.38700721821210399</v>
      </c>
      <c r="E78">
        <v>0.61299278178789496</v>
      </c>
      <c r="F78">
        <v>0.31129476584021998</v>
      </c>
      <c r="G78">
        <v>0.31129476584021998</v>
      </c>
      <c r="H78">
        <v>0.12832643406268401</v>
      </c>
      <c r="I78">
        <v>0.70786516853932502</v>
      </c>
      <c r="J78">
        <v>0.30139312015345099</v>
      </c>
      <c r="K78">
        <v>0.30630393527348299</v>
      </c>
      <c r="L78">
        <v>0.53407743889765003</v>
      </c>
      <c r="M78">
        <v>-0.48050875088308298</v>
      </c>
      <c r="N78" s="25">
        <v>0</v>
      </c>
      <c r="O78">
        <v>1.0379865615719399</v>
      </c>
      <c r="P78">
        <v>0.98628964607679204</v>
      </c>
      <c r="Q78">
        <v>1.00929234087701</v>
      </c>
      <c r="R78">
        <v>0.99222363110118195</v>
      </c>
      <c r="S78">
        <v>94</v>
      </c>
      <c r="T78" s="34">
        <f>IF(C78,P78,R78)</f>
        <v>0.99222363110118195</v>
      </c>
      <c r="U78" s="34">
        <f>IF(D78 = 0,O78,Q78)</f>
        <v>1.00929234087701</v>
      </c>
      <c r="V78" s="50">
        <f>S78*T78^(1-N78)</f>
        <v>93.269021323511097</v>
      </c>
      <c r="W78" s="49">
        <f>S78*U78^(N78+1)</f>
        <v>94.873480042438942</v>
      </c>
      <c r="X78" s="55">
        <f>0.5 * (D78-MAX($D$4:$D$112))/(MIN($D$4:$D$112)-MAX($D$4:$D$112)) + 0.75</f>
        <v>1.0504134967251733</v>
      </c>
      <c r="Y78" s="55">
        <f>AVERAGE(D78, F78, G78, H78, I78, J78, K78)</f>
        <v>0.35049791541735525</v>
      </c>
      <c r="Z78" s="26">
        <f>AI78^N78</f>
        <v>1</v>
      </c>
      <c r="AA78" s="26">
        <f>(Z78+AB78)/2</f>
        <v>1</v>
      </c>
      <c r="AB78" s="26">
        <f>AM78^N78</f>
        <v>1</v>
      </c>
      <c r="AC78" s="26">
        <f>IF(C78&gt;0, 1, 0.8)</f>
        <v>0.8</v>
      </c>
      <c r="AD78" s="26">
        <f>IF(C78&gt;0, 1, 0.7)</f>
        <v>0.7</v>
      </c>
      <c r="AE78" s="26">
        <f>IF(C78 &gt; 0, 1, 0.9)</f>
        <v>0.9</v>
      </c>
      <c r="AF78" s="26">
        <f>PERCENTILE($L$2:$L$112, 0.05)</f>
        <v>1.8188612012559151E-2</v>
      </c>
      <c r="AG78" s="26">
        <f>PERCENTILE($L$2:$L$112, 0.95)</f>
        <v>1.0270604073813701</v>
      </c>
      <c r="AH78" s="26">
        <f>MIN(MAX(L78,AF78), AG78)</f>
        <v>0.53407743889765003</v>
      </c>
      <c r="AI78" s="26">
        <f>AH78-$AH$113+1</f>
        <v>1.515888826885091</v>
      </c>
      <c r="AJ78" s="26">
        <f>PERCENTILE($M$2:$M$112, 0.02)</f>
        <v>-1.240141403124134</v>
      </c>
      <c r="AK78" s="26">
        <f>PERCENTILE($M$2:$M$112, 0.98)</f>
        <v>1.0735266224922819</v>
      </c>
      <c r="AL78" s="26">
        <f>MIN(MAX(M78,AJ78), AK78)</f>
        <v>-0.48050875088308298</v>
      </c>
      <c r="AM78" s="26">
        <f>AL78-$AL$113 + 1</f>
        <v>1.759632652241051</v>
      </c>
      <c r="AN78" s="60">
        <v>1</v>
      </c>
      <c r="AO78" s="60">
        <v>0</v>
      </c>
      <c r="AP78" s="65">
        <v>1</v>
      </c>
      <c r="AQ78" s="25">
        <v>2</v>
      </c>
      <c r="AR78" s="20">
        <f>(AI78^4)*AB78*AE78*AN78</f>
        <v>4.7523882906133377</v>
      </c>
      <c r="AS78" s="20">
        <f>(AI78^4) *Z78*AC78*AO78</f>
        <v>0</v>
      </c>
      <c r="AT78" s="20">
        <f>(AM78^4)*AA78*AP78*AQ78</f>
        <v>19.174234953779322</v>
      </c>
      <c r="AU78" s="14">
        <f>AR78/$AR$113</f>
        <v>1.0062739308514678E-2</v>
      </c>
      <c r="AV78" s="14">
        <f>AS78/$AS$113</f>
        <v>0</v>
      </c>
      <c r="AW78" s="81">
        <f>AT78/$AT$113</f>
        <v>6.1583612981028777E-3</v>
      </c>
      <c r="AX78" s="25">
        <f>N78</f>
        <v>0</v>
      </c>
      <c r="AY78" s="80">
        <v>282</v>
      </c>
      <c r="AZ78" s="15">
        <f>$D$119*AU78</f>
        <v>1287.758937528549</v>
      </c>
      <c r="BA78" s="23">
        <f>AZ78-AY78</f>
        <v>1005.758937528549</v>
      </c>
      <c r="BB78" s="67">
        <f>BA78*IF($BA$113 &gt; 0, (BA78&gt;0), (BA78&lt;0))</f>
        <v>1005.758937528549</v>
      </c>
      <c r="BC78" s="75">
        <f>BB78/$BB$113</f>
        <v>3.346166760569351E-2</v>
      </c>
      <c r="BD78" s="76">
        <f>BC78*$BA$113</f>
        <v>23.791245667649608</v>
      </c>
      <c r="BE78" s="77">
        <f>(IF(BD78 &gt; 0, V78, W78))</f>
        <v>93.269021323511097</v>
      </c>
      <c r="BF78" s="60">
        <f>BD78/BE78</f>
        <v>0.25508196966201413</v>
      </c>
      <c r="BG78" s="78">
        <f>AY78/AZ78</f>
        <v>0.21898508469388758</v>
      </c>
      <c r="BH78" s="80">
        <v>0</v>
      </c>
      <c r="BI78" s="80">
        <v>0</v>
      </c>
      <c r="BJ78" s="80">
        <v>0</v>
      </c>
      <c r="BK78" s="10">
        <f>SUM(BH78:BJ78)</f>
        <v>0</v>
      </c>
      <c r="BL78" s="15">
        <f>AV78*$D$118</f>
        <v>0</v>
      </c>
      <c r="BM78" s="9">
        <f>BL78-BK78</f>
        <v>0</v>
      </c>
      <c r="BN78" s="67">
        <f>BM78*IF($BM$113 &gt; 0, (BM78&gt;0), (BM78&lt;0))</f>
        <v>0</v>
      </c>
      <c r="BO78" s="7">
        <f>BN78/$BN$113</f>
        <v>0</v>
      </c>
      <c r="BP78" s="76">
        <f>BO78*$BM$113</f>
        <v>0</v>
      </c>
      <c r="BQ78" s="62">
        <f>IF(BP78&gt;0,V78,W78)</f>
        <v>94.873480042438942</v>
      </c>
      <c r="BR78" s="60">
        <f>BP78/BQ78</f>
        <v>0</v>
      </c>
      <c r="BS78" s="78" t="e">
        <f>BK78/BL78</f>
        <v>#DIV/0!</v>
      </c>
      <c r="BT78" s="17">
        <f>AY78+BK78+BV78</f>
        <v>282</v>
      </c>
      <c r="BU78" s="83">
        <f>AZ78+BL78+BW78</f>
        <v>1316.2105667257842</v>
      </c>
      <c r="BV78" s="80">
        <v>0</v>
      </c>
      <c r="BW78" s="15">
        <f>AW78*$D$121</f>
        <v>28.451629197235295</v>
      </c>
      <c r="BX78" s="48">
        <f>BW78-BV78</f>
        <v>28.451629197235295</v>
      </c>
      <c r="BY78" s="68">
        <f>BX78*(BX78&lt;&gt;0)</f>
        <v>28.451629197235295</v>
      </c>
      <c r="BZ78" s="31">
        <f>BY78/$BY$113</f>
        <v>8.175755516446917E-2</v>
      </c>
      <c r="CA78" s="61">
        <f>BZ78 * $BX$113</f>
        <v>28.451629197235295</v>
      </c>
      <c r="CB78" s="62">
        <f>IF(CA78&gt;0, V78, W78)</f>
        <v>93.269021323511097</v>
      </c>
      <c r="CC78" s="79">
        <f>CA78/CB78</f>
        <v>0.30504908053606067</v>
      </c>
      <c r="CG78" s="33"/>
      <c r="CI78" s="16"/>
      <c r="CJ78" s="1"/>
    </row>
    <row r="79" spans="1:88" x14ac:dyDescent="0.2">
      <c r="A79" s="37" t="s">
        <v>201</v>
      </c>
      <c r="B79">
        <v>1</v>
      </c>
      <c r="C79">
        <v>0</v>
      </c>
      <c r="D79">
        <v>0.249100359856057</v>
      </c>
      <c r="E79">
        <v>0.75089964014394195</v>
      </c>
      <c r="F79">
        <v>0.29343936381709701</v>
      </c>
      <c r="G79">
        <v>0.29343936381709701</v>
      </c>
      <c r="H79">
        <v>0.16185696361355001</v>
      </c>
      <c r="I79">
        <v>0.14387285654537799</v>
      </c>
      <c r="J79">
        <v>0.152600208737874</v>
      </c>
      <c r="K79">
        <v>0.211610274255288</v>
      </c>
      <c r="L79">
        <v>0.55561156498152697</v>
      </c>
      <c r="M79">
        <v>-0.14676203074893199</v>
      </c>
      <c r="N79" s="25">
        <v>0</v>
      </c>
      <c r="O79">
        <v>1.0025259406376501</v>
      </c>
      <c r="P79">
        <v>0.99521524388840998</v>
      </c>
      <c r="Q79">
        <v>1.0069824596488901</v>
      </c>
      <c r="R79">
        <v>0.99464176307369501</v>
      </c>
      <c r="S79">
        <v>81.779998779296804</v>
      </c>
      <c r="T79" s="34">
        <f>IF(C79,P79,R79)</f>
        <v>0.99464176307369501</v>
      </c>
      <c r="U79" s="34">
        <f>IF(D79 = 0,O79,Q79)</f>
        <v>1.0069824596488901</v>
      </c>
      <c r="V79" s="50">
        <f>S79*T79^(1-N79)</f>
        <v>81.341802170004399</v>
      </c>
      <c r="W79" s="49">
        <f>S79*U79^(N79+1)</f>
        <v>82.351024320859523</v>
      </c>
      <c r="X79" s="55">
        <f>0.5 * (D79-MAX($D$4:$D$112))/(MIN($D$4:$D$112)-MAX($D$4:$D$112)) + 0.75</f>
        <v>1.1216817784719231</v>
      </c>
      <c r="Y79" s="55">
        <f>AVERAGE(D79, F79, G79, H79, I79, J79, K79)</f>
        <v>0.21513134152033439</v>
      </c>
      <c r="Z79" s="26">
        <f>AI79^N79</f>
        <v>1</v>
      </c>
      <c r="AA79" s="26">
        <f>(Z79+AB79)/2</f>
        <v>1</v>
      </c>
      <c r="AB79" s="26">
        <f>AM79^N79</f>
        <v>1</v>
      </c>
      <c r="AC79" s="26">
        <f>IF(C79&gt;0, 1, 0.8)</f>
        <v>0.8</v>
      </c>
      <c r="AD79" s="26">
        <f>IF(C79&gt;0, 1, 0.7)</f>
        <v>0.7</v>
      </c>
      <c r="AE79" s="26">
        <f>IF(C79 &gt; 0, 1, 0.9)</f>
        <v>0.9</v>
      </c>
      <c r="AF79" s="26">
        <f>PERCENTILE($L$2:$L$112, 0.05)</f>
        <v>1.8188612012559151E-2</v>
      </c>
      <c r="AG79" s="26">
        <f>PERCENTILE($L$2:$L$112, 0.95)</f>
        <v>1.0270604073813701</v>
      </c>
      <c r="AH79" s="26">
        <f>MIN(MAX(L79,AF79), AG79)</f>
        <v>0.55561156498152697</v>
      </c>
      <c r="AI79" s="26">
        <f>AH79-$AH$113+1</f>
        <v>1.5374229529689678</v>
      </c>
      <c r="AJ79" s="26">
        <f>PERCENTILE($M$2:$M$112, 0.02)</f>
        <v>-1.240141403124134</v>
      </c>
      <c r="AK79" s="26">
        <f>PERCENTILE($M$2:$M$112, 0.98)</f>
        <v>1.0735266224922819</v>
      </c>
      <c r="AL79" s="26">
        <f>MIN(MAX(M79,AJ79), AK79)</f>
        <v>-0.14676203074893199</v>
      </c>
      <c r="AM79" s="26">
        <f>AL79-$AL$113 + 1</f>
        <v>2.0933793723752023</v>
      </c>
      <c r="AN79" s="60">
        <v>1</v>
      </c>
      <c r="AO79" s="60">
        <v>1</v>
      </c>
      <c r="AP79" s="65">
        <v>1</v>
      </c>
      <c r="AQ79" s="25">
        <v>1</v>
      </c>
      <c r="AR79" s="20">
        <f>(AI79^4)*AB79*AE79*AN79</f>
        <v>5.0282394582957055</v>
      </c>
      <c r="AS79" s="20">
        <f>(AI79^4) *Z79*AC79*AO79</f>
        <v>4.4695461851517377</v>
      </c>
      <c r="AT79" s="20">
        <f>(AM79^4)*AA79*AP79*AQ79</f>
        <v>19.204002848018341</v>
      </c>
      <c r="AU79" s="14">
        <f>AR79/$AR$113</f>
        <v>1.0646828448246734E-2</v>
      </c>
      <c r="AV79" s="14">
        <f>AS79/$AS$113</f>
        <v>1.0680393636102908E-2</v>
      </c>
      <c r="AW79" s="81">
        <f>AT79/$AT$113</f>
        <v>6.1679221201252164E-3</v>
      </c>
      <c r="AX79" s="25">
        <f>N79</f>
        <v>0</v>
      </c>
      <c r="AY79" s="80">
        <v>981</v>
      </c>
      <c r="AZ79" s="15">
        <f>$D$119*AU79</f>
        <v>1362.5065770074793</v>
      </c>
      <c r="BA79" s="23">
        <f>AZ79-AY79</f>
        <v>381.50657700747934</v>
      </c>
      <c r="BB79" s="67">
        <f>BA79*IF($BA$113 &gt; 0, (BA79&gt;0), (BA79&lt;0))</f>
        <v>381.50657700747934</v>
      </c>
      <c r="BC79" s="75">
        <f>BB79/$BB$113</f>
        <v>1.2692749517672391E-2</v>
      </c>
      <c r="BD79" s="76">
        <f>BC79*$BA$113</f>
        <v>9.0245449070656463</v>
      </c>
      <c r="BE79" s="77">
        <f>(IF(BD79 &gt; 0, V79, W79))</f>
        <v>81.341802170004399</v>
      </c>
      <c r="BF79" s="60">
        <f>BD79/BE79</f>
        <v>0.11094596709579096</v>
      </c>
      <c r="BG79" s="78">
        <f>AY79/AZ79</f>
        <v>0.71999652446053108</v>
      </c>
      <c r="BH79" s="80">
        <v>491</v>
      </c>
      <c r="BI79" s="80">
        <v>2944</v>
      </c>
      <c r="BJ79" s="80">
        <v>245</v>
      </c>
      <c r="BK79" s="10">
        <f>SUM(BH79:BJ79)</f>
        <v>3680</v>
      </c>
      <c r="BL79" s="15">
        <f>AV79*$D$118</f>
        <v>2105.9279759858632</v>
      </c>
      <c r="BM79" s="9">
        <f>BL79-BK79</f>
        <v>-1574.0720240141368</v>
      </c>
      <c r="BN79" s="67">
        <f>BM79*IF($BM$113 &gt; 0, (BM79&gt;0), (BM79&lt;0))</f>
        <v>0</v>
      </c>
      <c r="BO79" s="7">
        <f>BN79/$BN$113</f>
        <v>0</v>
      </c>
      <c r="BP79" s="76">
        <f>BO79*$BM$113</f>
        <v>0</v>
      </c>
      <c r="BQ79" s="62">
        <f>IF(BP79&gt;0,V79,W79)</f>
        <v>82.351024320859523</v>
      </c>
      <c r="BR79" s="60">
        <f>BP79/BQ79</f>
        <v>0</v>
      </c>
      <c r="BS79" s="78">
        <f>BK79/BL79</f>
        <v>1.7474481757987261</v>
      </c>
      <c r="BT79" s="17">
        <f>AY79+BK79+BV79</f>
        <v>4661</v>
      </c>
      <c r="BU79" s="83">
        <f>AZ79+BL79+BW79</f>
        <v>3496.9303531883211</v>
      </c>
      <c r="BV79" s="80">
        <v>0</v>
      </c>
      <c r="BW79" s="15">
        <f>AW79*$D$121</f>
        <v>28.4958001949785</v>
      </c>
      <c r="BX79" s="48">
        <f>BW79-BV79</f>
        <v>28.4958001949785</v>
      </c>
      <c r="BY79" s="68">
        <f>BX79*(BX79&lt;&gt;0)</f>
        <v>28.4958001949785</v>
      </c>
      <c r="BZ79" s="31">
        <f>BY79/$BY$113</f>
        <v>8.1884483318903675E-2</v>
      </c>
      <c r="CA79" s="61">
        <f>BZ79 * $BX$113</f>
        <v>28.495800194978504</v>
      </c>
      <c r="CB79" s="62">
        <f>IF(CA79&gt;0, V79, W79)</f>
        <v>81.341802170004399</v>
      </c>
      <c r="CC79" s="79">
        <f>CA79/CB79</f>
        <v>0.35032172185492361</v>
      </c>
      <c r="CG79" s="33"/>
      <c r="CI79" s="16"/>
      <c r="CJ79" s="1"/>
    </row>
    <row r="80" spans="1:88" x14ac:dyDescent="0.2">
      <c r="A80" s="37" t="s">
        <v>254</v>
      </c>
      <c r="B80">
        <v>0</v>
      </c>
      <c r="C80">
        <v>0</v>
      </c>
      <c r="D80">
        <v>9.90990990990991E-2</v>
      </c>
      <c r="E80">
        <v>0.90090090090090003</v>
      </c>
      <c r="F80">
        <v>0.95670103092783498</v>
      </c>
      <c r="G80">
        <v>0.95538778311599104</v>
      </c>
      <c r="H80">
        <v>0.180045011252813</v>
      </c>
      <c r="I80">
        <v>0.65566391597899398</v>
      </c>
      <c r="J80">
        <v>0.34358262053034799</v>
      </c>
      <c r="K80">
        <v>0.57313189165659595</v>
      </c>
      <c r="L80">
        <v>0.48875876906985699</v>
      </c>
      <c r="M80">
        <v>2.3027543707997599E-2</v>
      </c>
      <c r="N80" s="25">
        <v>0</v>
      </c>
      <c r="O80">
        <v>1.0023452539350699</v>
      </c>
      <c r="P80">
        <v>0.99300268772048395</v>
      </c>
      <c r="Q80">
        <v>1.0020964840506901</v>
      </c>
      <c r="R80">
        <v>0.99155227862193496</v>
      </c>
      <c r="S80">
        <v>18.629999160766602</v>
      </c>
      <c r="T80" s="34">
        <f>IF(C80,P80,R80)</f>
        <v>0.99155227862193496</v>
      </c>
      <c r="U80" s="34">
        <f>IF(D80 = 0,O80,Q80)</f>
        <v>1.0020964840506901</v>
      </c>
      <c r="V80" s="50">
        <f>S80*T80^(1-N80)</f>
        <v>18.472618118582858</v>
      </c>
      <c r="W80" s="49">
        <f>S80*U80^(N80+1)</f>
        <v>18.669056656871518</v>
      </c>
      <c r="X80" s="55">
        <f>0.5 * (D80-MAX($D$4:$D$112))/(MIN($D$4:$D$112)-MAX($D$4:$D$112)) + 0.75</f>
        <v>1.1992002735013318</v>
      </c>
      <c r="Y80" s="55">
        <f>AVERAGE(D80, F80, G80, H80, I80, J80, K80)</f>
        <v>0.53765876465166806</v>
      </c>
      <c r="Z80" s="26">
        <f>AI80^N80</f>
        <v>1</v>
      </c>
      <c r="AA80" s="26">
        <f>(Z80+AB80)/2</f>
        <v>1</v>
      </c>
      <c r="AB80" s="26">
        <f>AM80^N80</f>
        <v>1</v>
      </c>
      <c r="AC80" s="26">
        <f>IF(C80&gt;0, 1, 0.8)</f>
        <v>0.8</v>
      </c>
      <c r="AD80" s="26">
        <f>IF(C80&gt;0, 1, 0.7)</f>
        <v>0.7</v>
      </c>
      <c r="AE80" s="26">
        <f>IF(C80 &gt; 0, 1, 0.9)</f>
        <v>0.9</v>
      </c>
      <c r="AF80" s="26">
        <f>PERCENTILE($L$2:$L$112, 0.05)</f>
        <v>1.8188612012559151E-2</v>
      </c>
      <c r="AG80" s="26">
        <f>PERCENTILE($L$2:$L$112, 0.95)</f>
        <v>1.0270604073813701</v>
      </c>
      <c r="AH80" s="26">
        <f>MIN(MAX(L80,AF80), AG80)</f>
        <v>0.48875876906985699</v>
      </c>
      <c r="AI80" s="26">
        <f>AH80-$AH$113+1</f>
        <v>1.4705701570572978</v>
      </c>
      <c r="AJ80" s="26">
        <f>PERCENTILE($M$2:$M$112, 0.02)</f>
        <v>-1.240141403124134</v>
      </c>
      <c r="AK80" s="26">
        <f>PERCENTILE($M$2:$M$112, 0.98)</f>
        <v>1.0735266224922819</v>
      </c>
      <c r="AL80" s="26">
        <f>MIN(MAX(M80,AJ80), AK80)</f>
        <v>2.3027543707997599E-2</v>
      </c>
      <c r="AM80" s="26">
        <f>AL80-$AL$113 + 1</f>
        <v>2.2631689468321317</v>
      </c>
      <c r="AN80" s="60">
        <v>0</v>
      </c>
      <c r="AO80" s="63">
        <v>0</v>
      </c>
      <c r="AP80" s="65">
        <v>0.5</v>
      </c>
      <c r="AQ80" s="64">
        <v>1</v>
      </c>
      <c r="AR80" s="20">
        <f>(AI80^4)*AB80*AE80*AN80</f>
        <v>0</v>
      </c>
      <c r="AS80" s="20">
        <f>(AI80^4) *Z80*AC80*AO80</f>
        <v>0</v>
      </c>
      <c r="AT80" s="20">
        <f>(AM80^4)*AA80*AP80*AQ80</f>
        <v>13.117102320917784</v>
      </c>
      <c r="AU80" s="14">
        <f>AR80/$AR$113</f>
        <v>0</v>
      </c>
      <c r="AV80" s="14">
        <f>AS80/$AS$113</f>
        <v>0</v>
      </c>
      <c r="AW80" s="81">
        <f>AT80/$AT$113</f>
        <v>4.2129375941788727E-3</v>
      </c>
      <c r="AX80" s="25">
        <f>N80</f>
        <v>0</v>
      </c>
      <c r="AY80" s="80">
        <v>0</v>
      </c>
      <c r="AZ80" s="15">
        <f>$D$119*AU80</f>
        <v>0</v>
      </c>
      <c r="BA80" s="23">
        <f>AZ80-AY80</f>
        <v>0</v>
      </c>
      <c r="BB80" s="67">
        <f>BA80*IF($BA$113 &gt; 0, (BA80&gt;0), (BA80&lt;0))</f>
        <v>0</v>
      </c>
      <c r="BC80" s="75">
        <f>BB80/$BB$113</f>
        <v>0</v>
      </c>
      <c r="BD80" s="76">
        <f>BC80*$BA$113</f>
        <v>0</v>
      </c>
      <c r="BE80" s="77">
        <f>(IF(BD80 &gt; 0, V80, W80))</f>
        <v>18.669056656871518</v>
      </c>
      <c r="BF80" s="60">
        <f>BD80/BE80</f>
        <v>0</v>
      </c>
      <c r="BG80" s="78" t="e">
        <f>AY80/AZ80</f>
        <v>#DIV/0!</v>
      </c>
      <c r="BH80" s="80">
        <v>0</v>
      </c>
      <c r="BI80" s="80">
        <v>0</v>
      </c>
      <c r="BJ80" s="80">
        <v>0</v>
      </c>
      <c r="BK80" s="10">
        <f>SUM(BH80:BJ80)</f>
        <v>0</v>
      </c>
      <c r="BL80" s="15">
        <f>AV80*$D$118</f>
        <v>0</v>
      </c>
      <c r="BM80" s="9">
        <f>BL80-BK80</f>
        <v>0</v>
      </c>
      <c r="BN80" s="67">
        <f>BM80*IF($BM$113 &gt; 0, (BM80&gt;0), (BM80&lt;0))</f>
        <v>0</v>
      </c>
      <c r="BO80" s="7">
        <f>BN80/$BN$113</f>
        <v>0</v>
      </c>
      <c r="BP80" s="76">
        <f>BO80*$BM$113</f>
        <v>0</v>
      </c>
      <c r="BQ80" s="62">
        <f>IF(BP80&gt;0,V80,W80)</f>
        <v>18.669056656871518</v>
      </c>
      <c r="BR80" s="60">
        <f>BP80/BQ80</f>
        <v>0</v>
      </c>
      <c r="BS80" s="78" t="e">
        <f>BK80/BL80</f>
        <v>#DIV/0!</v>
      </c>
      <c r="BT80" s="17">
        <f>AY80+BK80+BV80</f>
        <v>168</v>
      </c>
      <c r="BU80" s="83">
        <f>AZ80+BL80+BW80</f>
        <v>19.463771685106391</v>
      </c>
      <c r="BV80" s="80">
        <v>168</v>
      </c>
      <c r="BW80" s="15">
        <f>AW80*$D$121</f>
        <v>19.463771685106391</v>
      </c>
      <c r="BX80" s="48">
        <f>BW80-BV80</f>
        <v>-148.53622831489361</v>
      </c>
      <c r="BY80" s="68">
        <f>BX80*(BX80&lt;&gt;0)</f>
        <v>-148.53622831489361</v>
      </c>
      <c r="BZ80" s="31">
        <f>BY80/$BY$113</f>
        <v>-0.42682824228417671</v>
      </c>
      <c r="CA80" s="61">
        <f>BZ80 * $BX$113</f>
        <v>-148.53622831489361</v>
      </c>
      <c r="CB80" s="62">
        <f>IF(CA80&gt;0, V80, W80)</f>
        <v>18.669056656871518</v>
      </c>
      <c r="CC80" s="79">
        <f>CA80/CB80</f>
        <v>-7.956279261717377</v>
      </c>
      <c r="CG80" s="33"/>
      <c r="CI80" s="16"/>
      <c r="CJ80" s="1"/>
    </row>
    <row r="81" spans="1:88" x14ac:dyDescent="0.2">
      <c r="A81" s="37" t="s">
        <v>202</v>
      </c>
      <c r="B81">
        <v>0</v>
      </c>
      <c r="C81">
        <v>0</v>
      </c>
      <c r="D81">
        <v>0.30458221024258703</v>
      </c>
      <c r="E81">
        <v>0.69541778975741197</v>
      </c>
      <c r="F81">
        <v>0.25974025974025899</v>
      </c>
      <c r="G81">
        <v>0.25974025974025899</v>
      </c>
      <c r="H81">
        <v>0.71647509578544</v>
      </c>
      <c r="I81">
        <v>0.81609195402298795</v>
      </c>
      <c r="J81">
        <v>0.76466303750629105</v>
      </c>
      <c r="K81">
        <v>0.44566105503584202</v>
      </c>
      <c r="L81">
        <v>3.9358518268899897E-2</v>
      </c>
      <c r="M81">
        <v>-0.63628199813554498</v>
      </c>
      <c r="N81" s="25">
        <v>0</v>
      </c>
      <c r="O81">
        <v>1.00924221085319</v>
      </c>
      <c r="P81">
        <v>0.98558927037933097</v>
      </c>
      <c r="Q81">
        <v>1.01851826871392</v>
      </c>
      <c r="R81">
        <v>0.98883296976614998</v>
      </c>
      <c r="S81">
        <v>39.5</v>
      </c>
      <c r="T81" s="34">
        <f>IF(C81,P81,R81)</f>
        <v>0.98883296976614998</v>
      </c>
      <c r="U81" s="34">
        <f>IF(D81 = 0,O81,Q81)</f>
        <v>1.01851826871392</v>
      </c>
      <c r="V81" s="50">
        <f>S81*T81^(1-N81)</f>
        <v>39.058902305762928</v>
      </c>
      <c r="W81" s="49">
        <f>S81*U81^(N81+1)</f>
        <v>40.23147161419984</v>
      </c>
      <c r="X81" s="55">
        <f>0.5 * (D81-MAX($D$4:$D$112))/(MIN($D$4:$D$112)-MAX($D$4:$D$112)) + 0.75</f>
        <v>1.0930095558405468</v>
      </c>
      <c r="Y81" s="55">
        <f>AVERAGE(D81, F81, G81, H81, I81, J81, K81)</f>
        <v>0.50956483886766657</v>
      </c>
      <c r="Z81" s="26">
        <f>AI81^N81</f>
        <v>1</v>
      </c>
      <c r="AA81" s="26">
        <f>(Z81+AB81)/2</f>
        <v>1</v>
      </c>
      <c r="AB81" s="26">
        <f>AM81^N81</f>
        <v>1</v>
      </c>
      <c r="AC81" s="26">
        <f>IF(C81&gt;0, 1, 0.8)</f>
        <v>0.8</v>
      </c>
      <c r="AD81" s="26">
        <f>IF(C81&gt;0, 1, 0.7)</f>
        <v>0.7</v>
      </c>
      <c r="AE81" s="26">
        <f>IF(C81 &gt; 0, 1, 0.9)</f>
        <v>0.9</v>
      </c>
      <c r="AF81" s="26">
        <f>PERCENTILE($L$2:$L$112, 0.05)</f>
        <v>1.8188612012559151E-2</v>
      </c>
      <c r="AG81" s="26">
        <f>PERCENTILE($L$2:$L$112, 0.95)</f>
        <v>1.0270604073813701</v>
      </c>
      <c r="AH81" s="26">
        <f>MIN(MAX(L81,AF81), AG81)</f>
        <v>3.9358518268899897E-2</v>
      </c>
      <c r="AI81" s="26">
        <f>AH81-$AH$113+1</f>
        <v>1.0211699062563409</v>
      </c>
      <c r="AJ81" s="26">
        <f>PERCENTILE($M$2:$M$112, 0.02)</f>
        <v>-1.240141403124134</v>
      </c>
      <c r="AK81" s="26">
        <f>PERCENTILE($M$2:$M$112, 0.98)</f>
        <v>1.0735266224922819</v>
      </c>
      <c r="AL81" s="26">
        <f>MIN(MAX(M81,AJ81), AK81)</f>
        <v>-0.63628199813554498</v>
      </c>
      <c r="AM81" s="26">
        <f>AL81-$AL$113 + 1</f>
        <v>1.603859404988589</v>
      </c>
      <c r="AN81" s="60">
        <v>1</v>
      </c>
      <c r="AO81" s="60">
        <v>1</v>
      </c>
      <c r="AP81" s="65">
        <v>1</v>
      </c>
      <c r="AQ81" s="25">
        <v>1</v>
      </c>
      <c r="AR81" s="20">
        <f>(AI81^4)*AB81*AE81*AN81</f>
        <v>0.97866608931079258</v>
      </c>
      <c r="AS81" s="20">
        <f>(AI81^4) *Z81*AC81*AO81</f>
        <v>0.86992541272070456</v>
      </c>
      <c r="AT81" s="20">
        <f>(AM81^4)*AA81*AP81*AQ81</f>
        <v>6.6170616467698942</v>
      </c>
      <c r="AU81" s="14">
        <f>AR81/$AR$113</f>
        <v>2.0722342377346168E-3</v>
      </c>
      <c r="AV81" s="14">
        <f>AS81/$AS$113</f>
        <v>2.0787671627093794E-3</v>
      </c>
      <c r="AW81" s="81">
        <f>AT81/$AT$113</f>
        <v>2.1252611356259907E-3</v>
      </c>
      <c r="AX81" s="25">
        <f>N81</f>
        <v>0</v>
      </c>
      <c r="AY81" s="80">
        <v>237</v>
      </c>
      <c r="AZ81" s="15">
        <f>$D$119*AU81</f>
        <v>265.19003210561209</v>
      </c>
      <c r="BA81" s="23">
        <f>AZ81-AY81</f>
        <v>28.19003210561209</v>
      </c>
      <c r="BB81" s="67">
        <f>BA81*IF($BA$113 &gt; 0, (BA81&gt;0), (BA81&lt;0))</f>
        <v>28.19003210561209</v>
      </c>
      <c r="BC81" s="75">
        <f>BB81/$BB$113</f>
        <v>9.3788426720796045E-4</v>
      </c>
      <c r="BD81" s="76">
        <f>BC81*$BA$113</f>
        <v>0.66683571398490249</v>
      </c>
      <c r="BE81" s="77">
        <f>(IF(BD81 &gt; 0, V81, W81))</f>
        <v>39.058902305762928</v>
      </c>
      <c r="BF81" s="60">
        <f>BD81/BE81</f>
        <v>1.7072566678007092E-2</v>
      </c>
      <c r="BG81" s="78">
        <f>AY81/AZ81</f>
        <v>0.89369874922604409</v>
      </c>
      <c r="BH81" s="80">
        <v>40</v>
      </c>
      <c r="BI81" s="80">
        <v>592</v>
      </c>
      <c r="BJ81" s="80">
        <v>40</v>
      </c>
      <c r="BK81" s="10">
        <f>SUM(BH81:BJ81)</f>
        <v>672</v>
      </c>
      <c r="BL81" s="15">
        <f>AV81*$D$118</f>
        <v>409.8850728415473</v>
      </c>
      <c r="BM81" s="9">
        <f>BL81-BK81</f>
        <v>-262.1149271584527</v>
      </c>
      <c r="BN81" s="67">
        <f>BM81*IF($BM$113 &gt; 0, (BM81&gt;0), (BM81&lt;0))</f>
        <v>0</v>
      </c>
      <c r="BO81" s="7">
        <f>BN81/$BN$113</f>
        <v>0</v>
      </c>
      <c r="BP81" s="76">
        <f>BO81*$BM$113</f>
        <v>0</v>
      </c>
      <c r="BQ81" s="62">
        <f>IF(BP81&gt;0,V81,W81)</f>
        <v>40.23147161419984</v>
      </c>
      <c r="BR81" s="60">
        <f>BP81/BQ81</f>
        <v>0</v>
      </c>
      <c r="BS81" s="78">
        <f>BK81/BL81</f>
        <v>1.6394839542248485</v>
      </c>
      <c r="BT81" s="17">
        <f>AY81+BK81+BV81</f>
        <v>909</v>
      </c>
      <c r="BU81" s="83">
        <f>AZ81+BL81+BW81</f>
        <v>684.89381139375143</v>
      </c>
      <c r="BV81" s="80">
        <v>0</v>
      </c>
      <c r="BW81" s="15">
        <f>AW81*$D$121</f>
        <v>9.8187064465920777</v>
      </c>
      <c r="BX81" s="48">
        <f>BW81-BV81</f>
        <v>9.8187064465920777</v>
      </c>
      <c r="BY81" s="68">
        <f>BX81*(BX81&lt;&gt;0)</f>
        <v>9.8187064465920777</v>
      </c>
      <c r="BZ81" s="31">
        <f>BY81/$BY$113</f>
        <v>2.8214673697103648E-2</v>
      </c>
      <c r="CA81" s="61">
        <f>BZ81 * $BX$113</f>
        <v>9.8187064465920777</v>
      </c>
      <c r="CB81" s="62">
        <f>IF(CA81&gt;0, V81, W81)</f>
        <v>39.058902305762928</v>
      </c>
      <c r="CC81" s="79">
        <f>CA81/CB81</f>
        <v>0.25138203756287797</v>
      </c>
      <c r="CG81" s="33"/>
      <c r="CI81" s="16"/>
      <c r="CJ81" s="1"/>
    </row>
    <row r="82" spans="1:88" x14ac:dyDescent="0.2">
      <c r="A82" s="37" t="s">
        <v>151</v>
      </c>
      <c r="B82">
        <v>0</v>
      </c>
      <c r="C82">
        <v>0</v>
      </c>
      <c r="D82">
        <v>0.14453125</v>
      </c>
      <c r="E82">
        <v>0.85546875</v>
      </c>
      <c r="F82">
        <v>6.9551777434312206E-2</v>
      </c>
      <c r="G82">
        <v>6.9551777434312206E-2</v>
      </c>
      <c r="H82">
        <v>9.2307692307692299E-2</v>
      </c>
      <c r="I82">
        <v>9.2307692307692299E-2</v>
      </c>
      <c r="J82">
        <v>9.2307692307692299E-2</v>
      </c>
      <c r="K82">
        <v>8.0125926333862604E-2</v>
      </c>
      <c r="L82">
        <v>5.3134195480838503E-2</v>
      </c>
      <c r="M82">
        <v>-0.62374059029884799</v>
      </c>
      <c r="N82" s="25">
        <v>0</v>
      </c>
      <c r="O82">
        <v>1.01935487152427</v>
      </c>
      <c r="P82">
        <v>0.98132910960245101</v>
      </c>
      <c r="Q82">
        <v>1.00534223662558</v>
      </c>
      <c r="R82">
        <v>0.981951622118448</v>
      </c>
      <c r="S82">
        <v>7.38000011444091</v>
      </c>
      <c r="T82" s="34">
        <f>IF(C82,P82,R82)</f>
        <v>0.981951622118448</v>
      </c>
      <c r="U82" s="34">
        <f>IF(D82 = 0,O82,Q82)</f>
        <v>1.00534223662558</v>
      </c>
      <c r="V82" s="50">
        <f>S82*T82^(1-N82)</f>
        <v>7.2468030836095831</v>
      </c>
      <c r="W82" s="49">
        <f>S82*U82^(N82+1)</f>
        <v>7.4194258213490603</v>
      </c>
      <c r="X82" s="55">
        <f>0.5 * (D82-MAX($D$4:$D$112))/(MIN($D$4:$D$112)-MAX($D$4:$D$112)) + 0.75</f>
        <v>1.1757215910821679</v>
      </c>
      <c r="Y82" s="55">
        <f>AVERAGE(D82, F82, G82, H82, I82, J82, K82)</f>
        <v>9.1526258303651992E-2</v>
      </c>
      <c r="Z82" s="26">
        <f>AI82^N82</f>
        <v>1</v>
      </c>
      <c r="AA82" s="26">
        <f>(Z82+AB82)/2</f>
        <v>1</v>
      </c>
      <c r="AB82" s="26">
        <f>AM82^N82</f>
        <v>1</v>
      </c>
      <c r="AC82" s="26">
        <f>IF(C82&gt;0, 1, 0.8)</f>
        <v>0.8</v>
      </c>
      <c r="AD82" s="26">
        <f>IF(C82&gt;0, 1, 0.7)</f>
        <v>0.7</v>
      </c>
      <c r="AE82" s="26">
        <f>IF(C82 &gt; 0, 1, 0.9)</f>
        <v>0.9</v>
      </c>
      <c r="AF82" s="26">
        <f>PERCENTILE($L$2:$L$112, 0.05)</f>
        <v>1.8188612012559151E-2</v>
      </c>
      <c r="AG82" s="26">
        <f>PERCENTILE($L$2:$L$112, 0.95)</f>
        <v>1.0270604073813701</v>
      </c>
      <c r="AH82" s="26">
        <f>MIN(MAX(L82,AF82), AG82)</f>
        <v>5.3134195480838503E-2</v>
      </c>
      <c r="AI82" s="26">
        <f>AH82-$AH$113+1</f>
        <v>1.0349455834682793</v>
      </c>
      <c r="AJ82" s="26">
        <f>PERCENTILE($M$2:$M$112, 0.02)</f>
        <v>-1.240141403124134</v>
      </c>
      <c r="AK82" s="26">
        <f>PERCENTILE($M$2:$M$112, 0.98)</f>
        <v>1.0735266224922819</v>
      </c>
      <c r="AL82" s="26">
        <f>MIN(MAX(M82,AJ82), AK82)</f>
        <v>-0.62374059029884799</v>
      </c>
      <c r="AM82" s="26">
        <f>AL82-$AL$113 + 1</f>
        <v>1.616400812825286</v>
      </c>
      <c r="AN82" s="60">
        <v>1</v>
      </c>
      <c r="AO82" s="60">
        <v>1</v>
      </c>
      <c r="AP82" s="65">
        <v>1</v>
      </c>
      <c r="AQ82" s="25">
        <v>1</v>
      </c>
      <c r="AR82" s="20">
        <f>(AI82^4)*AB82*AE82*AN82</f>
        <v>1.0325535203979723</v>
      </c>
      <c r="AS82" s="20">
        <f>(AI82^4) *Z82*AC82*AO82</f>
        <v>0.91782535146486421</v>
      </c>
      <c r="AT82" s="20">
        <f>(AM82^4)*AA82*AP82*AQ82</f>
        <v>6.8264708590406036</v>
      </c>
      <c r="AU82" s="14">
        <f>AR82/$AR$113</f>
        <v>2.1863358510448914E-3</v>
      </c>
      <c r="AV82" s="14">
        <f>AS82/$AS$113</f>
        <v>2.1932284927281614E-3</v>
      </c>
      <c r="AW82" s="81">
        <f>AT82/$AT$113</f>
        <v>2.1925189736269773E-3</v>
      </c>
      <c r="AX82" s="25">
        <f>N82</f>
        <v>0</v>
      </c>
      <c r="AY82" s="80">
        <v>66</v>
      </c>
      <c r="AZ82" s="15">
        <f>$D$119*AU82</f>
        <v>279.79195786576787</v>
      </c>
      <c r="BA82" s="23">
        <f>AZ82-AY82</f>
        <v>213.79195786576787</v>
      </c>
      <c r="BB82" s="67">
        <f>BA82*IF($BA$113 &gt; 0, (BA82&gt;0), (BA82&lt;0))</f>
        <v>213.79195786576787</v>
      </c>
      <c r="BC82" s="75">
        <f>BB82/$BB$113</f>
        <v>7.1128728405375876E-3</v>
      </c>
      <c r="BD82" s="76">
        <f>BC82*$BA$113</f>
        <v>5.0572525896225482</v>
      </c>
      <c r="BE82" s="77">
        <f>(IF(BD82 &gt; 0, V82, W82))</f>
        <v>7.2468030836095831</v>
      </c>
      <c r="BF82" s="60">
        <f>BD82/BE82</f>
        <v>0.69785980538932557</v>
      </c>
      <c r="BG82" s="78">
        <f>AY82/AZ82</f>
        <v>0.23588955345051038</v>
      </c>
      <c r="BH82" s="80">
        <v>0</v>
      </c>
      <c r="BI82" s="80">
        <v>428</v>
      </c>
      <c r="BJ82" s="80">
        <v>0</v>
      </c>
      <c r="BK82" s="10">
        <f>SUM(BH82:BJ82)</f>
        <v>428</v>
      </c>
      <c r="BL82" s="15">
        <f>AV82*$D$118</f>
        <v>432.45421451066068</v>
      </c>
      <c r="BM82" s="9">
        <f>BL82-BK82</f>
        <v>4.4542145106606768</v>
      </c>
      <c r="BN82" s="67">
        <f>BM82*IF($BM$113 &gt; 0, (BM82&gt;0), (BM82&lt;0))</f>
        <v>4.4542145106606768</v>
      </c>
      <c r="BO82" s="7">
        <f>BN82/$BN$113</f>
        <v>8.9880517132508107E-5</v>
      </c>
      <c r="BP82" s="76">
        <f>BO82*$BM$113</f>
        <v>2.2290368248868059E-2</v>
      </c>
      <c r="BQ82" s="62">
        <f>IF(BP82&gt;0,V82,W82)</f>
        <v>7.2468030836095831</v>
      </c>
      <c r="BR82" s="60">
        <f>BP82/BQ82</f>
        <v>3.0758898774665448E-3</v>
      </c>
      <c r="BS82" s="78">
        <f>BK82/BL82</f>
        <v>0.98970014775853021</v>
      </c>
      <c r="BT82" s="17">
        <f>AY82+BK82+BV82</f>
        <v>494</v>
      </c>
      <c r="BU82" s="83">
        <f>AZ82+BL82+BW82</f>
        <v>722.37561003458529</v>
      </c>
      <c r="BV82" s="80">
        <v>0</v>
      </c>
      <c r="BW82" s="15">
        <f>AW82*$D$121</f>
        <v>10.129437658156634</v>
      </c>
      <c r="BX82" s="48">
        <f>BW82-BV82</f>
        <v>10.129437658156634</v>
      </c>
      <c r="BY82" s="68">
        <f>BX82*(BX82&lt;&gt;0)</f>
        <v>10.129437658156634</v>
      </c>
      <c r="BZ82" s="31">
        <f>BY82/$BY$113</f>
        <v>2.9107579477461568E-2</v>
      </c>
      <c r="CA82" s="61">
        <f>BZ82 * $BX$113</f>
        <v>10.129437658156634</v>
      </c>
      <c r="CB82" s="62">
        <f>IF(CA82&gt;0, V82, W82)</f>
        <v>7.2468030836095831</v>
      </c>
      <c r="CC82" s="79">
        <f>CA82/CB82</f>
        <v>1.397780171654841</v>
      </c>
      <c r="CG82" s="33"/>
      <c r="CI82" s="16"/>
      <c r="CJ82" s="1"/>
    </row>
    <row r="83" spans="1:88" x14ac:dyDescent="0.2">
      <c r="A83" s="37" t="s">
        <v>152</v>
      </c>
      <c r="B83">
        <v>0</v>
      </c>
      <c r="C83">
        <v>0</v>
      </c>
      <c r="D83">
        <v>0.30387844862055102</v>
      </c>
      <c r="E83">
        <v>0.69612155137944798</v>
      </c>
      <c r="F83">
        <v>0.24652087475149101</v>
      </c>
      <c r="G83">
        <v>0.24652087475149101</v>
      </c>
      <c r="H83">
        <v>0.36135508155583401</v>
      </c>
      <c r="I83">
        <v>0.76035131744040096</v>
      </c>
      <c r="J83">
        <v>0.52417250245006397</v>
      </c>
      <c r="K83">
        <v>0.35947108899697</v>
      </c>
      <c r="L83">
        <v>1.0231052283976001</v>
      </c>
      <c r="M83">
        <v>-0.48589992519347502</v>
      </c>
      <c r="N83" s="25">
        <v>0</v>
      </c>
      <c r="O83">
        <v>1.0111579912311901</v>
      </c>
      <c r="P83">
        <v>0.99618939973174303</v>
      </c>
      <c r="Q83">
        <v>1.0022203319165399</v>
      </c>
      <c r="R83">
        <v>0.99055023606387504</v>
      </c>
      <c r="S83">
        <v>221.32000732421801</v>
      </c>
      <c r="T83" s="34">
        <f>IF(C83,P83,R83)</f>
        <v>0.99055023606387504</v>
      </c>
      <c r="U83" s="34">
        <f>IF(D83 = 0,O83,Q83)</f>
        <v>1.0022203319165399</v>
      </c>
      <c r="V83" s="50">
        <f>S83*T83^(1-N83)</f>
        <v>219.22858550066272</v>
      </c>
      <c r="W83" s="49">
        <f>S83*U83^(N83+1)</f>
        <v>221.81141120024881</v>
      </c>
      <c r="X83" s="55">
        <f>0.5 * (D83-MAX($D$4:$D$112))/(MIN($D$4:$D$112)-MAX($D$4:$D$112)) + 0.75</f>
        <v>1.0933732497290141</v>
      </c>
      <c r="Y83" s="55">
        <f>AVERAGE(D83, F83, G83, H83, I83, J83, K83)</f>
        <v>0.40032431265240026</v>
      </c>
      <c r="Z83" s="26">
        <f>AI83^N83</f>
        <v>1</v>
      </c>
      <c r="AA83" s="26">
        <f>(Z83+AB83)/2</f>
        <v>1</v>
      </c>
      <c r="AB83" s="26">
        <f>AM83^N83</f>
        <v>1</v>
      </c>
      <c r="AC83" s="26">
        <f>IF(C83&gt;0, 1, 0.8)</f>
        <v>0.8</v>
      </c>
      <c r="AD83" s="26">
        <f>IF(C83&gt;0, 1, 0.7)</f>
        <v>0.7</v>
      </c>
      <c r="AE83" s="26">
        <f>IF(C83 &gt; 0, 1, 0.9)</f>
        <v>0.9</v>
      </c>
      <c r="AF83" s="26">
        <f>PERCENTILE($L$2:$L$112, 0.05)</f>
        <v>1.8188612012559151E-2</v>
      </c>
      <c r="AG83" s="26">
        <f>PERCENTILE($L$2:$L$112, 0.95)</f>
        <v>1.0270604073813701</v>
      </c>
      <c r="AH83" s="26">
        <f>MIN(MAX(L83,AF83), AG83)</f>
        <v>1.0231052283976001</v>
      </c>
      <c r="AI83" s="26">
        <f>AH83-$AH$113+1</f>
        <v>2.0049166163850409</v>
      </c>
      <c r="AJ83" s="26">
        <f>PERCENTILE($M$2:$M$112, 0.02)</f>
        <v>-1.240141403124134</v>
      </c>
      <c r="AK83" s="26">
        <f>PERCENTILE($M$2:$M$112, 0.98)</f>
        <v>1.0735266224922819</v>
      </c>
      <c r="AL83" s="26">
        <f>MIN(MAX(M83,AJ83), AK83)</f>
        <v>-0.48589992519347502</v>
      </c>
      <c r="AM83" s="26">
        <f>AL83-$AL$113 + 1</f>
        <v>1.754241477930659</v>
      </c>
      <c r="AN83" s="60">
        <v>1</v>
      </c>
      <c r="AO83" s="60">
        <v>1</v>
      </c>
      <c r="AP83" s="65">
        <v>1</v>
      </c>
      <c r="AQ83" s="25">
        <v>1</v>
      </c>
      <c r="AR83" s="20">
        <f>(AI83^4)*AB83*AE83*AN83</f>
        <v>14.542121547454897</v>
      </c>
      <c r="AS83" s="20">
        <f>(AI83^4) *Z83*AC83*AO83</f>
        <v>12.926330264404355</v>
      </c>
      <c r="AT83" s="20">
        <f>(AM83^4)*AA83*AP83*AQ83</f>
        <v>9.4701640363267643</v>
      </c>
      <c r="AU83" s="14">
        <f>AR83/$AR$113</f>
        <v>3.0791587129739152E-2</v>
      </c>
      <c r="AV83" s="14">
        <f>AS83/$AS$113</f>
        <v>3.0888660677173808E-2</v>
      </c>
      <c r="AW83" s="81">
        <f>AT83/$AT$113</f>
        <v>3.0416176618564498E-3</v>
      </c>
      <c r="AX83" s="25">
        <f>N83</f>
        <v>0</v>
      </c>
      <c r="AY83" s="80">
        <v>1992</v>
      </c>
      <c r="AZ83" s="15">
        <f>$D$119*AU83</f>
        <v>3940.4917797541084</v>
      </c>
      <c r="BA83" s="23">
        <f>AZ83-AY83</f>
        <v>1948.4917797541084</v>
      </c>
      <c r="BB83" s="67">
        <f>BA83*IF($BA$113 &gt; 0, (BA83&gt;0), (BA83&lt;0))</f>
        <v>1948.4917797541084</v>
      </c>
      <c r="BC83" s="75">
        <f>BB83/$BB$113</f>
        <v>6.4826452774830456E-2</v>
      </c>
      <c r="BD83" s="76">
        <f>BC83*$BA$113</f>
        <v>46.0916079229074</v>
      </c>
      <c r="BE83" s="77">
        <f>(IF(BD83 &gt; 0, V83, W83))</f>
        <v>219.22858550066272</v>
      </c>
      <c r="BF83" s="60">
        <f>BD83/BE83</f>
        <v>0.21024451632366195</v>
      </c>
      <c r="BG83" s="78">
        <f>AY83/AZ83</f>
        <v>0.50552065867380225</v>
      </c>
      <c r="BH83" s="80">
        <v>885</v>
      </c>
      <c r="BI83" s="80">
        <v>5754</v>
      </c>
      <c r="BJ83" s="80">
        <v>221</v>
      </c>
      <c r="BK83" s="10">
        <f>SUM(BH83:BJ83)</f>
        <v>6860</v>
      </c>
      <c r="BL83" s="15">
        <f>AV83*$D$118</f>
        <v>6090.5334463431</v>
      </c>
      <c r="BM83" s="9">
        <f>BL83-BK83</f>
        <v>-769.46655365690003</v>
      </c>
      <c r="BN83" s="67">
        <f>BM83*IF($BM$113 &gt; 0, (BM83&gt;0), (BM83&lt;0))</f>
        <v>0</v>
      </c>
      <c r="BO83" s="7">
        <f>BN83/$BN$113</f>
        <v>0</v>
      </c>
      <c r="BP83" s="76">
        <f>BO83*$BM$113</f>
        <v>0</v>
      </c>
      <c r="BQ83" s="62">
        <f>IF(BP83&gt;0,V83,W83)</f>
        <v>221.81141120024881</v>
      </c>
      <c r="BR83" s="60">
        <f>BP83/BQ83</f>
        <v>0</v>
      </c>
      <c r="BS83" s="78">
        <f>BK83/BL83</f>
        <v>1.1263381213543628</v>
      </c>
      <c r="BT83" s="17">
        <f>AY83+BK83+BV83</f>
        <v>8852</v>
      </c>
      <c r="BU83" s="83">
        <f>AZ83+BL83+BW83</f>
        <v>10045.077499694986</v>
      </c>
      <c r="BV83" s="80">
        <v>0</v>
      </c>
      <c r="BW83" s="15">
        <f>AW83*$D$121</f>
        <v>14.052273597776798</v>
      </c>
      <c r="BX83" s="48">
        <f>BW83-BV83</f>
        <v>14.052273597776798</v>
      </c>
      <c r="BY83" s="68">
        <f>BX83*(BX83&lt;&gt;0)</f>
        <v>14.052273597776798</v>
      </c>
      <c r="BZ83" s="31">
        <f>BY83/$BY$113</f>
        <v>4.0380096545335593E-2</v>
      </c>
      <c r="CA83" s="61">
        <f>BZ83 * $BX$113</f>
        <v>14.052273597776798</v>
      </c>
      <c r="CB83" s="62">
        <f>IF(CA83&gt;0, V83, W83)</f>
        <v>219.22858550066272</v>
      </c>
      <c r="CC83" s="79">
        <f>CA83/CB83</f>
        <v>6.4098728574492031E-2</v>
      </c>
      <c r="CG83" s="33"/>
      <c r="CI83" s="16"/>
      <c r="CJ83" s="1"/>
    </row>
    <row r="84" spans="1:88" x14ac:dyDescent="0.2">
      <c r="A84" s="37" t="s">
        <v>203</v>
      </c>
      <c r="B84">
        <v>1</v>
      </c>
      <c r="C84">
        <v>1</v>
      </c>
      <c r="D84">
        <v>0.95499999999999996</v>
      </c>
      <c r="E84">
        <v>4.4999999999999998E-2</v>
      </c>
      <c r="F84">
        <v>0.81308411214953202</v>
      </c>
      <c r="G84">
        <v>0.81308411214953202</v>
      </c>
      <c r="H84">
        <v>0.99074074074074003</v>
      </c>
      <c r="I84">
        <v>0.98148148148148096</v>
      </c>
      <c r="J84">
        <v>0.98610024337603797</v>
      </c>
      <c r="K84">
        <v>0.89542305134268396</v>
      </c>
      <c r="L84">
        <v>-0.64125530380286699</v>
      </c>
      <c r="M84">
        <v>0</v>
      </c>
      <c r="N84" s="25">
        <v>-1</v>
      </c>
      <c r="O84">
        <v>1.0059310514380699</v>
      </c>
      <c r="P84">
        <v>0.99960764396291402</v>
      </c>
      <c r="Q84">
        <v>1.0406014578683001</v>
      </c>
      <c r="R84">
        <v>0.98882432140191201</v>
      </c>
      <c r="S84">
        <v>39.259998321533203</v>
      </c>
      <c r="T84" s="34">
        <f>IF(C84,P84,R84)</f>
        <v>0.99960764396291402</v>
      </c>
      <c r="U84" s="34">
        <f>IF(D84 = 0,O84,Q84)</f>
        <v>1.0406014578683001</v>
      </c>
      <c r="V84" s="50">
        <f>S84*T84^(1-N84)</f>
        <v>39.22919657063045</v>
      </c>
      <c r="W84" s="49">
        <f>S84*U84^(N84+1)</f>
        <v>39.259998321533203</v>
      </c>
      <c r="X84" s="55">
        <f>0.5 * (D84-MAX($D$4:$D$112))/(MIN($D$4:$D$112)-MAX($D$4:$D$112)) + 0.75</f>
        <v>0.75688299298423944</v>
      </c>
      <c r="Y84" s="55">
        <f>AVERAGE(D84, F84, G84, H84, I84, J84, K84)</f>
        <v>0.9192733916057152</v>
      </c>
      <c r="Z84" s="26">
        <f>AI84^N84</f>
        <v>1</v>
      </c>
      <c r="AA84" s="26">
        <f>(Z84+AB84)/2</f>
        <v>0.72320019589062223</v>
      </c>
      <c r="AB84" s="26">
        <f>AM84^N84</f>
        <v>0.44640039178124441</v>
      </c>
      <c r="AC84" s="26">
        <f>IF(C84&gt;0, 1, 0.8)</f>
        <v>1</v>
      </c>
      <c r="AD84" s="26">
        <f>IF(C84&gt;0, 1, 0.7)</f>
        <v>1</v>
      </c>
      <c r="AE84" s="26">
        <f>IF(C84 &gt; 0, 1, 0.9)</f>
        <v>1</v>
      </c>
      <c r="AF84" s="26">
        <f>PERCENTILE($L$2:$L$112, 0.05)</f>
        <v>1.8188612012559151E-2</v>
      </c>
      <c r="AG84" s="26">
        <f>PERCENTILE($L$2:$L$112, 0.95)</f>
        <v>1.0270604073813701</v>
      </c>
      <c r="AH84" s="26">
        <f>MIN(MAX(L84,AF84), AG84)</f>
        <v>1.8188612012559151E-2</v>
      </c>
      <c r="AI84" s="26">
        <f>AH84-$AH$113+1</f>
        <v>1</v>
      </c>
      <c r="AJ84" s="26">
        <f>PERCENTILE($M$2:$M$112, 0.02)</f>
        <v>-1.240141403124134</v>
      </c>
      <c r="AK84" s="26">
        <f>PERCENTILE($M$2:$M$112, 0.98)</f>
        <v>1.0735266224922819</v>
      </c>
      <c r="AL84" s="26">
        <f>MIN(MAX(M84,AJ84), AK84)</f>
        <v>0</v>
      </c>
      <c r="AM84" s="26">
        <f>AL84-$AL$113 + 1</f>
        <v>2.240141403124134</v>
      </c>
      <c r="AN84" s="60">
        <v>1</v>
      </c>
      <c r="AO84" s="60">
        <v>1</v>
      </c>
      <c r="AP84" s="65">
        <v>1</v>
      </c>
      <c r="AQ84" s="25">
        <v>1</v>
      </c>
      <c r="AR84" s="20">
        <f>(AI84^4)*AB84*AE84*AN84</f>
        <v>0.44640039178124441</v>
      </c>
      <c r="AS84" s="20">
        <f>(AI84^4) *Z84*AC84*AO84</f>
        <v>1</v>
      </c>
      <c r="AT84" s="20">
        <f>(AM84^4)*AA84*AP84*AQ84</f>
        <v>18.212110083982754</v>
      </c>
      <c r="AU84" s="14">
        <f>AR84/$AR$113</f>
        <v>9.4521122749710064E-4</v>
      </c>
      <c r="AV84" s="14">
        <f>AS84/$AS$113</f>
        <v>2.3895924090871243E-3</v>
      </c>
      <c r="AW84" s="81">
        <f>AT84/$AT$113</f>
        <v>5.8493470101075385E-3</v>
      </c>
      <c r="AX84" s="25">
        <f>N84</f>
        <v>-1</v>
      </c>
      <c r="AY84" s="80">
        <v>157</v>
      </c>
      <c r="AZ84" s="15">
        <f>$D$119*AU84</f>
        <v>120.96151641648646</v>
      </c>
      <c r="BA84" s="23">
        <f>AZ84-AY84</f>
        <v>-36.038483583513539</v>
      </c>
      <c r="BB84" s="67">
        <f>BA84*IF($BA$113 &gt; 0, (BA84&gt;0), (BA84&lt;0))</f>
        <v>0</v>
      </c>
      <c r="BC84" s="75">
        <f>BB84/$BB$113</f>
        <v>0</v>
      </c>
      <c r="BD84" s="76">
        <f>BC84*$BA$113</f>
        <v>0</v>
      </c>
      <c r="BE84" s="77">
        <f>(IF(BD84 &gt; 0, V84, W84))</f>
        <v>39.259998321533203</v>
      </c>
      <c r="BF84" s="60">
        <f>BD84/BE84</f>
        <v>0</v>
      </c>
      <c r="BG84" s="78">
        <f>AY84/AZ84</f>
        <v>1.2979334638913445</v>
      </c>
      <c r="BH84" s="80">
        <v>39</v>
      </c>
      <c r="BI84" s="80">
        <v>353</v>
      </c>
      <c r="BJ84" s="80">
        <v>0</v>
      </c>
      <c r="BK84" s="10">
        <f>SUM(BH84:BJ84)</f>
        <v>392</v>
      </c>
      <c r="BL84" s="15">
        <f>AV84*$D$118</f>
        <v>471.17266244657191</v>
      </c>
      <c r="BM84" s="9">
        <f>BL84-BK84</f>
        <v>79.172662446571906</v>
      </c>
      <c r="BN84" s="67">
        <f>BM84*IF($BM$113 &gt; 0, (BM84&gt;0), (BM84&lt;0))</f>
        <v>79.172662446571906</v>
      </c>
      <c r="BO84" s="7">
        <f>BN84/$BN$113</f>
        <v>1.5976060035779206E-3</v>
      </c>
      <c r="BP84" s="76">
        <f>BO84*$BM$113</f>
        <v>0.39620628888743181</v>
      </c>
      <c r="BQ84" s="62">
        <f>IF(BP84&gt;0,V84,W84)</f>
        <v>39.22919657063045</v>
      </c>
      <c r="BR84" s="60">
        <f>BP84/BQ84</f>
        <v>1.0099780865358274E-2</v>
      </c>
      <c r="BS84" s="78">
        <f>BK84/BL84</f>
        <v>0.831966774058014</v>
      </c>
      <c r="BT84" s="17">
        <f>AY84+BK84+BV84</f>
        <v>549</v>
      </c>
      <c r="BU84" s="83">
        <f>AZ84+BL84+BW84</f>
        <v>619.15816204975522</v>
      </c>
      <c r="BV84" s="80">
        <v>0</v>
      </c>
      <c r="BW84" s="15">
        <f>AW84*$D$121</f>
        <v>27.023983186696828</v>
      </c>
      <c r="BX84" s="48">
        <f>BW84-BV84</f>
        <v>27.023983186696828</v>
      </c>
      <c r="BY84" s="68">
        <f>BX84*(BX84&lt;&gt;0)</f>
        <v>27.023983186696828</v>
      </c>
      <c r="BZ84" s="31">
        <f>BY84/$BY$113</f>
        <v>7.765512409970346E-2</v>
      </c>
      <c r="CA84" s="61">
        <f>BZ84 * $BX$113</f>
        <v>27.023983186696825</v>
      </c>
      <c r="CB84" s="62">
        <f>IF(CA84&gt;0, V84, W84)</f>
        <v>39.22919657063045</v>
      </c>
      <c r="CC84" s="79">
        <f>CA84/CB84</f>
        <v>0.68887424543710263</v>
      </c>
      <c r="CG84" s="33"/>
      <c r="CI84" s="16"/>
      <c r="CJ84" s="1"/>
    </row>
    <row r="85" spans="1:88" x14ac:dyDescent="0.2">
      <c r="A85" s="37" t="s">
        <v>221</v>
      </c>
      <c r="B85">
        <v>1</v>
      </c>
      <c r="C85">
        <v>1</v>
      </c>
      <c r="D85">
        <v>0.46079223928860102</v>
      </c>
      <c r="E85">
        <v>0.53920776071139798</v>
      </c>
      <c r="F85">
        <v>0.50999200639488396</v>
      </c>
      <c r="G85">
        <v>0.50999200639488396</v>
      </c>
      <c r="H85">
        <v>0.20230700976042501</v>
      </c>
      <c r="I85">
        <v>0.14374445430346</v>
      </c>
      <c r="J85">
        <v>0.17053008743261999</v>
      </c>
      <c r="K85">
        <v>0.29490503800453599</v>
      </c>
      <c r="L85">
        <v>0.67016329804013697</v>
      </c>
      <c r="M85">
        <v>-0.54191139977117797</v>
      </c>
      <c r="N85" s="25">
        <v>0</v>
      </c>
      <c r="O85">
        <v>1.00666745872799</v>
      </c>
      <c r="P85">
        <v>0.97909216988138903</v>
      </c>
      <c r="Q85">
        <v>1.00819945587233</v>
      </c>
      <c r="R85">
        <v>0.98809426744467299</v>
      </c>
      <c r="S85">
        <v>71.349998474121094</v>
      </c>
      <c r="T85" s="34">
        <f>IF(C85,P85,R85)</f>
        <v>0.97909216988138903</v>
      </c>
      <c r="U85" s="34">
        <f>IF(D85 = 0,O85,Q85)</f>
        <v>1.00819945587233</v>
      </c>
      <c r="V85" s="50">
        <f>S85*T85^(1-N85)</f>
        <v>69.858224827061022</v>
      </c>
      <c r="W85" s="49">
        <f>S85*U85^(N85+1)</f>
        <v>71.93502963810046</v>
      </c>
      <c r="X85" s="55">
        <f>0.5 * (D85-MAX($D$4:$D$112))/(MIN($D$4:$D$112)-MAX($D$4:$D$112)) + 0.75</f>
        <v>1.0122824586212289</v>
      </c>
      <c r="Y85" s="55">
        <f>AVERAGE(D85, F85, G85, H85, I85, J85, K85)</f>
        <v>0.32746612022562999</v>
      </c>
      <c r="Z85" s="26">
        <f>AI85^N85</f>
        <v>1</v>
      </c>
      <c r="AA85" s="26">
        <f>(Z85+AB85)/2</f>
        <v>1</v>
      </c>
      <c r="AB85" s="26">
        <f>AM85^N85</f>
        <v>1</v>
      </c>
      <c r="AC85" s="26">
        <f>IF(C85&gt;0, 1, 0.8)</f>
        <v>1</v>
      </c>
      <c r="AD85" s="26">
        <f>IF(C85&gt;0, 1, 0.7)</f>
        <v>1</v>
      </c>
      <c r="AE85" s="26">
        <f>IF(C85 &gt; 0, 1, 0.9)</f>
        <v>1</v>
      </c>
      <c r="AF85" s="26">
        <f>PERCENTILE($L$2:$L$112, 0.05)</f>
        <v>1.8188612012559151E-2</v>
      </c>
      <c r="AG85" s="26">
        <f>PERCENTILE($L$2:$L$112, 0.95)</f>
        <v>1.0270604073813701</v>
      </c>
      <c r="AH85" s="26">
        <f>MIN(MAX(L85,AF85), AG85)</f>
        <v>0.67016329804013697</v>
      </c>
      <c r="AI85" s="26">
        <f>AH85-$AH$113+1</f>
        <v>1.6519746860275779</v>
      </c>
      <c r="AJ85" s="26">
        <f>PERCENTILE($M$2:$M$112, 0.02)</f>
        <v>-1.240141403124134</v>
      </c>
      <c r="AK85" s="26">
        <f>PERCENTILE($M$2:$M$112, 0.98)</f>
        <v>1.0735266224922819</v>
      </c>
      <c r="AL85" s="26">
        <f>MIN(MAX(M85,AJ85), AK85)</f>
        <v>-0.54191139977117797</v>
      </c>
      <c r="AM85" s="26">
        <f>AL85-$AL$113 + 1</f>
        <v>1.698230003352956</v>
      </c>
      <c r="AN85" s="60">
        <v>1</v>
      </c>
      <c r="AO85" s="60">
        <v>1</v>
      </c>
      <c r="AP85" s="65">
        <v>1</v>
      </c>
      <c r="AQ85" s="25">
        <v>1</v>
      </c>
      <c r="AR85" s="20">
        <f>(AI85^4)*AB85*AE85*AN85</f>
        <v>7.4475521431746046</v>
      </c>
      <c r="AS85" s="20">
        <f>(AI85^4) *Z85*AC85*AO85</f>
        <v>7.4475521431746046</v>
      </c>
      <c r="AT85" s="20">
        <f>(AM85^4)*AA85*AP85*AQ85</f>
        <v>8.3173703124749192</v>
      </c>
      <c r="AU85" s="14">
        <f>AR85/$AR$113</f>
        <v>1.5769497591633826E-2</v>
      </c>
      <c r="AV85" s="14">
        <f>AS85/$AS$113</f>
        <v>1.7796614067610579E-2</v>
      </c>
      <c r="AW85" s="81">
        <f>AT85/$AT$113</f>
        <v>2.6713645450682989E-3</v>
      </c>
      <c r="AX85" s="25">
        <f>N85</f>
        <v>0</v>
      </c>
      <c r="AY85" s="80">
        <v>1998</v>
      </c>
      <c r="AZ85" s="15">
        <f>$D$119*AU85</f>
        <v>2018.0699152941556</v>
      </c>
      <c r="BA85" s="23">
        <f>AZ85-AY85</f>
        <v>20.069915294155635</v>
      </c>
      <c r="BB85" s="67">
        <f>BA85*IF($BA$113 &gt; 0, (BA85&gt;0), (BA85&lt;0))</f>
        <v>20.069915294155635</v>
      </c>
      <c r="BC85" s="75">
        <f>BB85/$BB$113</f>
        <v>6.6772743386970634E-4</v>
      </c>
      <c r="BD85" s="76">
        <f>BC85*$BA$113</f>
        <v>0.47475420548139158</v>
      </c>
      <c r="BE85" s="77">
        <f>(IF(BD85 &gt; 0, V85, W85))</f>
        <v>69.858224827061022</v>
      </c>
      <c r="BF85" s="60">
        <f>BD85/BE85</f>
        <v>6.7959672129756978E-3</v>
      </c>
      <c r="BG85" s="78">
        <f>AY85/AZ85</f>
        <v>0.99005489594683826</v>
      </c>
      <c r="BH85" s="80">
        <v>214</v>
      </c>
      <c r="BI85" s="80">
        <v>1926</v>
      </c>
      <c r="BJ85" s="80">
        <v>71</v>
      </c>
      <c r="BK85" s="10">
        <f>SUM(BH85:BJ85)</f>
        <v>2211</v>
      </c>
      <c r="BL85" s="15">
        <f>AV85*$D$118</f>
        <v>3509.0829720092511</v>
      </c>
      <c r="BM85" s="9">
        <f>BL85-BK85</f>
        <v>1298.0829720092511</v>
      </c>
      <c r="BN85" s="67">
        <f>BM85*IF($BM$113 &gt; 0, (BM85&gt;0), (BM85&lt;0))</f>
        <v>1298.0829720092511</v>
      </c>
      <c r="BO85" s="7">
        <f>BN85/$BN$113</f>
        <v>2.6193702284847738E-2</v>
      </c>
      <c r="BP85" s="76">
        <f>BO85*$BM$113</f>
        <v>6.4960381666440021</v>
      </c>
      <c r="BQ85" s="62">
        <f>IF(BP85&gt;0,V85,W85)</f>
        <v>69.858224827061022</v>
      </c>
      <c r="BR85" s="60">
        <f>BP85/BQ85</f>
        <v>9.2988881162173881E-2</v>
      </c>
      <c r="BS85" s="78">
        <f>BK85/BL85</f>
        <v>0.63007914535973852</v>
      </c>
      <c r="BT85" s="17">
        <f>AY85+BK85+BV85</f>
        <v>4209</v>
      </c>
      <c r="BU85" s="83">
        <f>AZ85+BL85+BW85</f>
        <v>5539.4945915016224</v>
      </c>
      <c r="BV85" s="80">
        <v>0</v>
      </c>
      <c r="BW85" s="15">
        <f>AW85*$D$121</f>
        <v>12.341704198215542</v>
      </c>
      <c r="BX85" s="48">
        <f>BW85-BV85</f>
        <v>12.341704198215542</v>
      </c>
      <c r="BY85" s="68">
        <f>BX85*(BX85&lt;&gt;0)</f>
        <v>12.341704198215542</v>
      </c>
      <c r="BZ85" s="31">
        <f>BY85/$BY$113</f>
        <v>3.5464667236251531E-2</v>
      </c>
      <c r="CA85" s="61">
        <f>BZ85 * $BX$113</f>
        <v>12.341704198215544</v>
      </c>
      <c r="CB85" s="62">
        <f>IF(CA85&gt;0, V85, W85)</f>
        <v>69.858224827061022</v>
      </c>
      <c r="CC85" s="79">
        <f>CA85/CB85</f>
        <v>0.17666787595545558</v>
      </c>
      <c r="CG85" s="33"/>
      <c r="CI85" s="16"/>
      <c r="CJ85" s="1"/>
    </row>
    <row r="86" spans="1:88" x14ac:dyDescent="0.2">
      <c r="A86" s="37" t="s">
        <v>266</v>
      </c>
      <c r="B86">
        <v>0</v>
      </c>
      <c r="C86">
        <v>0</v>
      </c>
      <c r="D86">
        <v>0.342731829573934</v>
      </c>
      <c r="E86">
        <v>0.657268170426065</v>
      </c>
      <c r="F86">
        <v>0.82298136645962705</v>
      </c>
      <c r="G86">
        <v>0.82298136645962705</v>
      </c>
      <c r="H86">
        <v>0.26716016150740202</v>
      </c>
      <c r="I86">
        <v>0.43135935397038999</v>
      </c>
      <c r="J86">
        <v>0.33947317224555201</v>
      </c>
      <c r="K86">
        <v>0.52856418264107596</v>
      </c>
      <c r="L86">
        <v>0.52332462737312202</v>
      </c>
      <c r="M86">
        <v>0.15141177399410899</v>
      </c>
      <c r="N86" s="25">
        <v>0</v>
      </c>
      <c r="O86">
        <v>1.01061888056478</v>
      </c>
      <c r="P86">
        <v>0.99663784000861899</v>
      </c>
      <c r="Q86">
        <v>1.00982093824876</v>
      </c>
      <c r="R86">
        <v>0.98558906550212499</v>
      </c>
      <c r="S86">
        <v>38.639999389648402</v>
      </c>
      <c r="T86" s="34">
        <f>IF(C86,P86,R86)</f>
        <v>0.98558906550212499</v>
      </c>
      <c r="U86" s="34">
        <f>IF(D86 = 0,O86,Q86)</f>
        <v>1.00982093824876</v>
      </c>
      <c r="V86" s="50">
        <f>S86*T86^(1-N86)</f>
        <v>38.083160889446248</v>
      </c>
      <c r="W86" s="49">
        <f>S86*U86^(N86+1)</f>
        <v>39.01948043758626</v>
      </c>
      <c r="X86" s="55">
        <f>0.5 * (D86-MAX($D$4:$D$112))/(MIN($D$4:$D$112)-MAX($D$4:$D$112)) + 0.75</f>
        <v>1.0732943810374334</v>
      </c>
      <c r="Y86" s="55">
        <f>AVERAGE(D86, F86, G86, H86, I86, J86, K86)</f>
        <v>0.50789306183680116</v>
      </c>
      <c r="Z86" s="26">
        <f>AI86^N86</f>
        <v>1</v>
      </c>
      <c r="AA86" s="26">
        <f>(Z86+AB86)/2</f>
        <v>1</v>
      </c>
      <c r="AB86" s="26">
        <f>AM86^N86</f>
        <v>1</v>
      </c>
      <c r="AC86" s="26">
        <f>IF(C86&gt;0, 1, 0.8)</f>
        <v>0.8</v>
      </c>
      <c r="AD86" s="26">
        <f>IF(C86&gt;0, 1, 0.7)</f>
        <v>0.7</v>
      </c>
      <c r="AE86" s="26">
        <f>IF(C86 &gt; 0, 1, 0.9)</f>
        <v>0.9</v>
      </c>
      <c r="AF86" s="26">
        <f>PERCENTILE($L$2:$L$112, 0.05)</f>
        <v>1.8188612012559151E-2</v>
      </c>
      <c r="AG86" s="26">
        <f>PERCENTILE($L$2:$L$112, 0.95)</f>
        <v>1.0270604073813701</v>
      </c>
      <c r="AH86" s="26">
        <f>MIN(MAX(L86,AF86), AG86)</f>
        <v>0.52332462737312202</v>
      </c>
      <c r="AI86" s="26">
        <f>AH86-$AH$113+1</f>
        <v>1.5051360153605629</v>
      </c>
      <c r="AJ86" s="26">
        <f>PERCENTILE($M$2:$M$112, 0.02)</f>
        <v>-1.240141403124134</v>
      </c>
      <c r="AK86" s="26">
        <f>PERCENTILE($M$2:$M$112, 0.98)</f>
        <v>1.0735266224922819</v>
      </c>
      <c r="AL86" s="26">
        <f>MIN(MAX(M86,AJ86), AK86)</f>
        <v>0.15141177399410899</v>
      </c>
      <c r="AM86" s="26">
        <f>AL86-$AL$113 + 1</f>
        <v>2.3915531771182428</v>
      </c>
      <c r="AN86" s="60">
        <v>0</v>
      </c>
      <c r="AO86" s="63">
        <v>0</v>
      </c>
      <c r="AP86" s="65">
        <v>0.5</v>
      </c>
      <c r="AQ86" s="64">
        <v>1</v>
      </c>
      <c r="AR86" s="20">
        <f>(AI86^4)*AB86*AE86*AN86</f>
        <v>0</v>
      </c>
      <c r="AS86" s="20">
        <f>(AI86^4) *Z86*AC86*AO86</f>
        <v>0</v>
      </c>
      <c r="AT86" s="20">
        <f>(AM86^4)*AA86*AP86*AQ86</f>
        <v>16.356492258244806</v>
      </c>
      <c r="AU86" s="14">
        <f>AR86/$AR$113</f>
        <v>0</v>
      </c>
      <c r="AV86" s="14">
        <f>AS86/$AS$113</f>
        <v>0</v>
      </c>
      <c r="AW86" s="81">
        <f>AT86/$AT$113</f>
        <v>5.2533615624669296E-3</v>
      </c>
      <c r="AX86" s="25">
        <f>N86</f>
        <v>0</v>
      </c>
      <c r="AY86" s="80">
        <v>0</v>
      </c>
      <c r="AZ86" s="15">
        <f>$D$119*AU86</f>
        <v>0</v>
      </c>
      <c r="BA86" s="23">
        <f>AZ86-AY86</f>
        <v>0</v>
      </c>
      <c r="BB86" s="67">
        <f>BA86*IF($BA$113 &gt; 0, (BA86&gt;0), (BA86&lt;0))</f>
        <v>0</v>
      </c>
      <c r="BC86" s="75">
        <f>BB86/$BB$113</f>
        <v>0</v>
      </c>
      <c r="BD86" s="76">
        <f>BC86*$BA$113</f>
        <v>0</v>
      </c>
      <c r="BE86" s="77">
        <f>(IF(BD86 &gt; 0, V86, W86))</f>
        <v>39.01948043758626</v>
      </c>
      <c r="BF86" s="60">
        <f>BD86/BE86</f>
        <v>0</v>
      </c>
      <c r="BG86" s="78" t="e">
        <f>AY86/AZ86</f>
        <v>#DIV/0!</v>
      </c>
      <c r="BH86" s="80">
        <v>0</v>
      </c>
      <c r="BI86" s="80">
        <v>0</v>
      </c>
      <c r="BJ86" s="80">
        <v>0</v>
      </c>
      <c r="BK86" s="10">
        <f>SUM(BH86:BJ86)</f>
        <v>0</v>
      </c>
      <c r="BL86" s="15">
        <f>AV86*$D$118</f>
        <v>0</v>
      </c>
      <c r="BM86" s="9">
        <f>BL86-BK86</f>
        <v>0</v>
      </c>
      <c r="BN86" s="67">
        <f>BM86*IF($BM$113 &gt; 0, (BM86&gt;0), (BM86&lt;0))</f>
        <v>0</v>
      </c>
      <c r="BO86" s="7">
        <f>BN86/$BN$113</f>
        <v>0</v>
      </c>
      <c r="BP86" s="76">
        <f>BO86*$BM$113</f>
        <v>0</v>
      </c>
      <c r="BQ86" s="62">
        <f>IF(BP86&gt;0,V86,W86)</f>
        <v>39.01948043758626</v>
      </c>
      <c r="BR86" s="60">
        <f>BP86/BQ86</f>
        <v>0</v>
      </c>
      <c r="BS86" s="78" t="e">
        <f>BK86/BL86</f>
        <v>#DIV/0!</v>
      </c>
      <c r="BT86" s="17">
        <f>AY86+BK86+BV86</f>
        <v>0</v>
      </c>
      <c r="BU86" s="83">
        <f>AZ86+BL86+BW86</f>
        <v>24.270530418597215</v>
      </c>
      <c r="BV86" s="80">
        <v>0</v>
      </c>
      <c r="BW86" s="15">
        <f>AW86*$D$121</f>
        <v>24.270530418597215</v>
      </c>
      <c r="BX86" s="48">
        <f>BW86-BV86</f>
        <v>24.270530418597215</v>
      </c>
      <c r="BY86" s="68">
        <f>BX86*(BX86&lt;&gt;0)</f>
        <v>24.270530418597215</v>
      </c>
      <c r="BZ86" s="31">
        <f>BY86/$BY$113</f>
        <v>6.974290350171608E-2</v>
      </c>
      <c r="CA86" s="61">
        <f>BZ86 * $BX$113</f>
        <v>24.270530418597215</v>
      </c>
      <c r="CB86" s="62">
        <f>IF(CA86&gt;0, V86, W86)</f>
        <v>38.083160889446248</v>
      </c>
      <c r="CC86" s="79">
        <f>CA86/CB86</f>
        <v>0.63730346567222984</v>
      </c>
      <c r="CG86" s="33"/>
      <c r="CI86" s="16"/>
      <c r="CJ86" s="1"/>
    </row>
    <row r="87" spans="1:88" x14ac:dyDescent="0.2">
      <c r="A87" s="37" t="s">
        <v>222</v>
      </c>
      <c r="B87">
        <v>1</v>
      </c>
      <c r="C87">
        <v>1</v>
      </c>
      <c r="D87">
        <v>0.34194341943419398</v>
      </c>
      <c r="E87">
        <v>0.65805658056580496</v>
      </c>
      <c r="F87">
        <v>0.38210399032648101</v>
      </c>
      <c r="G87">
        <v>0.38210399032648101</v>
      </c>
      <c r="H87">
        <v>8.9615931721194794E-2</v>
      </c>
      <c r="I87">
        <v>0.120910384068278</v>
      </c>
      <c r="J87">
        <v>0.104093692042536</v>
      </c>
      <c r="K87">
        <v>0.19943574177480999</v>
      </c>
      <c r="L87">
        <v>0.24745109003150301</v>
      </c>
      <c r="M87">
        <v>-0.60573607738528701</v>
      </c>
      <c r="N87" s="25">
        <v>0</v>
      </c>
      <c r="O87">
        <v>1.0083778752408601</v>
      </c>
      <c r="P87">
        <v>0.97506425509519801</v>
      </c>
      <c r="Q87">
        <v>1.01290560255753</v>
      </c>
      <c r="R87">
        <v>0.98390783762662404</v>
      </c>
      <c r="S87">
        <v>24.590000152587798</v>
      </c>
      <c r="T87" s="34">
        <f>IF(C87,P87,R87)</f>
        <v>0.97506425509519801</v>
      </c>
      <c r="U87" s="34">
        <f>IF(D87 = 0,O87,Q87)</f>
        <v>1.01290560255753</v>
      </c>
      <c r="V87" s="50">
        <f>S87*T87^(1-N87)</f>
        <v>23.976830181573828</v>
      </c>
      <c r="W87" s="49">
        <f>S87*U87^(N87+1)</f>
        <v>24.907348921446701</v>
      </c>
      <c r="X87" s="55">
        <f>0.5 * (D87-MAX($D$4:$D$112))/(MIN($D$4:$D$112)-MAX($D$4:$D$112)) + 0.75</f>
        <v>1.0737018200628798</v>
      </c>
      <c r="Y87" s="55">
        <f>AVERAGE(D87, F87, G87, H87, I87, J87, K87)</f>
        <v>0.23145816424199639</v>
      </c>
      <c r="Z87" s="26">
        <f>AI87^N87</f>
        <v>1</v>
      </c>
      <c r="AA87" s="26">
        <f>(Z87+AB87)/2</f>
        <v>1</v>
      </c>
      <c r="AB87" s="26">
        <f>AM87^N87</f>
        <v>1</v>
      </c>
      <c r="AC87" s="26">
        <f>IF(C87&gt;0, 1, 0.8)</f>
        <v>1</v>
      </c>
      <c r="AD87" s="26">
        <f>IF(C87&gt;0, 1, 0.7)</f>
        <v>1</v>
      </c>
      <c r="AE87" s="26">
        <f>IF(C87 &gt; 0, 1, 0.9)</f>
        <v>1</v>
      </c>
      <c r="AF87" s="26">
        <f>PERCENTILE($L$2:$L$112, 0.05)</f>
        <v>1.8188612012559151E-2</v>
      </c>
      <c r="AG87" s="26">
        <f>PERCENTILE($L$2:$L$112, 0.95)</f>
        <v>1.0270604073813701</v>
      </c>
      <c r="AH87" s="26">
        <f>MIN(MAX(L87,AF87), AG87)</f>
        <v>0.24745109003150301</v>
      </c>
      <c r="AI87" s="26">
        <f>AH87-$AH$113+1</f>
        <v>1.2292624780189438</v>
      </c>
      <c r="AJ87" s="26">
        <f>PERCENTILE($M$2:$M$112, 0.02)</f>
        <v>-1.240141403124134</v>
      </c>
      <c r="AK87" s="26">
        <f>PERCENTILE($M$2:$M$112, 0.98)</f>
        <v>1.0735266224922819</v>
      </c>
      <c r="AL87" s="26">
        <f>MIN(MAX(M87,AJ87), AK87)</f>
        <v>-0.60573607738528701</v>
      </c>
      <c r="AM87" s="26">
        <f>AL87-$AL$113 + 1</f>
        <v>1.6344053257388471</v>
      </c>
      <c r="AN87" s="60">
        <v>1</v>
      </c>
      <c r="AO87" s="60">
        <v>1</v>
      </c>
      <c r="AP87" s="65">
        <v>1</v>
      </c>
      <c r="AQ87" s="25">
        <v>1</v>
      </c>
      <c r="AR87" s="20">
        <f>(AI87^4)*AB87*AE87*AN87</f>
        <v>2.2833816243101737</v>
      </c>
      <c r="AS87" s="20">
        <f>(AI87^4) *Z87*AC87*AO87</f>
        <v>2.2833816243101737</v>
      </c>
      <c r="AT87" s="20">
        <f>(AM87^4)*AA87*AP87*AQ87</f>
        <v>7.1357409457794549</v>
      </c>
      <c r="AU87" s="14">
        <f>AR87/$AR$113</f>
        <v>4.8348477906717266E-3</v>
      </c>
      <c r="AV87" s="14">
        <f>AS87/$AS$113</f>
        <v>5.4563513965006196E-3</v>
      </c>
      <c r="AW87" s="81">
        <f>AT87/$AT$113</f>
        <v>2.2918500258136544E-3</v>
      </c>
      <c r="AX87" s="25">
        <f>N87</f>
        <v>0</v>
      </c>
      <c r="AY87" s="80">
        <v>197</v>
      </c>
      <c r="AZ87" s="15">
        <f>$D$119*AU87</f>
        <v>618.72997631563283</v>
      </c>
      <c r="BA87" s="23">
        <f>AZ87-AY87</f>
        <v>421.72997631563283</v>
      </c>
      <c r="BB87" s="67">
        <f>BA87*IF($BA$113 &gt; 0, (BA87&gt;0), (BA87&lt;0))</f>
        <v>421.72997631563283</v>
      </c>
      <c r="BC87" s="75">
        <f>BB87/$BB$113</f>
        <v>1.4030984722350658E-2</v>
      </c>
      <c r="BD87" s="76">
        <f>BC87*$BA$113</f>
        <v>9.9760301375919553</v>
      </c>
      <c r="BE87" s="77">
        <f>(IF(BD87 &gt; 0, V87, W87))</f>
        <v>23.976830181573828</v>
      </c>
      <c r="BF87" s="60">
        <f>BD87/BE87</f>
        <v>0.41606959977797753</v>
      </c>
      <c r="BG87" s="78">
        <f>AY87/AZ87</f>
        <v>0.31839414209908001</v>
      </c>
      <c r="BH87" s="80">
        <v>0</v>
      </c>
      <c r="BI87" s="80">
        <v>1230</v>
      </c>
      <c r="BJ87" s="80">
        <v>0</v>
      </c>
      <c r="BK87" s="10">
        <f>SUM(BH87:BJ87)</f>
        <v>1230</v>
      </c>
      <c r="BL87" s="15">
        <f>AV87*$D$118</f>
        <v>1075.8669993078026</v>
      </c>
      <c r="BM87" s="9">
        <f>BL87-BK87</f>
        <v>-154.13300069219736</v>
      </c>
      <c r="BN87" s="67">
        <f>BM87*IF($BM$113 &gt; 0, (BM87&gt;0), (BM87&lt;0))</f>
        <v>0</v>
      </c>
      <c r="BO87" s="7">
        <f>BN87/$BN$113</f>
        <v>0</v>
      </c>
      <c r="BP87" s="76">
        <f>BO87*$BM$113</f>
        <v>0</v>
      </c>
      <c r="BQ87" s="62">
        <f>IF(BP87&gt;0,V87,W87)</f>
        <v>24.907348921446701</v>
      </c>
      <c r="BR87" s="60">
        <f>BP87/BQ87</f>
        <v>0</v>
      </c>
      <c r="BS87" s="78">
        <f>BK87/BL87</f>
        <v>1.1432639915448326</v>
      </c>
      <c r="BT87" s="17">
        <f>AY87+BK87+BV87</f>
        <v>1427</v>
      </c>
      <c r="BU87" s="83">
        <f>AZ87+BL87+BW87</f>
        <v>1705.1853227426946</v>
      </c>
      <c r="BV87" s="80">
        <v>0</v>
      </c>
      <c r="BW87" s="15">
        <f>AW87*$D$121</f>
        <v>10.588347119259083</v>
      </c>
      <c r="BX87" s="48">
        <f>BW87-BV87</f>
        <v>10.588347119259083</v>
      </c>
      <c r="BY87" s="68">
        <f>BX87*(BX87&lt;&gt;0)</f>
        <v>10.588347119259083</v>
      </c>
      <c r="BZ87" s="31">
        <f>BY87/$BY$113</f>
        <v>3.042628482545711E-2</v>
      </c>
      <c r="CA87" s="61">
        <f>BZ87 * $BX$113</f>
        <v>10.588347119259083</v>
      </c>
      <c r="CB87" s="62">
        <f>IF(CA87&gt;0, V87, W87)</f>
        <v>23.976830181573828</v>
      </c>
      <c r="CC87" s="79">
        <f>CA87/CB87</f>
        <v>0.44160746183189048</v>
      </c>
      <c r="CG87" s="33"/>
      <c r="CI87" s="16"/>
      <c r="CJ87" s="1"/>
    </row>
    <row r="88" spans="1:88" x14ac:dyDescent="0.2">
      <c r="A88" s="37" t="s">
        <v>242</v>
      </c>
      <c r="B88">
        <v>0</v>
      </c>
      <c r="C88">
        <v>0</v>
      </c>
      <c r="D88">
        <v>1.5993602558976399E-2</v>
      </c>
      <c r="E88">
        <v>0.98400639744102303</v>
      </c>
      <c r="F88">
        <v>2.5447316103379702E-2</v>
      </c>
      <c r="G88">
        <v>2.5447316103379702E-2</v>
      </c>
      <c r="H88">
        <v>4.7260560434964398E-2</v>
      </c>
      <c r="I88">
        <v>2.4257632789627701E-2</v>
      </c>
      <c r="J88">
        <v>3.3858962188220897E-2</v>
      </c>
      <c r="K88">
        <v>2.93533594965898E-2</v>
      </c>
      <c r="L88">
        <v>0.47401095883636302</v>
      </c>
      <c r="M88">
        <v>0.570464072863333</v>
      </c>
      <c r="N88" s="25">
        <v>0</v>
      </c>
      <c r="O88">
        <v>0.99948454885353999</v>
      </c>
      <c r="P88">
        <v>1.00823580187349</v>
      </c>
      <c r="Q88">
        <v>0.99866663614908802</v>
      </c>
      <c r="R88">
        <v>0.99380155254271596</v>
      </c>
      <c r="S88">
        <v>1.9800000190734801</v>
      </c>
      <c r="T88" s="34">
        <f>IF(C88,P88,R88)</f>
        <v>0.99380155254271596</v>
      </c>
      <c r="U88" s="34">
        <f>IF(D88 = 0,O88,Q88)</f>
        <v>0.99866663614908802</v>
      </c>
      <c r="V88" s="50">
        <f>S88*T88^(1-N88)</f>
        <v>1.9677270929898318</v>
      </c>
      <c r="W88" s="49">
        <f>S88*U88^(N88+1)</f>
        <v>1.9773599586232424</v>
      </c>
      <c r="X88" s="55">
        <f>0.5 * (D88-MAX($D$4:$D$112))/(MIN($D$4:$D$112)-MAX($D$4:$D$112)) + 0.75</f>
        <v>1.2421479993267843</v>
      </c>
      <c r="Y88" s="55">
        <f>AVERAGE(D88, F88, G88, H88, I88, J88, K88)</f>
        <v>2.88026785250198E-2</v>
      </c>
      <c r="Z88" s="26">
        <f>AI88^N88</f>
        <v>1</v>
      </c>
      <c r="AA88" s="26">
        <f>(Z88+AB88)/2</f>
        <v>1</v>
      </c>
      <c r="AB88" s="26">
        <f>AM88^N88</f>
        <v>1</v>
      </c>
      <c r="AC88" s="26">
        <f>IF(C88&gt;0, 1, 0.8)</f>
        <v>0.8</v>
      </c>
      <c r="AD88" s="26">
        <f>IF(C88&gt;0, 1, 0.7)</f>
        <v>0.7</v>
      </c>
      <c r="AE88" s="26">
        <f>IF(C88 &gt; 0, 1, 0.9)</f>
        <v>0.9</v>
      </c>
      <c r="AF88" s="26">
        <f>PERCENTILE($L$2:$L$112, 0.05)</f>
        <v>1.8188612012559151E-2</v>
      </c>
      <c r="AG88" s="26">
        <f>PERCENTILE($L$2:$L$112, 0.95)</f>
        <v>1.0270604073813701</v>
      </c>
      <c r="AH88" s="26">
        <f>MIN(MAX(L88,AF88), AG88)</f>
        <v>0.47401095883636302</v>
      </c>
      <c r="AI88" s="26">
        <f>AH88-$AH$113+1</f>
        <v>1.4558223468238038</v>
      </c>
      <c r="AJ88" s="26">
        <f>PERCENTILE($M$2:$M$112, 0.02)</f>
        <v>-1.240141403124134</v>
      </c>
      <c r="AK88" s="26">
        <f>PERCENTILE($M$2:$M$112, 0.98)</f>
        <v>1.0735266224922819</v>
      </c>
      <c r="AL88" s="26">
        <f>MIN(MAX(M88,AJ88), AK88)</f>
        <v>0.570464072863333</v>
      </c>
      <c r="AM88" s="26">
        <f>AL88-$AL$113 + 1</f>
        <v>2.810605475987467</v>
      </c>
      <c r="AN88" s="60">
        <v>0</v>
      </c>
      <c r="AO88" s="63">
        <v>0</v>
      </c>
      <c r="AP88" s="65">
        <v>0.5</v>
      </c>
      <c r="AQ88" s="64">
        <v>1</v>
      </c>
      <c r="AR88" s="20">
        <f>(AI88^4)*AB88*AE88*AN88</f>
        <v>0</v>
      </c>
      <c r="AS88" s="20">
        <f>(AI88^4) *Z88*AC88*AO88</f>
        <v>0</v>
      </c>
      <c r="AT88" s="20">
        <f>(AM88^4)*AA88*AP88*AQ88</f>
        <v>31.201074942474921</v>
      </c>
      <c r="AU88" s="14">
        <f>AR88/$AR$113</f>
        <v>0</v>
      </c>
      <c r="AV88" s="14">
        <f>AS88/$AS$113</f>
        <v>0</v>
      </c>
      <c r="AW88" s="81">
        <f>AT88/$AT$113</f>
        <v>1.0021129544314462E-2</v>
      </c>
      <c r="AX88" s="25">
        <f>N88</f>
        <v>0</v>
      </c>
      <c r="AY88" s="80">
        <v>0</v>
      </c>
      <c r="AZ88" s="15">
        <f>$D$119*AU88</f>
        <v>0</v>
      </c>
      <c r="BA88" s="23">
        <f>AZ88-AY88</f>
        <v>0</v>
      </c>
      <c r="BB88" s="67">
        <f>BA88*IF($BA$113 &gt; 0, (BA88&gt;0), (BA88&lt;0))</f>
        <v>0</v>
      </c>
      <c r="BC88" s="75">
        <f>BB88/$BB$113</f>
        <v>0</v>
      </c>
      <c r="BD88" s="76">
        <f>BC88*$BA$113</f>
        <v>0</v>
      </c>
      <c r="BE88" s="77">
        <f>(IF(BD88 &gt; 0, V88, W88))</f>
        <v>1.9773599586232424</v>
      </c>
      <c r="BF88" s="60">
        <f>BD88/BE88</f>
        <v>0</v>
      </c>
      <c r="BG88" s="78" t="e">
        <f>AY88/AZ88</f>
        <v>#DIV/0!</v>
      </c>
      <c r="BH88" s="80">
        <v>0</v>
      </c>
      <c r="BI88" s="80">
        <v>0</v>
      </c>
      <c r="BJ88" s="80">
        <v>0</v>
      </c>
      <c r="BK88" s="10">
        <f>SUM(BH88:BJ88)</f>
        <v>0</v>
      </c>
      <c r="BL88" s="15">
        <f>AV88*$D$118</f>
        <v>0</v>
      </c>
      <c r="BM88" s="9">
        <f>BL88-BK88</f>
        <v>0</v>
      </c>
      <c r="BN88" s="67">
        <f>BM88*IF($BM$113 &gt; 0, (BM88&gt;0), (BM88&lt;0))</f>
        <v>0</v>
      </c>
      <c r="BO88" s="7">
        <f>BN88/$BN$113</f>
        <v>0</v>
      </c>
      <c r="BP88" s="76">
        <f>BO88*$BM$113</f>
        <v>0</v>
      </c>
      <c r="BQ88" s="62">
        <f>IF(BP88&gt;0,V88,W88)</f>
        <v>1.9773599586232424</v>
      </c>
      <c r="BR88" s="60">
        <f>BP88/BQ88</f>
        <v>0</v>
      </c>
      <c r="BS88" s="78" t="e">
        <f>BK88/BL88</f>
        <v>#DIV/0!</v>
      </c>
      <c r="BT88" s="17">
        <f>AY88+BK88+BV88</f>
        <v>73</v>
      </c>
      <c r="BU88" s="83">
        <f>AZ88+BL88+BW88</f>
        <v>46.297618494732816</v>
      </c>
      <c r="BV88" s="80">
        <v>73</v>
      </c>
      <c r="BW88" s="15">
        <f>AW88*$D$121</f>
        <v>46.297618494732816</v>
      </c>
      <c r="BX88" s="48">
        <f>BW88-BV88</f>
        <v>-26.702381505267184</v>
      </c>
      <c r="BY88" s="68">
        <f>BX88*(BX88&lt;&gt;0)</f>
        <v>-26.702381505267184</v>
      </c>
      <c r="BZ88" s="31">
        <f>BY88/$BY$113</f>
        <v>-7.6730981336974605E-2</v>
      </c>
      <c r="CA88" s="61">
        <f>BZ88 * $BX$113</f>
        <v>-26.702381505267184</v>
      </c>
      <c r="CB88" s="62">
        <f>IF(CA88&gt;0, V88, W88)</f>
        <v>1.9773599586232424</v>
      </c>
      <c r="CC88" s="79">
        <f>CA88/CB88</f>
        <v>-13.504056956761174</v>
      </c>
      <c r="CG88" s="33"/>
      <c r="CI88" s="16"/>
      <c r="CJ88" s="1"/>
    </row>
    <row r="89" spans="1:88" x14ac:dyDescent="0.2">
      <c r="A89" s="37" t="s">
        <v>267</v>
      </c>
      <c r="B89">
        <v>0</v>
      </c>
      <c r="C89">
        <v>0</v>
      </c>
      <c r="D89">
        <v>0.126493323963457</v>
      </c>
      <c r="E89">
        <v>0.87350667603654197</v>
      </c>
      <c r="F89">
        <v>7.9331941544885098E-2</v>
      </c>
      <c r="G89">
        <v>7.9331941544885098E-2</v>
      </c>
      <c r="H89">
        <v>0.28332063975628302</v>
      </c>
      <c r="I89">
        <v>0.46382330540746303</v>
      </c>
      <c r="J89">
        <v>0.36250615942617598</v>
      </c>
      <c r="K89">
        <v>0.16958277462424701</v>
      </c>
      <c r="L89">
        <v>0.35481452456734203</v>
      </c>
      <c r="M89">
        <v>0.75276034418303395</v>
      </c>
      <c r="N89" s="25">
        <v>0</v>
      </c>
      <c r="O89">
        <v>1.0131424028565099</v>
      </c>
      <c r="P89">
        <v>0.97606061792361598</v>
      </c>
      <c r="Q89">
        <v>1.0269941282286501</v>
      </c>
      <c r="R89">
        <v>0.97111349323750895</v>
      </c>
      <c r="S89">
        <v>32.869998931884702</v>
      </c>
      <c r="T89" s="34">
        <f>IF(C89,P89,R89)</f>
        <v>0.97111349323750895</v>
      </c>
      <c r="U89" s="34">
        <f>IF(D89 = 0,O89,Q89)</f>
        <v>1.0269941282286501</v>
      </c>
      <c r="V89" s="50">
        <f>S89*T89^(1-N89)</f>
        <v>31.920499485455739</v>
      </c>
      <c r="W89" s="49">
        <f>S89*U89^(N89+1)</f>
        <v>33.757295897927591</v>
      </c>
      <c r="X89" s="55">
        <f>0.5 * (D89-MAX($D$4:$D$112))/(MIN($D$4:$D$112)-MAX($D$4:$D$112)) + 0.75</f>
        <v>1.1850433319312008</v>
      </c>
      <c r="Y89" s="55">
        <f>AVERAGE(D89, F89, G89, H89, I89, J89, K89)</f>
        <v>0.22348429803819947</v>
      </c>
      <c r="Z89" s="26">
        <f>AI89^N89</f>
        <v>1</v>
      </c>
      <c r="AA89" s="26">
        <f>(Z89+AB89)/2</f>
        <v>1</v>
      </c>
      <c r="AB89" s="26">
        <f>AM89^N89</f>
        <v>1</v>
      </c>
      <c r="AC89" s="26">
        <f>IF(C89&gt;0, 1, 0.8)</f>
        <v>0.8</v>
      </c>
      <c r="AD89" s="26">
        <f>IF(C89&gt;0, 1, 0.7)</f>
        <v>0.7</v>
      </c>
      <c r="AE89" s="26">
        <f>IF(C89 &gt; 0, 1, 0.9)</f>
        <v>0.9</v>
      </c>
      <c r="AF89" s="26">
        <f>PERCENTILE($L$2:$L$112, 0.05)</f>
        <v>1.8188612012559151E-2</v>
      </c>
      <c r="AG89" s="26">
        <f>PERCENTILE($L$2:$L$112, 0.95)</f>
        <v>1.0270604073813701</v>
      </c>
      <c r="AH89" s="26">
        <f>MIN(MAX(L89,AF89), AG89)</f>
        <v>0.35481452456734203</v>
      </c>
      <c r="AI89" s="26">
        <f>AH89-$AH$113+1</f>
        <v>1.3366259125547828</v>
      </c>
      <c r="AJ89" s="26">
        <f>PERCENTILE($M$2:$M$112, 0.02)</f>
        <v>-1.240141403124134</v>
      </c>
      <c r="AK89" s="26">
        <f>PERCENTILE($M$2:$M$112, 0.98)</f>
        <v>1.0735266224922819</v>
      </c>
      <c r="AL89" s="26">
        <f>MIN(MAX(M89,AJ89), AK89)</f>
        <v>0.75276034418303395</v>
      </c>
      <c r="AM89" s="26">
        <f>AL89-$AL$113 + 1</f>
        <v>2.992901747307168</v>
      </c>
      <c r="AN89" s="60">
        <v>0</v>
      </c>
      <c r="AO89" s="63">
        <v>0</v>
      </c>
      <c r="AP89" s="65">
        <v>0.5</v>
      </c>
      <c r="AQ89" s="64">
        <v>1</v>
      </c>
      <c r="AR89" s="20">
        <f>(AI89^4)*AB89*AE89*AN89</f>
        <v>0</v>
      </c>
      <c r="AS89" s="20">
        <f>(AI89^4) *Z89*AC89*AO89</f>
        <v>0</v>
      </c>
      <c r="AT89" s="20">
        <f>(AM89^4)*AA89*AP89*AQ89</f>
        <v>40.11805261014036</v>
      </c>
      <c r="AU89" s="14">
        <f>AR89/$AR$113</f>
        <v>0</v>
      </c>
      <c r="AV89" s="14">
        <f>AS89/$AS$113</f>
        <v>0</v>
      </c>
      <c r="AW89" s="81">
        <f>AT89/$AT$113</f>
        <v>1.2885075370417668E-2</v>
      </c>
      <c r="AX89" s="25">
        <f>N89</f>
        <v>0</v>
      </c>
      <c r="AY89" s="80">
        <v>0</v>
      </c>
      <c r="AZ89" s="15">
        <f>$D$119*AU89</f>
        <v>0</v>
      </c>
      <c r="BA89" s="23">
        <f>AZ89-AY89</f>
        <v>0</v>
      </c>
      <c r="BB89" s="67">
        <f>BA89*IF($BA$113 &gt; 0, (BA89&gt;0), (BA89&lt;0))</f>
        <v>0</v>
      </c>
      <c r="BC89" s="75">
        <f>BB89/$BB$113</f>
        <v>0</v>
      </c>
      <c r="BD89" s="76">
        <f>BC89*$BA$113</f>
        <v>0</v>
      </c>
      <c r="BE89" s="77">
        <f>(IF(BD89 &gt; 0, V89, W89))</f>
        <v>33.757295897927591</v>
      </c>
      <c r="BF89" s="60">
        <f>BD89/BE89</f>
        <v>0</v>
      </c>
      <c r="BG89" s="78" t="e">
        <f>AY89/AZ89</f>
        <v>#DIV/0!</v>
      </c>
      <c r="BH89" s="80">
        <v>0</v>
      </c>
      <c r="BI89" s="80">
        <v>0</v>
      </c>
      <c r="BJ89" s="80">
        <v>0</v>
      </c>
      <c r="BK89" s="10">
        <f>SUM(BH89:BJ89)</f>
        <v>0</v>
      </c>
      <c r="BL89" s="15">
        <f>AV89*$D$118</f>
        <v>0</v>
      </c>
      <c r="BM89" s="9">
        <f>BL89-BK89</f>
        <v>0</v>
      </c>
      <c r="BN89" s="67">
        <f>BM89*IF($BM$113 &gt; 0, (BM89&gt;0), (BM89&lt;0))</f>
        <v>0</v>
      </c>
      <c r="BO89" s="7">
        <f>BN89/$BN$113</f>
        <v>0</v>
      </c>
      <c r="BP89" s="76">
        <f>BO89*$BM$113</f>
        <v>0</v>
      </c>
      <c r="BQ89" s="62">
        <f>IF(BP89&gt;0,V89,W89)</f>
        <v>33.757295897927591</v>
      </c>
      <c r="BR89" s="60">
        <f>BP89/BQ89</f>
        <v>0</v>
      </c>
      <c r="BS89" s="78" t="e">
        <f>BK89/BL89</f>
        <v>#DIV/0!</v>
      </c>
      <c r="BT89" s="17">
        <f>AY89+BK89+BV89</f>
        <v>0</v>
      </c>
      <c r="BU89" s="83">
        <f>AZ89+BL89+BW89</f>
        <v>59.529048211329624</v>
      </c>
      <c r="BV89" s="80">
        <v>0</v>
      </c>
      <c r="BW89" s="15">
        <f>AW89*$D$121</f>
        <v>59.529048211329624</v>
      </c>
      <c r="BX89" s="48">
        <f>BW89-BV89</f>
        <v>59.529048211329624</v>
      </c>
      <c r="BY89" s="68">
        <f>BX89*(BX89&lt;&gt;0)</f>
        <v>59.529048211329624</v>
      </c>
      <c r="BZ89" s="31">
        <f>BY89/$BY$113</f>
        <v>0.17106048336588958</v>
      </c>
      <c r="CA89" s="61">
        <f>BZ89 * $BX$113</f>
        <v>59.529048211329624</v>
      </c>
      <c r="CB89" s="62">
        <f>IF(CA89&gt;0, V89, W89)</f>
        <v>31.920499485455739</v>
      </c>
      <c r="CC89" s="79">
        <f>CA89/CB89</f>
        <v>1.8649159371222699</v>
      </c>
      <c r="CG89" s="33"/>
      <c r="CI89" s="16"/>
      <c r="CJ89" s="1"/>
    </row>
    <row r="90" spans="1:88" x14ac:dyDescent="0.2">
      <c r="A90" s="29" t="s">
        <v>223</v>
      </c>
      <c r="B90">
        <v>0</v>
      </c>
      <c r="C90">
        <v>0</v>
      </c>
      <c r="D90">
        <v>0.11220311220311199</v>
      </c>
      <c r="E90">
        <v>0.88779688779688704</v>
      </c>
      <c r="F90">
        <v>9.6356275303643699E-2</v>
      </c>
      <c r="G90">
        <v>9.6356275303643699E-2</v>
      </c>
      <c r="H90">
        <v>0.12061206120612</v>
      </c>
      <c r="I90">
        <v>7.1107110711071106E-2</v>
      </c>
      <c r="J90">
        <v>9.2608720913713596E-2</v>
      </c>
      <c r="K90">
        <v>9.4463915903799406E-2</v>
      </c>
      <c r="L90">
        <v>0.72354740252930605</v>
      </c>
      <c r="M90">
        <v>-0.41323431227938501</v>
      </c>
      <c r="N90" s="25">
        <v>0</v>
      </c>
      <c r="O90">
        <v>1.0112304502571099</v>
      </c>
      <c r="P90">
        <v>0.97333097197721796</v>
      </c>
      <c r="Q90">
        <v>1.0173521780339001</v>
      </c>
      <c r="R90">
        <v>0.97708781419389501</v>
      </c>
      <c r="S90">
        <v>59.009998321533203</v>
      </c>
      <c r="T90" s="34">
        <f>IF(C90,P90,R90)</f>
        <v>0.97708781419389501</v>
      </c>
      <c r="U90" s="34">
        <f>IF(D90 = 0,O90,Q90)</f>
        <v>1.0173521780339001</v>
      </c>
      <c r="V90" s="50">
        <f>S90*T90^(1-N90)</f>
        <v>57.65795027557229</v>
      </c>
      <c r="W90" s="49">
        <f>S90*U90^(N90+1)</f>
        <v>60.033950318188595</v>
      </c>
      <c r="X90" s="55">
        <f>0.5 * (D90-MAX($D$4:$D$112))/(MIN($D$4:$D$112)-MAX($D$4:$D$112)) + 0.75</f>
        <v>1.1924283079222251</v>
      </c>
      <c r="Y90" s="55">
        <f>AVERAGE(D90, F90, G90, H90, I90, J90, K90)</f>
        <v>9.76724959350148E-2</v>
      </c>
      <c r="Z90" s="26">
        <f>AI90^N90</f>
        <v>1</v>
      </c>
      <c r="AA90" s="26">
        <f>(Z90+AB90)/2</f>
        <v>1</v>
      </c>
      <c r="AB90" s="26">
        <f>AM90^N90</f>
        <v>1</v>
      </c>
      <c r="AC90" s="26">
        <f>IF(C90&gt;0, 1, 0.8)</f>
        <v>0.8</v>
      </c>
      <c r="AD90" s="26">
        <f>IF(C90&gt;0, 1, 0.7)</f>
        <v>0.7</v>
      </c>
      <c r="AE90" s="26">
        <f>IF(C90 &gt; 0, 1, 0.9)</f>
        <v>0.9</v>
      </c>
      <c r="AF90" s="26">
        <f>PERCENTILE($L$2:$L$112, 0.05)</f>
        <v>1.8188612012559151E-2</v>
      </c>
      <c r="AG90" s="26">
        <f>PERCENTILE($L$2:$L$112, 0.95)</f>
        <v>1.0270604073813701</v>
      </c>
      <c r="AH90" s="26">
        <f>MIN(MAX(L90,AF90), AG90)</f>
        <v>0.72354740252930605</v>
      </c>
      <c r="AI90" s="26">
        <f>AH90-$AH$113+1</f>
        <v>1.7053587905167469</v>
      </c>
      <c r="AJ90" s="26">
        <f>PERCENTILE($M$2:$M$112, 0.02)</f>
        <v>-1.240141403124134</v>
      </c>
      <c r="AK90" s="26">
        <f>PERCENTILE($M$2:$M$112, 0.98)</f>
        <v>1.0735266224922819</v>
      </c>
      <c r="AL90" s="26">
        <f>MIN(MAX(M90,AJ90), AK90)</f>
        <v>-0.41323431227938501</v>
      </c>
      <c r="AM90" s="26">
        <f>AL90-$AL$113 + 1</f>
        <v>1.8269070908447489</v>
      </c>
      <c r="AN90" s="60">
        <v>1</v>
      </c>
      <c r="AO90" s="60">
        <v>1</v>
      </c>
      <c r="AP90" s="65">
        <v>1</v>
      </c>
      <c r="AQ90" s="25">
        <v>1</v>
      </c>
      <c r="AR90" s="20">
        <f>(AI90^4)*AB90*AE90*AN90</f>
        <v>7.6121189504570959</v>
      </c>
      <c r="AS90" s="20">
        <f>(AI90^4) *Z90*AC90*AO90</f>
        <v>6.766327955961863</v>
      </c>
      <c r="AT90" s="20">
        <f>(AM90^4)*AA90*AP90*AQ90</f>
        <v>11.139503794527224</v>
      </c>
      <c r="AU90" s="14">
        <f>AR90/$AR$113</f>
        <v>1.6117952469319036E-2</v>
      </c>
      <c r="AV90" s="14">
        <f>AS90/$AS$113</f>
        <v>1.6168765920960466E-2</v>
      </c>
      <c r="AW90" s="81">
        <f>AT90/$AT$113</f>
        <v>3.5777745090562292E-3</v>
      </c>
      <c r="AX90" s="25">
        <f>N90</f>
        <v>0</v>
      </c>
      <c r="AY90" s="80">
        <v>1711</v>
      </c>
      <c r="AZ90" s="15">
        <f>$D$119*AU90</f>
        <v>2062.6627313561648</v>
      </c>
      <c r="BA90" s="23">
        <f>AZ90-AY90</f>
        <v>351.66273135616484</v>
      </c>
      <c r="BB90" s="67">
        <f>BA90*IF($BA$113 &gt; 0, (BA90&gt;0), (BA90&lt;0))</f>
        <v>351.66273135616484</v>
      </c>
      <c r="BC90" s="75">
        <f>BB90/$BB$113</f>
        <v>1.1699842762387842E-2</v>
      </c>
      <c r="BD90" s="76">
        <f>BC90*$BA$113</f>
        <v>8.3185882040582886</v>
      </c>
      <c r="BE90" s="77">
        <f>(IF(BD90 &gt; 0, V90, W90))</f>
        <v>57.65795027557229</v>
      </c>
      <c r="BF90" s="60">
        <f>BD90/BE90</f>
        <v>0.14427478195635046</v>
      </c>
      <c r="BG90" s="78">
        <f>AY90/AZ90</f>
        <v>0.82951030916966595</v>
      </c>
      <c r="BH90" s="80">
        <v>1416</v>
      </c>
      <c r="BI90" s="80">
        <v>2891</v>
      </c>
      <c r="BJ90" s="80">
        <v>0</v>
      </c>
      <c r="BK90" s="10">
        <f>SUM(BH90:BJ90)</f>
        <v>4307</v>
      </c>
      <c r="BL90" s="15">
        <f>AV90*$D$118</f>
        <v>3188.1087579972218</v>
      </c>
      <c r="BM90" s="9">
        <f>BL90-BK90</f>
        <v>-1118.8912420027782</v>
      </c>
      <c r="BN90" s="67">
        <f>BM90*IF($BM$113 &gt; 0, (BM90&gt;0), (BM90&lt;0))</f>
        <v>0</v>
      </c>
      <c r="BO90" s="7">
        <f>BN90/$BN$113</f>
        <v>0</v>
      </c>
      <c r="BP90" s="76">
        <f>BO90*$BM$113</f>
        <v>0</v>
      </c>
      <c r="BQ90" s="62">
        <f>IF(BP90&gt;0,V90,W90)</f>
        <v>60.033950318188595</v>
      </c>
      <c r="BR90" s="60">
        <f>BP90/BQ90</f>
        <v>0</v>
      </c>
      <c r="BS90" s="78">
        <f>BK90/BL90</f>
        <v>1.3509576764582112</v>
      </c>
      <c r="BT90" s="17">
        <f>AY90+BK90+BV90</f>
        <v>6018</v>
      </c>
      <c r="BU90" s="83">
        <f>AZ90+BL90+BW90</f>
        <v>5267.3008075852267</v>
      </c>
      <c r="BV90" s="80">
        <v>0</v>
      </c>
      <c r="BW90" s="15">
        <f>AW90*$D$121</f>
        <v>16.529318231839778</v>
      </c>
      <c r="BX90" s="48">
        <f>BW90-BV90</f>
        <v>16.529318231839778</v>
      </c>
      <c r="BY90" s="68">
        <f>BX90*(BX90&lt;&gt;0)</f>
        <v>16.529318231839778</v>
      </c>
      <c r="BZ90" s="31">
        <f>BY90/$BY$113</f>
        <v>4.7498040896091276E-2</v>
      </c>
      <c r="CA90" s="61">
        <f>BZ90 * $BX$113</f>
        <v>16.529318231839778</v>
      </c>
      <c r="CB90" s="62">
        <f>IF(CA90&gt;0, V90, W90)</f>
        <v>57.65795027557229</v>
      </c>
      <c r="CC90" s="79">
        <f>CA90/CB90</f>
        <v>0.28667890816165009</v>
      </c>
      <c r="CG90" s="33"/>
      <c r="CI90" s="16"/>
      <c r="CJ90" s="1"/>
    </row>
    <row r="91" spans="1:88" x14ac:dyDescent="0.2">
      <c r="A91" s="29" t="s">
        <v>206</v>
      </c>
      <c r="B91">
        <v>1</v>
      </c>
      <c r="C91">
        <v>0</v>
      </c>
      <c r="D91">
        <v>0.22325327510917001</v>
      </c>
      <c r="E91">
        <v>0.77674672489082897</v>
      </c>
      <c r="F91">
        <v>0.19674796747967399</v>
      </c>
      <c r="G91">
        <v>0.196641386782231</v>
      </c>
      <c r="H91">
        <v>7.2009291521486593E-2</v>
      </c>
      <c r="I91">
        <v>7.2009291521486593E-2</v>
      </c>
      <c r="J91">
        <v>7.2009291521486593E-2</v>
      </c>
      <c r="K91">
        <v>0.11901194825064999</v>
      </c>
      <c r="L91">
        <v>0.94926188977746895</v>
      </c>
      <c r="M91">
        <v>-0.95050320876653804</v>
      </c>
      <c r="N91" s="25">
        <v>0</v>
      </c>
      <c r="O91">
        <v>1.0075334052890099</v>
      </c>
      <c r="P91">
        <v>0.95913497278301296</v>
      </c>
      <c r="Q91">
        <v>1.00626173468757</v>
      </c>
      <c r="R91">
        <v>0.99220226495977903</v>
      </c>
      <c r="S91">
        <v>31.7299995422363</v>
      </c>
      <c r="T91" s="34">
        <f>IF(C91,P91,R91)</f>
        <v>0.99220226495977903</v>
      </c>
      <c r="U91" s="34">
        <f>IF(D91 = 0,O91,Q91)</f>
        <v>1.00626173468757</v>
      </c>
      <c r="V91" s="50">
        <f>S91*T91^(1-N91)</f>
        <v>31.482577412979609</v>
      </c>
      <c r="W91" s="49">
        <f>S91*U91^(N91+1)</f>
        <v>31.928684381006502</v>
      </c>
      <c r="X91" s="55">
        <f>0.5 * (D91-MAX($D$4:$D$112))/(MIN($D$4:$D$112)-MAX($D$4:$D$112)) + 0.75</f>
        <v>1.1350391802721833</v>
      </c>
      <c r="Y91" s="55">
        <f>AVERAGE(D91, F91, G91, H91, I91, J91, K91)</f>
        <v>0.13595463602659782</v>
      </c>
      <c r="Z91" s="26">
        <f>AI91^N91</f>
        <v>1</v>
      </c>
      <c r="AA91" s="26">
        <f>(Z91+AB91)/2</f>
        <v>1</v>
      </c>
      <c r="AB91" s="26">
        <f>AM91^N91</f>
        <v>1</v>
      </c>
      <c r="AC91" s="26">
        <f>IF(C91&gt;0, 1, 0.8)</f>
        <v>0.8</v>
      </c>
      <c r="AD91" s="26">
        <f>IF(C91&gt;0, 1, 0.7)</f>
        <v>0.7</v>
      </c>
      <c r="AE91" s="26">
        <f>IF(C91 &gt; 0, 1, 0.9)</f>
        <v>0.9</v>
      </c>
      <c r="AF91" s="26">
        <f>PERCENTILE($L$2:$L$112, 0.05)</f>
        <v>1.8188612012559151E-2</v>
      </c>
      <c r="AG91" s="26">
        <f>PERCENTILE($L$2:$L$112, 0.95)</f>
        <v>1.0270604073813701</v>
      </c>
      <c r="AH91" s="26">
        <f>MIN(MAX(L91,AF91), AG91)</f>
        <v>0.94926188977746895</v>
      </c>
      <c r="AI91" s="26">
        <f>AH91-$AH$113+1</f>
        <v>1.9310732777649098</v>
      </c>
      <c r="AJ91" s="26">
        <f>PERCENTILE($M$2:$M$112, 0.02)</f>
        <v>-1.240141403124134</v>
      </c>
      <c r="AK91" s="26">
        <f>PERCENTILE($M$2:$M$112, 0.98)</f>
        <v>1.0735266224922819</v>
      </c>
      <c r="AL91" s="26">
        <f>MIN(MAX(M91,AJ91), AK91)</f>
        <v>-0.95050320876653804</v>
      </c>
      <c r="AM91" s="26">
        <f>AL91-$AL$113 + 1</f>
        <v>1.2896381943575959</v>
      </c>
      <c r="AN91" s="60">
        <v>1</v>
      </c>
      <c r="AO91" s="60">
        <v>1</v>
      </c>
      <c r="AP91" s="65">
        <v>1</v>
      </c>
      <c r="AQ91" s="25">
        <v>2</v>
      </c>
      <c r="AR91" s="20">
        <f>(AI91^4)*AB91*AE91*AN91</f>
        <v>12.515192266047389</v>
      </c>
      <c r="AS91" s="20">
        <f>(AI91^4) *Z91*AC91*AO91</f>
        <v>11.124615347597681</v>
      </c>
      <c r="AT91" s="20">
        <f>(AM91^4)*AA91*AP91*AQ91</f>
        <v>5.5322467600044032</v>
      </c>
      <c r="AU91" s="14">
        <f>AR91/$AR$113</f>
        <v>2.6499753275193903E-2</v>
      </c>
      <c r="AV91" s="14">
        <f>AS91/$AS$113</f>
        <v>2.6583296388633541E-2</v>
      </c>
      <c r="AW91" s="81">
        <f>AT91/$AT$113</f>
        <v>1.7768413926549334E-3</v>
      </c>
      <c r="AX91" s="25">
        <f>N91</f>
        <v>0</v>
      </c>
      <c r="AY91" s="80">
        <v>2856</v>
      </c>
      <c r="AZ91" s="15">
        <f>$D$119*AU91</f>
        <v>3391.2529258863892</v>
      </c>
      <c r="BA91" s="23">
        <f>AZ91-AY91</f>
        <v>535.25292588638922</v>
      </c>
      <c r="BB91" s="67">
        <f>BA91*IF($BA$113 &gt; 0, (BA91&gt;0), (BA91&lt;0))</f>
        <v>535.25292588638922</v>
      </c>
      <c r="BC91" s="75">
        <f>BB91/$BB$113</f>
        <v>1.7807900902175041E-2</v>
      </c>
      <c r="BD91" s="76">
        <f>BC91*$BA$113</f>
        <v>12.661417541447264</v>
      </c>
      <c r="BE91" s="77">
        <f>(IF(BD91 &gt; 0, V91, W91))</f>
        <v>31.482577412979609</v>
      </c>
      <c r="BF91" s="60">
        <f>BD91/BE91</f>
        <v>0.40217220386242031</v>
      </c>
      <c r="BG91" s="78">
        <f>AY91/AZ91</f>
        <v>0.84216661582489094</v>
      </c>
      <c r="BH91" s="80">
        <v>793</v>
      </c>
      <c r="BI91" s="80">
        <v>4379</v>
      </c>
      <c r="BJ91" s="80">
        <v>32</v>
      </c>
      <c r="BK91" s="10">
        <f>SUM(BH91:BJ91)</f>
        <v>5204</v>
      </c>
      <c r="BL91" s="15">
        <f>AV91*$D$118</f>
        <v>5241.6146320215958</v>
      </c>
      <c r="BM91" s="9">
        <f>BL91-BK91</f>
        <v>37.614632021595753</v>
      </c>
      <c r="BN91" s="67">
        <f>BM91*IF($BM$113 &gt; 0, (BM91&gt;0), (BM91&lt;0))</f>
        <v>37.614632021595753</v>
      </c>
      <c r="BO91" s="7">
        <f>BN91/$BN$113</f>
        <v>7.5901656055369466E-4</v>
      </c>
      <c r="BP91" s="76">
        <f>BO91*$BM$113</f>
        <v>0.18823610701736737</v>
      </c>
      <c r="BQ91" s="62">
        <f>IF(BP91&gt;0,V91,W91)</f>
        <v>31.482577412979609</v>
      </c>
      <c r="BR91" s="60">
        <f>BP91/BQ91</f>
        <v>5.9790564332817793E-3</v>
      </c>
      <c r="BS91" s="78">
        <f>BK91/BL91</f>
        <v>0.99282384634081955</v>
      </c>
      <c r="BT91" s="17">
        <f>AY91+BK91+BV91</f>
        <v>8060</v>
      </c>
      <c r="BU91" s="83">
        <f>AZ91+BL91+BW91</f>
        <v>8641.0765651420497</v>
      </c>
      <c r="BV91" s="80">
        <v>0</v>
      </c>
      <c r="BW91" s="15">
        <f>AW91*$D$121</f>
        <v>8.2090072340657922</v>
      </c>
      <c r="BX91" s="48">
        <f>BW91-BV91</f>
        <v>8.2090072340657922</v>
      </c>
      <c r="BY91" s="68">
        <f>BX91*(BX91&lt;&gt;0)</f>
        <v>8.2090072340657922</v>
      </c>
      <c r="BZ91" s="31">
        <f>BY91/$BY$113</f>
        <v>2.3589101247315475E-2</v>
      </c>
      <c r="CA91" s="61">
        <f>BZ91 * $BX$113</f>
        <v>8.2090072340657922</v>
      </c>
      <c r="CB91" s="62">
        <f>IF(CA91&gt;0, V91, W91)</f>
        <v>31.482577412979609</v>
      </c>
      <c r="CC91" s="79">
        <f>CA91/CB91</f>
        <v>0.26074762324514733</v>
      </c>
      <c r="CG91" s="33"/>
      <c r="CI91" s="16"/>
      <c r="CJ91" s="1"/>
    </row>
    <row r="92" spans="1:88" x14ac:dyDescent="0.2">
      <c r="A92" s="29" t="s">
        <v>204</v>
      </c>
      <c r="B92">
        <v>1</v>
      </c>
      <c r="C92">
        <v>1</v>
      </c>
      <c r="D92">
        <v>0.65376782077393003</v>
      </c>
      <c r="E92">
        <v>0.34623217922606903</v>
      </c>
      <c r="F92">
        <v>0.51089108910891001</v>
      </c>
      <c r="G92">
        <v>0.51089108910891001</v>
      </c>
      <c r="H92">
        <v>0.63254593175853002</v>
      </c>
      <c r="I92">
        <v>0.84514435695538004</v>
      </c>
      <c r="J92">
        <v>0.73115841289067096</v>
      </c>
      <c r="K92">
        <v>0.61118108435459395</v>
      </c>
      <c r="L92">
        <v>0.113095329372294</v>
      </c>
      <c r="M92">
        <v>-0.46327068376665098</v>
      </c>
      <c r="N92" s="25">
        <v>0</v>
      </c>
      <c r="O92">
        <v>1.0089957538683301</v>
      </c>
      <c r="P92">
        <v>0.98444216925096995</v>
      </c>
      <c r="Q92">
        <v>1.0345159687458301</v>
      </c>
      <c r="R92">
        <v>0.99866260843927301</v>
      </c>
      <c r="S92">
        <v>184.669998168945</v>
      </c>
      <c r="T92" s="34">
        <f>IF(C92,P92,R92)</f>
        <v>0.98444216925096995</v>
      </c>
      <c r="U92" s="34">
        <f>IF(D92 = 0,O92,Q92)</f>
        <v>1.0345159687458301</v>
      </c>
      <c r="V92" s="50">
        <f>S92*T92^(1-N92)</f>
        <v>181.79693359300887</v>
      </c>
      <c r="W92" s="49">
        <f>S92*U92^(N92+1)</f>
        <v>191.0440620540368</v>
      </c>
      <c r="X92" s="55">
        <f>0.5 * (D92-MAX($D$4:$D$112))/(MIN($D$4:$D$112)-MAX($D$4:$D$112)) + 0.75</f>
        <v>0.91255545247022329</v>
      </c>
      <c r="Y92" s="55">
        <f>AVERAGE(D92, F92, G92, H92, I92, J92, K92)</f>
        <v>0.64222568356441789</v>
      </c>
      <c r="Z92" s="26">
        <f>AI92^N92</f>
        <v>1</v>
      </c>
      <c r="AA92" s="26">
        <f>(Z92+AB92)/2</f>
        <v>1</v>
      </c>
      <c r="AB92" s="26">
        <f>AM92^N92</f>
        <v>1</v>
      </c>
      <c r="AC92" s="26">
        <f>IF(C92&gt;0, 1, 0.8)</f>
        <v>1</v>
      </c>
      <c r="AD92" s="26">
        <f>IF(C92&gt;0, 1, 0.7)</f>
        <v>1</v>
      </c>
      <c r="AE92" s="26">
        <f>IF(C92 &gt; 0, 1, 0.9)</f>
        <v>1</v>
      </c>
      <c r="AF92" s="26">
        <f>PERCENTILE($L$2:$L$112, 0.05)</f>
        <v>1.8188612012559151E-2</v>
      </c>
      <c r="AG92" s="26">
        <f>PERCENTILE($L$2:$L$112, 0.95)</f>
        <v>1.0270604073813701</v>
      </c>
      <c r="AH92" s="26">
        <f>MIN(MAX(L92,AF92), AG92)</f>
        <v>0.113095329372294</v>
      </c>
      <c r="AI92" s="26">
        <f>AH92-$AH$113+1</f>
        <v>1.0949067173597349</v>
      </c>
      <c r="AJ92" s="26">
        <f>PERCENTILE($M$2:$M$112, 0.02)</f>
        <v>-1.240141403124134</v>
      </c>
      <c r="AK92" s="26">
        <f>PERCENTILE($M$2:$M$112, 0.98)</f>
        <v>1.0735266224922819</v>
      </c>
      <c r="AL92" s="26">
        <f>MIN(MAX(M92,AJ92), AK92)</f>
        <v>-0.46327068376665098</v>
      </c>
      <c r="AM92" s="26">
        <f>AL92-$AL$113 + 1</f>
        <v>1.7768707193574831</v>
      </c>
      <c r="AN92" s="60">
        <v>1</v>
      </c>
      <c r="AO92" s="60">
        <v>1</v>
      </c>
      <c r="AP92" s="65">
        <v>1</v>
      </c>
      <c r="AQ92" s="25">
        <v>1</v>
      </c>
      <c r="AR92" s="20">
        <f>(AI92^4)*AB92*AE92*AN92</f>
        <v>1.4371711180287092</v>
      </c>
      <c r="AS92" s="20">
        <f>(AI92^4) *Z92*AC92*AO92</f>
        <v>1.4371711180287092</v>
      </c>
      <c r="AT92" s="20">
        <f>(AM92^4)*AA92*AP92*AQ92</f>
        <v>9.9683510322581981</v>
      </c>
      <c r="AU92" s="14">
        <f>AR92/$AR$113</f>
        <v>3.0430759058584934E-3</v>
      </c>
      <c r="AV92" s="14">
        <f>AS92/$AS$113</f>
        <v>3.4342531942006594E-3</v>
      </c>
      <c r="AW92" s="81">
        <f>AT92/$AT$113</f>
        <v>3.201624854965219E-3</v>
      </c>
      <c r="AX92" s="25">
        <f>N92</f>
        <v>0</v>
      </c>
      <c r="AY92" s="80">
        <v>369</v>
      </c>
      <c r="AZ92" s="15">
        <f>$D$119*AU92</f>
        <v>389.43155290042898</v>
      </c>
      <c r="BA92" s="23">
        <f>AZ92-AY92</f>
        <v>20.431552900428983</v>
      </c>
      <c r="BB92" s="67">
        <f>BA92*IF($BA$113 &gt; 0, (BA92&gt;0), (BA92&lt;0))</f>
        <v>20.431552900428983</v>
      </c>
      <c r="BC92" s="75">
        <f>BB92/$BB$113</f>
        <v>6.7975914139255787E-4</v>
      </c>
      <c r="BD92" s="76">
        <f>BC92*$BA$113</f>
        <v>0.48330874953013958</v>
      </c>
      <c r="BE92" s="77">
        <f>(IF(BD92 &gt; 0, V92, W92))</f>
        <v>181.79693359300887</v>
      </c>
      <c r="BF92" s="60">
        <f>BD92/BE92</f>
        <v>2.6585088096817357E-3</v>
      </c>
      <c r="BG92" s="78">
        <f>AY92/AZ92</f>
        <v>0.94753493200985439</v>
      </c>
      <c r="BH92" s="80">
        <v>0</v>
      </c>
      <c r="BI92" s="80">
        <v>923</v>
      </c>
      <c r="BJ92" s="80">
        <v>0</v>
      </c>
      <c r="BK92" s="10">
        <f>SUM(BH92:BJ92)</f>
        <v>923</v>
      </c>
      <c r="BL92" s="15">
        <f>AV92*$D$118</f>
        <v>677.15574207290342</v>
      </c>
      <c r="BM92" s="9">
        <f>BL92-BK92</f>
        <v>-245.84425792709658</v>
      </c>
      <c r="BN92" s="67">
        <f>BM92*IF($BM$113 &gt; 0, (BM92&gt;0), (BM92&lt;0))</f>
        <v>0</v>
      </c>
      <c r="BO92" s="7">
        <f>BN92/$BN$113</f>
        <v>0</v>
      </c>
      <c r="BP92" s="76">
        <f>BO92*$BM$113</f>
        <v>0</v>
      </c>
      <c r="BQ92" s="62">
        <f>IF(BP92&gt;0,V92,W92)</f>
        <v>191.0440620540368</v>
      </c>
      <c r="BR92" s="60">
        <f>BP92/BQ92</f>
        <v>0</v>
      </c>
      <c r="BS92" s="78">
        <f>BK92/BL92</f>
        <v>1.3630542320656105</v>
      </c>
      <c r="BT92" s="17">
        <f>AY92+BK92+BV92</f>
        <v>1292</v>
      </c>
      <c r="BU92" s="83">
        <f>AZ92+BL92+BW92</f>
        <v>1081.3788018032719</v>
      </c>
      <c r="BV92" s="80">
        <v>0</v>
      </c>
      <c r="BW92" s="15">
        <f>AW92*$D$121</f>
        <v>14.791506829939312</v>
      </c>
      <c r="BX92" s="48">
        <f>BW92-BV92</f>
        <v>14.791506829939312</v>
      </c>
      <c r="BY92" s="68">
        <f>BX92*(BX92&lt;&gt;0)</f>
        <v>14.791506829939312</v>
      </c>
      <c r="BZ92" s="31">
        <f>BY92/$BY$113</f>
        <v>4.2504329971089945E-2</v>
      </c>
      <c r="CA92" s="61">
        <f>BZ92 * $BX$113</f>
        <v>14.791506829939314</v>
      </c>
      <c r="CB92" s="62">
        <f>IF(CA92&gt;0, V92, W92)</f>
        <v>181.79693359300887</v>
      </c>
      <c r="CC92" s="79">
        <f>CA92/CB92</f>
        <v>8.1362796047227334E-2</v>
      </c>
      <c r="CG92" s="33"/>
      <c r="CI92" s="16"/>
      <c r="CJ92" s="1"/>
    </row>
    <row r="93" spans="1:88" x14ac:dyDescent="0.2">
      <c r="A93" s="29" t="s">
        <v>268</v>
      </c>
      <c r="B93">
        <v>0</v>
      </c>
      <c r="C93">
        <v>1</v>
      </c>
      <c r="D93">
        <v>0.96831885539090401</v>
      </c>
      <c r="E93">
        <v>3.1681144609095498E-2</v>
      </c>
      <c r="F93">
        <v>0.97919837645865004</v>
      </c>
      <c r="G93">
        <v>0.97919837645865004</v>
      </c>
      <c r="H93">
        <v>0.83595018949648003</v>
      </c>
      <c r="I93">
        <v>0.83161884136437403</v>
      </c>
      <c r="J93">
        <v>0.83378170286196096</v>
      </c>
      <c r="K93">
        <v>0.90356941612881103</v>
      </c>
      <c r="L93">
        <v>0.50361864073941498</v>
      </c>
      <c r="M93">
        <v>0.34376187522158602</v>
      </c>
      <c r="N93" s="25">
        <v>0</v>
      </c>
      <c r="O93">
        <v>1.00373338468895</v>
      </c>
      <c r="P93">
        <v>0.991863394457558</v>
      </c>
      <c r="Q93">
        <v>1.00451698965877</v>
      </c>
      <c r="R93">
        <v>0.99653125527921105</v>
      </c>
      <c r="S93">
        <v>31.899999618530199</v>
      </c>
      <c r="T93" s="34">
        <f>IF(C93,P93,R93)</f>
        <v>0.991863394457558</v>
      </c>
      <c r="U93" s="34">
        <f>IF(D93 = 0,O93,Q93)</f>
        <v>1.00451698965877</v>
      </c>
      <c r="V93" s="50">
        <f>S93*T93^(1-N93)</f>
        <v>31.640441904830169</v>
      </c>
      <c r="W93" s="49">
        <f>S93*U93^(N93+1)</f>
        <v>32.044091586921866</v>
      </c>
      <c r="X93" s="55">
        <f>0.5 * (D93-MAX($D$4:$D$112))/(MIN($D$4:$D$112)-MAX($D$4:$D$112)) + 0.75</f>
        <v>0.75</v>
      </c>
      <c r="Y93" s="55">
        <f>AVERAGE(D93, F93, G93, H93, I93, J93, K93)</f>
        <v>0.90451939402283288</v>
      </c>
      <c r="Z93" s="26">
        <f>AI93^N93</f>
        <v>1</v>
      </c>
      <c r="AA93" s="26">
        <f>(Z93+AB93)/2</f>
        <v>1</v>
      </c>
      <c r="AB93" s="26">
        <f>AM93^N93</f>
        <v>1</v>
      </c>
      <c r="AC93" s="26">
        <f>IF(C93&gt;0, 1, 0.8)</f>
        <v>1</v>
      </c>
      <c r="AD93" s="26">
        <f>IF(C93&gt;0, 1, 0.7)</f>
        <v>1</v>
      </c>
      <c r="AE93" s="26">
        <f>IF(C93 &gt; 0, 1, 0.9)</f>
        <v>1</v>
      </c>
      <c r="AF93" s="26">
        <f>PERCENTILE($L$2:$L$112, 0.05)</f>
        <v>1.8188612012559151E-2</v>
      </c>
      <c r="AG93" s="26">
        <f>PERCENTILE($L$2:$L$112, 0.95)</f>
        <v>1.0270604073813701</v>
      </c>
      <c r="AH93" s="26">
        <f>MIN(MAX(L93,AF93), AG93)</f>
        <v>0.50361864073941498</v>
      </c>
      <c r="AI93" s="26">
        <f>AH93-$AH$113+1</f>
        <v>1.4854300287268558</v>
      </c>
      <c r="AJ93" s="26">
        <f>PERCENTILE($M$2:$M$112, 0.02)</f>
        <v>-1.240141403124134</v>
      </c>
      <c r="AK93" s="26">
        <f>PERCENTILE($M$2:$M$112, 0.98)</f>
        <v>1.0735266224922819</v>
      </c>
      <c r="AL93" s="26">
        <f>MIN(MAX(M93,AJ93), AK93)</f>
        <v>0.34376187522158602</v>
      </c>
      <c r="AM93" s="26">
        <f>AL93-$AL$113 + 1</f>
        <v>2.5839032783457201</v>
      </c>
      <c r="AN93" s="60">
        <v>0</v>
      </c>
      <c r="AO93" s="63">
        <v>0</v>
      </c>
      <c r="AP93" s="65">
        <v>0.5</v>
      </c>
      <c r="AQ93" s="64">
        <v>1</v>
      </c>
      <c r="AR93" s="20">
        <f>(AI93^4)*AB93*AE93*AN93</f>
        <v>0</v>
      </c>
      <c r="AS93" s="20">
        <f>(AI93^4) *Z93*AC93*AO93</f>
        <v>0</v>
      </c>
      <c r="AT93" s="20">
        <f>(AM93^4)*AA93*AP93*AQ93</f>
        <v>22.288201024374729</v>
      </c>
      <c r="AU93" s="14">
        <f>AR93/$AR$113</f>
        <v>0</v>
      </c>
      <c r="AV93" s="14">
        <f>AS93/$AS$113</f>
        <v>0</v>
      </c>
      <c r="AW93" s="81">
        <f>AT93/$AT$113</f>
        <v>7.1585017563265E-3</v>
      </c>
      <c r="AX93" s="25">
        <f>N93</f>
        <v>0</v>
      </c>
      <c r="AY93" s="80">
        <v>0</v>
      </c>
      <c r="AZ93" s="15">
        <f>$D$119*AU93</f>
        <v>0</v>
      </c>
      <c r="BA93" s="23">
        <f>AZ93-AY93</f>
        <v>0</v>
      </c>
      <c r="BB93" s="67">
        <f>BA93*IF($BA$113 &gt; 0, (BA93&gt;0), (BA93&lt;0))</f>
        <v>0</v>
      </c>
      <c r="BC93" s="75">
        <f>BB93/$BB$113</f>
        <v>0</v>
      </c>
      <c r="BD93" s="76">
        <f>BC93*$BA$113</f>
        <v>0</v>
      </c>
      <c r="BE93" s="77">
        <f>(IF(BD93 &gt; 0, V93, W93))</f>
        <v>32.044091586921866</v>
      </c>
      <c r="BF93" s="60">
        <f>BD93/BE93</f>
        <v>0</v>
      </c>
      <c r="BG93" s="78" t="e">
        <f>AY93/AZ93</f>
        <v>#DIV/0!</v>
      </c>
      <c r="BH93" s="80">
        <v>0</v>
      </c>
      <c r="BI93" s="80">
        <v>0</v>
      </c>
      <c r="BJ93" s="80">
        <v>0</v>
      </c>
      <c r="BK93" s="10">
        <f>SUM(BH93:BJ93)</f>
        <v>0</v>
      </c>
      <c r="BL93" s="15">
        <f>AV93*$D$118</f>
        <v>0</v>
      </c>
      <c r="BM93" s="9">
        <f>BL93-BK93</f>
        <v>0</v>
      </c>
      <c r="BN93" s="67">
        <f>BM93*IF($BM$113 &gt; 0, (BM93&gt;0), (BM93&lt;0))</f>
        <v>0</v>
      </c>
      <c r="BO93" s="7">
        <f>BN93/$BN$113</f>
        <v>0</v>
      </c>
      <c r="BP93" s="76">
        <f>BO93*$BM$113</f>
        <v>0</v>
      </c>
      <c r="BQ93" s="62">
        <f>IF(BP93&gt;0,V93,W93)</f>
        <v>32.044091586921866</v>
      </c>
      <c r="BR93" s="60">
        <f>BP93/BQ93</f>
        <v>0</v>
      </c>
      <c r="BS93" s="78" t="e">
        <f>BK93/BL93</f>
        <v>#DIV/0!</v>
      </c>
      <c r="BT93" s="17">
        <f>AY93+BK93+BV93</f>
        <v>0</v>
      </c>
      <c r="BU93" s="83">
        <f>AZ93+BL93+BW93</f>
        <v>33.072278114228432</v>
      </c>
      <c r="BV93" s="80">
        <v>0</v>
      </c>
      <c r="BW93" s="15">
        <f>AW93*$D$121</f>
        <v>33.072278114228432</v>
      </c>
      <c r="BX93" s="48">
        <f>BW93-BV93</f>
        <v>33.072278114228432</v>
      </c>
      <c r="BY93" s="68">
        <f>BX93*(BX93&lt;&gt;0)</f>
        <v>33.072278114228432</v>
      </c>
      <c r="BZ93" s="31">
        <f>BY93/$BY$113</f>
        <v>9.5035281937437946E-2</v>
      </c>
      <c r="CA93" s="61">
        <f>BZ93 * $BX$113</f>
        <v>33.072278114228432</v>
      </c>
      <c r="CB93" s="62">
        <f>IF(CA93&gt;0, V93, W93)</f>
        <v>31.640441904830169</v>
      </c>
      <c r="CC93" s="79">
        <f>CA93/CB93</f>
        <v>1.0452533568812035</v>
      </c>
      <c r="CG93" s="33"/>
      <c r="CI93" s="16"/>
      <c r="CJ93" s="1"/>
    </row>
    <row r="94" spans="1:88" x14ac:dyDescent="0.2">
      <c r="A94" s="29" t="s">
        <v>205</v>
      </c>
      <c r="B94">
        <v>1</v>
      </c>
      <c r="C94">
        <v>1</v>
      </c>
      <c r="D94">
        <v>0.64705882352941102</v>
      </c>
      <c r="E94">
        <v>0.35294117647058798</v>
      </c>
      <c r="F94">
        <v>0.65</v>
      </c>
      <c r="G94">
        <v>0.65</v>
      </c>
      <c r="H94">
        <v>0.52040816326530603</v>
      </c>
      <c r="I94">
        <v>0.58163265306122403</v>
      </c>
      <c r="J94">
        <v>0.55016941088606397</v>
      </c>
      <c r="K94">
        <v>0.59800511459011896</v>
      </c>
      <c r="L94">
        <v>-6.2957182282855795E-2</v>
      </c>
      <c r="M94">
        <v>8.2466723377061495E-3</v>
      </c>
      <c r="N94" s="25">
        <v>0</v>
      </c>
      <c r="O94">
        <v>1.0053309321228501</v>
      </c>
      <c r="P94">
        <v>0.97841202786470804</v>
      </c>
      <c r="Q94">
        <v>1.00624939020278</v>
      </c>
      <c r="R94">
        <v>0.99803062255520003</v>
      </c>
      <c r="S94">
        <v>17.340000152587798</v>
      </c>
      <c r="T94" s="34">
        <f>IF(C94,P94,R94)</f>
        <v>0.97841202786470804</v>
      </c>
      <c r="U94" s="34">
        <f>IF(D94 = 0,O94,Q94)</f>
        <v>1.00624939020278</v>
      </c>
      <c r="V94" s="50">
        <f>S94*T94^(1-N94)</f>
        <v>16.965664712467774</v>
      </c>
      <c r="W94" s="49">
        <f>S94*U94^(N94+1)</f>
        <v>17.448364579657586</v>
      </c>
      <c r="X94" s="55">
        <f>0.5 * (D94-MAX($D$4:$D$112))/(MIN($D$4:$D$112)-MAX($D$4:$D$112)) + 0.75</f>
        <v>0.91602256579265218</v>
      </c>
      <c r="Y94" s="55">
        <f>AVERAGE(D94, F94, G94, H94, I94, J94, K94)</f>
        <v>0.59961059504744629</v>
      </c>
      <c r="Z94" s="26">
        <f>AI94^N94</f>
        <v>1</v>
      </c>
      <c r="AA94" s="26">
        <f>(Z94+AB94)/2</f>
        <v>1</v>
      </c>
      <c r="AB94" s="26">
        <f>AM94^N94</f>
        <v>1</v>
      </c>
      <c r="AC94" s="26">
        <f>IF(C94&gt;0, 1, 0.8)</f>
        <v>1</v>
      </c>
      <c r="AD94" s="26">
        <f>IF(C94&gt;0, 1, 0.7)</f>
        <v>1</v>
      </c>
      <c r="AE94" s="26">
        <f>IF(C94 &gt; 0, 1, 0.9)</f>
        <v>1</v>
      </c>
      <c r="AF94" s="26">
        <f>PERCENTILE($L$2:$L$112, 0.05)</f>
        <v>1.8188612012559151E-2</v>
      </c>
      <c r="AG94" s="26">
        <f>PERCENTILE($L$2:$L$112, 0.95)</f>
        <v>1.0270604073813701</v>
      </c>
      <c r="AH94" s="26">
        <f>MIN(MAX(L94,AF94), AG94)</f>
        <v>1.8188612012559151E-2</v>
      </c>
      <c r="AI94" s="26">
        <f>AH94-$AH$113+1</f>
        <v>1</v>
      </c>
      <c r="AJ94" s="26">
        <f>PERCENTILE($M$2:$M$112, 0.02)</f>
        <v>-1.240141403124134</v>
      </c>
      <c r="AK94" s="26">
        <f>PERCENTILE($M$2:$M$112, 0.98)</f>
        <v>1.0735266224922819</v>
      </c>
      <c r="AL94" s="26">
        <f>MIN(MAX(M94,AJ94), AK94)</f>
        <v>8.2466723377061495E-3</v>
      </c>
      <c r="AM94" s="26">
        <f>AL94-$AL$113 + 1</f>
        <v>2.2483880754618402</v>
      </c>
      <c r="AN94" s="60">
        <v>1</v>
      </c>
      <c r="AO94" s="60">
        <v>1</v>
      </c>
      <c r="AP94" s="65">
        <v>1</v>
      </c>
      <c r="AQ94" s="25">
        <v>1</v>
      </c>
      <c r="AR94" s="20">
        <f>(AI94^4)*AB94*AE94*AN94</f>
        <v>1</v>
      </c>
      <c r="AS94" s="20">
        <f>(AI94^4) *Z94*AC94*AO94</f>
        <v>1</v>
      </c>
      <c r="AT94" s="20">
        <f>(AM94^4)*AA94*AP94*AQ94</f>
        <v>25.555541823926731</v>
      </c>
      <c r="AU94" s="14">
        <f>AR94/$AR$113</f>
        <v>2.1174068054140402E-3</v>
      </c>
      <c r="AV94" s="14">
        <f>AS94/$AS$113</f>
        <v>2.3895924090871243E-3</v>
      </c>
      <c r="AW94" s="81">
        <f>AT94/$AT$113</f>
        <v>8.2079029541410452E-3</v>
      </c>
      <c r="AX94" s="25">
        <f>N94</f>
        <v>0</v>
      </c>
      <c r="AY94" s="80">
        <v>434</v>
      </c>
      <c r="AZ94" s="15">
        <f>$D$119*AU94</f>
        <v>270.97090110925097</v>
      </c>
      <c r="BA94" s="23">
        <f>AZ94-AY94</f>
        <v>-163.02909889074903</v>
      </c>
      <c r="BB94" s="67">
        <f>BA94*IF($BA$113 &gt; 0, (BA94&gt;0), (BA94&lt;0))</f>
        <v>0</v>
      </c>
      <c r="BC94" s="75">
        <f>BB94/$BB$113</f>
        <v>0</v>
      </c>
      <c r="BD94" s="76">
        <f>BC94*$BA$113</f>
        <v>0</v>
      </c>
      <c r="BE94" s="77">
        <f>(IF(BD94 &gt; 0, V94, W94))</f>
        <v>17.448364579657586</v>
      </c>
      <c r="BF94" s="60">
        <f>BD94/BE94</f>
        <v>0</v>
      </c>
      <c r="BG94" s="78">
        <f>AY94/AZ94</f>
        <v>1.6016479932840404</v>
      </c>
      <c r="BH94" s="80">
        <v>17</v>
      </c>
      <c r="BI94" s="80">
        <v>399</v>
      </c>
      <c r="BJ94" s="80">
        <v>69</v>
      </c>
      <c r="BK94" s="10">
        <f>SUM(BH94:BJ94)</f>
        <v>485</v>
      </c>
      <c r="BL94" s="15">
        <f>AV94*$D$118</f>
        <v>471.17266244657191</v>
      </c>
      <c r="BM94" s="9">
        <f>BL94-BK94</f>
        <v>-13.827337553428094</v>
      </c>
      <c r="BN94" s="67">
        <f>BM94*IF($BM$113 &gt; 0, (BM94&gt;0), (BM94&lt;0))</f>
        <v>0</v>
      </c>
      <c r="BO94" s="7">
        <f>BN94/$BN$113</f>
        <v>0</v>
      </c>
      <c r="BP94" s="76">
        <f>BO94*$BM$113</f>
        <v>0</v>
      </c>
      <c r="BQ94" s="62">
        <f>IF(BP94&gt;0,V94,W94)</f>
        <v>17.448364579657586</v>
      </c>
      <c r="BR94" s="60">
        <f>BP94/BQ94</f>
        <v>0</v>
      </c>
      <c r="BS94" s="78">
        <f>BK94/BL94</f>
        <v>1.0293466464748389</v>
      </c>
      <c r="BT94" s="17">
        <f>AY94+BK94+BV94</f>
        <v>919</v>
      </c>
      <c r="BU94" s="83">
        <f>AZ94+BL94+BW94</f>
        <v>780.06407520395453</v>
      </c>
      <c r="BV94" s="80">
        <v>0</v>
      </c>
      <c r="BW94" s="15">
        <f>AW94*$D$121</f>
        <v>37.92051164813163</v>
      </c>
      <c r="BX94" s="48">
        <f>BW94-BV94</f>
        <v>37.92051164813163</v>
      </c>
      <c r="BY94" s="68">
        <f>BX94*(BX94&lt;&gt;0)</f>
        <v>37.92051164813163</v>
      </c>
      <c r="BZ94" s="31">
        <f>BY94/$BY$113</f>
        <v>0.10896698749463103</v>
      </c>
      <c r="CA94" s="61">
        <f>BZ94 * $BX$113</f>
        <v>37.92051164813163</v>
      </c>
      <c r="CB94" s="62">
        <f>IF(CA94&gt;0, V94, W94)</f>
        <v>16.965664712467774</v>
      </c>
      <c r="CC94" s="79">
        <f>CA94/CB94</f>
        <v>2.2351326806703011</v>
      </c>
      <c r="CG94" s="33"/>
      <c r="CI94" s="16"/>
      <c r="CJ94" s="1"/>
    </row>
    <row r="95" spans="1:88" x14ac:dyDescent="0.2">
      <c r="A95" s="29" t="s">
        <v>207</v>
      </c>
      <c r="B95">
        <v>0</v>
      </c>
      <c r="C95">
        <v>0</v>
      </c>
      <c r="D95">
        <v>0.21729490022172901</v>
      </c>
      <c r="E95">
        <v>0.78270509977826996</v>
      </c>
      <c r="F95">
        <v>0.17556411667583899</v>
      </c>
      <c r="G95">
        <v>0.17546754675467499</v>
      </c>
      <c r="H95">
        <v>3.6009445100354101E-2</v>
      </c>
      <c r="I95">
        <v>0.109799291617473</v>
      </c>
      <c r="J95">
        <v>6.2879341309822798E-2</v>
      </c>
      <c r="K95">
        <v>0.105053888410077</v>
      </c>
      <c r="L95">
        <v>0.42625567755467703</v>
      </c>
      <c r="M95">
        <v>-1.2242673370058299</v>
      </c>
      <c r="N95" s="25">
        <v>0</v>
      </c>
      <c r="O95">
        <v>1.0015109003871401</v>
      </c>
      <c r="P95">
        <v>0.95504126157547298</v>
      </c>
      <c r="Q95">
        <v>1.00960107747664</v>
      </c>
      <c r="R95">
        <v>0.98004829869866905</v>
      </c>
      <c r="S95">
        <v>30.4899997711181</v>
      </c>
      <c r="T95" s="34">
        <f>IF(C95,P95,R95)</f>
        <v>0.98004829869866905</v>
      </c>
      <c r="U95" s="34">
        <f>IF(D95 = 0,O95,Q95)</f>
        <v>1.00960107747664</v>
      </c>
      <c r="V95" s="50">
        <f>S95*T95^(1-N95)</f>
        <v>29.881672403007101</v>
      </c>
      <c r="W95" s="49">
        <f>S95*U95^(N95+1)</f>
        <v>30.782736621183339</v>
      </c>
      <c r="X95" s="55">
        <f>0.5 * (D95-MAX($D$4:$D$112))/(MIN($D$4:$D$112)-MAX($D$4:$D$112)) + 0.75</f>
        <v>1.1381183827519799</v>
      </c>
      <c r="Y95" s="55">
        <f>AVERAGE(D95, F95, G95, H95, I95, J95, K95)</f>
        <v>0.12600979001285284</v>
      </c>
      <c r="Z95" s="26">
        <f>AI95^N95</f>
        <v>1</v>
      </c>
      <c r="AA95" s="26">
        <f>(Z95+AB95)/2</f>
        <v>1</v>
      </c>
      <c r="AB95" s="26">
        <f>AM95^N95</f>
        <v>1</v>
      </c>
      <c r="AC95" s="26">
        <f>IF(C95&gt;0, 1, 0.8)</f>
        <v>0.8</v>
      </c>
      <c r="AD95" s="26">
        <f>IF(C95&gt;0, 1, 0.7)</f>
        <v>0.7</v>
      </c>
      <c r="AE95" s="26">
        <f>IF(C95 &gt; 0, 1, 0.9)</f>
        <v>0.9</v>
      </c>
      <c r="AF95" s="26">
        <f>PERCENTILE($L$2:$L$112, 0.05)</f>
        <v>1.8188612012559151E-2</v>
      </c>
      <c r="AG95" s="26">
        <f>PERCENTILE($L$2:$L$112, 0.95)</f>
        <v>1.0270604073813701</v>
      </c>
      <c r="AH95" s="26">
        <f>MIN(MAX(L95,AF95), AG95)</f>
        <v>0.42625567755467703</v>
      </c>
      <c r="AI95" s="26">
        <f>AH95-$AH$113+1</f>
        <v>1.4080670655421179</v>
      </c>
      <c r="AJ95" s="26">
        <f>PERCENTILE($M$2:$M$112, 0.02)</f>
        <v>-1.240141403124134</v>
      </c>
      <c r="AK95" s="26">
        <f>PERCENTILE($M$2:$M$112, 0.98)</f>
        <v>1.0735266224922819</v>
      </c>
      <c r="AL95" s="26">
        <f>MIN(MAX(M95,AJ95), AK95)</f>
        <v>-1.2242673370058299</v>
      </c>
      <c r="AM95" s="26">
        <f>AL95-$AL$113 + 1</f>
        <v>1.0158740661183041</v>
      </c>
      <c r="AN95" s="60">
        <v>1</v>
      </c>
      <c r="AO95" s="60">
        <v>1</v>
      </c>
      <c r="AP95" s="65">
        <v>1</v>
      </c>
      <c r="AQ95" s="25">
        <v>1</v>
      </c>
      <c r="AR95" s="20">
        <f>(AI95^4)*AB95*AE95*AN95</f>
        <v>3.5378211307381338</v>
      </c>
      <c r="AS95" s="20">
        <f>(AI95^4) *Z95*AC95*AO95</f>
        <v>3.1447298939894526</v>
      </c>
      <c r="AT95" s="20">
        <f>(AM95^4)*AA95*AP95*AQ95</f>
        <v>1.0650242439890381</v>
      </c>
      <c r="AU95" s="14">
        <f>AR95/$AR$113</f>
        <v>7.4910065385625189E-3</v>
      </c>
      <c r="AV95" s="14">
        <f>AS95/$AS$113</f>
        <v>7.5146226833065531E-3</v>
      </c>
      <c r="AW95" s="81">
        <f>AT95/$AT$113</f>
        <v>3.4206340443484551E-4</v>
      </c>
      <c r="AX95" s="25">
        <f>N95</f>
        <v>0</v>
      </c>
      <c r="AY95" s="80">
        <v>396</v>
      </c>
      <c r="AZ95" s="15">
        <f>$D$119*AU95</f>
        <v>958.64657975946125</v>
      </c>
      <c r="BA95" s="23">
        <f>AZ95-AY95</f>
        <v>562.64657975946125</v>
      </c>
      <c r="BB95" s="67">
        <f>BA95*IF($BA$113 &gt; 0, (BA95&gt;0), (BA95&lt;0))</f>
        <v>562.64657975946125</v>
      </c>
      <c r="BC95" s="75">
        <f>BB95/$BB$113</f>
        <v>1.8719289611937449E-2</v>
      </c>
      <c r="BD95" s="76">
        <f>BC95*$BA$113</f>
        <v>13.309414914088377</v>
      </c>
      <c r="BE95" s="77">
        <f>(IF(BD95 &gt; 0, V95, W95))</f>
        <v>29.881672403007101</v>
      </c>
      <c r="BF95" s="60">
        <f>BD95/BE95</f>
        <v>0.44540394977186759</v>
      </c>
      <c r="BG95" s="78">
        <f>AY95/AZ95</f>
        <v>0.41308236879055293</v>
      </c>
      <c r="BH95" s="80">
        <v>488</v>
      </c>
      <c r="BI95" s="80">
        <v>1281</v>
      </c>
      <c r="BJ95" s="80">
        <v>30</v>
      </c>
      <c r="BK95" s="10">
        <f>SUM(BH95:BJ95)</f>
        <v>1799</v>
      </c>
      <c r="BL95" s="15">
        <f>AV95*$D$118</f>
        <v>1481.7107568263361</v>
      </c>
      <c r="BM95" s="9">
        <f>BL95-BK95</f>
        <v>-317.28924317366386</v>
      </c>
      <c r="BN95" s="67">
        <f>BM95*IF($BM$113 &gt; 0, (BM95&gt;0), (BM95&lt;0))</f>
        <v>0</v>
      </c>
      <c r="BO95" s="7">
        <f>BN95/$BN$113</f>
        <v>0</v>
      </c>
      <c r="BP95" s="76">
        <f>BO95*$BM$113</f>
        <v>0</v>
      </c>
      <c r="BQ95" s="62">
        <f>IF(BP95&gt;0,V95,W95)</f>
        <v>30.782736621183339</v>
      </c>
      <c r="BR95" s="60">
        <f>BP95/BQ95</f>
        <v>0</v>
      </c>
      <c r="BS95" s="78">
        <f>BK95/BL95</f>
        <v>1.2141370991010845</v>
      </c>
      <c r="BT95" s="17">
        <f>AY95+BK95+BV95</f>
        <v>2195</v>
      </c>
      <c r="BU95" s="83">
        <f>AZ95+BL95+BW95</f>
        <v>2441.9376695142864</v>
      </c>
      <c r="BV95" s="80">
        <v>0</v>
      </c>
      <c r="BW95" s="15">
        <f>AW95*$D$121</f>
        <v>1.5803329284889862</v>
      </c>
      <c r="BX95" s="48">
        <f>BW95-BV95</f>
        <v>1.5803329284889862</v>
      </c>
      <c r="BY95" s="68">
        <f>BX95*(BX95&lt;&gt;0)</f>
        <v>1.5803329284889862</v>
      </c>
      <c r="BZ95" s="31">
        <f>BY95/$BY$113</f>
        <v>4.5411865761177724E-3</v>
      </c>
      <c r="CA95" s="61">
        <f>BZ95 * $BX$113</f>
        <v>1.580332928488986</v>
      </c>
      <c r="CB95" s="62">
        <f>IF(CA95&gt;0, V95, W95)</f>
        <v>29.881672403007101</v>
      </c>
      <c r="CC95" s="79">
        <f>CA95/CB95</f>
        <v>5.2886361485241076E-2</v>
      </c>
      <c r="CG95" s="33"/>
      <c r="CI95" s="16"/>
      <c r="CJ95" s="1"/>
    </row>
    <row r="96" spans="1:88" x14ac:dyDescent="0.2">
      <c r="A96" s="29" t="s">
        <v>224</v>
      </c>
      <c r="B96">
        <v>0</v>
      </c>
      <c r="C96">
        <v>0</v>
      </c>
      <c r="D96">
        <v>0.26020106445890001</v>
      </c>
      <c r="E96">
        <v>0.73979893554109899</v>
      </c>
      <c r="F96">
        <v>0.186032863849765</v>
      </c>
      <c r="G96">
        <v>0.185923753665689</v>
      </c>
      <c r="H96">
        <v>0.11764705882352899</v>
      </c>
      <c r="I96">
        <v>0.69639468690702</v>
      </c>
      <c r="J96">
        <v>0.28623205043276201</v>
      </c>
      <c r="K96">
        <v>0.230722669803856</v>
      </c>
      <c r="L96">
        <v>0.97634984272240599</v>
      </c>
      <c r="M96">
        <v>-0.28741662306957599</v>
      </c>
      <c r="N96" s="25">
        <v>0</v>
      </c>
      <c r="O96">
        <v>1.01713082145929</v>
      </c>
      <c r="P96">
        <v>0.98206597837496901</v>
      </c>
      <c r="Q96">
        <v>1.0184032860644701</v>
      </c>
      <c r="R96">
        <v>0.98983022055657099</v>
      </c>
      <c r="S96">
        <v>242.89999389648401</v>
      </c>
      <c r="T96" s="34">
        <f>IF(C96,P96,R96)</f>
        <v>0.98983022055657099</v>
      </c>
      <c r="U96" s="34">
        <f>IF(D96 = 0,O96,Q96)</f>
        <v>1.0184032860644701</v>
      </c>
      <c r="V96" s="50">
        <f>S96*T96^(1-N96)</f>
        <v>240.42975453174651</v>
      </c>
      <c r="W96" s="49">
        <f>S96*U96^(N96+1)</f>
        <v>247.37015196921902</v>
      </c>
      <c r="X96" s="55">
        <f>0.5 * (D96-MAX($D$4:$D$112))/(MIN($D$4:$D$112)-MAX($D$4:$D$112)) + 0.75</f>
        <v>1.1159450939251667</v>
      </c>
      <c r="Y96" s="55">
        <f>AVERAGE(D96, F96, G96, H96, I96, J96, K96)</f>
        <v>0.28045059256307442</v>
      </c>
      <c r="Z96" s="26">
        <f>AI96^N96</f>
        <v>1</v>
      </c>
      <c r="AA96" s="26">
        <f>(Z96+AB96)/2</f>
        <v>1</v>
      </c>
      <c r="AB96" s="26">
        <f>AM96^N96</f>
        <v>1</v>
      </c>
      <c r="AC96" s="26">
        <f>IF(C96&gt;0, 1, 0.8)</f>
        <v>0.8</v>
      </c>
      <c r="AD96" s="26">
        <f>IF(C96&gt;0, 1, 0.7)</f>
        <v>0.7</v>
      </c>
      <c r="AE96" s="26">
        <f>IF(C96 &gt; 0, 1, 0.9)</f>
        <v>0.9</v>
      </c>
      <c r="AF96" s="26">
        <f>PERCENTILE($L$2:$L$112, 0.05)</f>
        <v>1.8188612012559151E-2</v>
      </c>
      <c r="AG96" s="26">
        <f>PERCENTILE($L$2:$L$112, 0.95)</f>
        <v>1.0270604073813701</v>
      </c>
      <c r="AH96" s="26">
        <f>MIN(MAX(L96,AF96), AG96)</f>
        <v>0.97634984272240599</v>
      </c>
      <c r="AI96" s="26">
        <f>AH96-$AH$113+1</f>
        <v>1.9581612307098468</v>
      </c>
      <c r="AJ96" s="26">
        <f>PERCENTILE($M$2:$M$112, 0.02)</f>
        <v>-1.240141403124134</v>
      </c>
      <c r="AK96" s="26">
        <f>PERCENTILE($M$2:$M$112, 0.98)</f>
        <v>1.0735266224922819</v>
      </c>
      <c r="AL96" s="26">
        <f>MIN(MAX(M96,AJ96), AK96)</f>
        <v>-0.28741662306957599</v>
      </c>
      <c r="AM96" s="26">
        <f>AL96-$AL$113 + 1</f>
        <v>1.952724780054558</v>
      </c>
      <c r="AN96" s="60">
        <v>1</v>
      </c>
      <c r="AO96" s="60">
        <v>1</v>
      </c>
      <c r="AP96" s="65">
        <v>1</v>
      </c>
      <c r="AQ96" s="25">
        <v>2</v>
      </c>
      <c r="AR96" s="20">
        <f>(AI96^4)*AB96*AE96*AN96</f>
        <v>13.232329312837678</v>
      </c>
      <c r="AS96" s="20">
        <f>(AI96^4) *Z96*AC96*AO96</f>
        <v>11.762070500300158</v>
      </c>
      <c r="AT96" s="20">
        <f>(AM96^4)*AA96*AP96*AQ96</f>
        <v>29.079982820327611</v>
      </c>
      <c r="AU96" s="14">
        <f>AR96/$AR$113</f>
        <v>2.8018224138482189E-2</v>
      </c>
      <c r="AV96" s="14">
        <f>AS96/$AS$113</f>
        <v>2.8106554382664854E-2</v>
      </c>
      <c r="AW96" s="81">
        <f>AT96/$AT$113</f>
        <v>9.3398793319210745E-3</v>
      </c>
      <c r="AX96" s="25">
        <f>N96</f>
        <v>0</v>
      </c>
      <c r="AY96" s="80">
        <v>5587</v>
      </c>
      <c r="AZ96" s="15">
        <f>$D$119*AU96</f>
        <v>3585.5761976739814</v>
      </c>
      <c r="BA96" s="23">
        <f>AZ96-AY96</f>
        <v>-2001.4238023260186</v>
      </c>
      <c r="BB96" s="67">
        <f>BA96*IF($BA$113 &gt; 0, (BA96&gt;0), (BA96&lt;0))</f>
        <v>0</v>
      </c>
      <c r="BC96" s="75">
        <f>BB96/$BB$113</f>
        <v>0</v>
      </c>
      <c r="BD96" s="76">
        <f>BC96*$BA$113</f>
        <v>0</v>
      </c>
      <c r="BE96" s="77">
        <f>(IF(BD96 &gt; 0, V96, W96))</f>
        <v>247.37015196921902</v>
      </c>
      <c r="BF96" s="60">
        <f>BD96/BE96</f>
        <v>0</v>
      </c>
      <c r="BG96" s="78">
        <f>AY96/AZ96</f>
        <v>1.5581874967890441</v>
      </c>
      <c r="BH96" s="80">
        <v>243</v>
      </c>
      <c r="BI96" s="80">
        <v>8987</v>
      </c>
      <c r="BJ96" s="80">
        <v>0</v>
      </c>
      <c r="BK96" s="10">
        <f>SUM(BH96:BJ96)</f>
        <v>9230</v>
      </c>
      <c r="BL96" s="15">
        <f>AV96*$D$118</f>
        <v>5541.9660735107082</v>
      </c>
      <c r="BM96" s="9">
        <f>BL96-BK96</f>
        <v>-3688.0339264892918</v>
      </c>
      <c r="BN96" s="67">
        <f>BM96*IF($BM$113 &gt; 0, (BM96&gt;0), (BM96&lt;0))</f>
        <v>0</v>
      </c>
      <c r="BO96" s="7">
        <f>BN96/$BN$113</f>
        <v>0</v>
      </c>
      <c r="BP96" s="76">
        <f>BO96*$BM$113</f>
        <v>0</v>
      </c>
      <c r="BQ96" s="62">
        <f>IF(BP96&gt;0,V96,W96)</f>
        <v>247.37015196921902</v>
      </c>
      <c r="BR96" s="60">
        <f>BP96/BQ96</f>
        <v>0</v>
      </c>
      <c r="BS96" s="78">
        <f>BK96/BL96</f>
        <v>1.6654739270449932</v>
      </c>
      <c r="BT96" s="17">
        <f>AY96+BK96+BV96</f>
        <v>14817</v>
      </c>
      <c r="BU96" s="83">
        <f>AZ96+BL96+BW96</f>
        <v>9170.6925136981645</v>
      </c>
      <c r="BV96" s="80">
        <v>0</v>
      </c>
      <c r="BW96" s="15">
        <f>AW96*$D$121</f>
        <v>43.150242513475362</v>
      </c>
      <c r="BX96" s="48">
        <f>BW96-BV96</f>
        <v>43.150242513475362</v>
      </c>
      <c r="BY96" s="68">
        <f>BX96*(BX96&lt;&gt;0)</f>
        <v>43.150242513475362</v>
      </c>
      <c r="BZ96" s="31">
        <f>BY96/$BY$113</f>
        <v>0.12399494975136588</v>
      </c>
      <c r="CA96" s="61">
        <f>BZ96 * $BX$113</f>
        <v>43.150242513475362</v>
      </c>
      <c r="CB96" s="62">
        <f>IF(CA96&gt;0, V96, W96)</f>
        <v>240.42975453174651</v>
      </c>
      <c r="CC96" s="79">
        <f>CA96/CB96</f>
        <v>0.17947130793987387</v>
      </c>
      <c r="CG96" s="33"/>
      <c r="CI96" s="16"/>
      <c r="CJ96" s="1"/>
    </row>
    <row r="97" spans="1:88" x14ac:dyDescent="0.2">
      <c r="A97" s="29" t="s">
        <v>153</v>
      </c>
      <c r="B97">
        <v>0</v>
      </c>
      <c r="C97">
        <v>0</v>
      </c>
      <c r="D97">
        <v>0.17113154738104699</v>
      </c>
      <c r="E97">
        <v>0.82886845261895203</v>
      </c>
      <c r="F97">
        <v>0.17932405566600301</v>
      </c>
      <c r="G97">
        <v>0.17932405566600301</v>
      </c>
      <c r="H97">
        <v>5.6879966541196099E-2</v>
      </c>
      <c r="I97">
        <v>7.2772898368883301E-2</v>
      </c>
      <c r="J97">
        <v>6.4337547546731599E-2</v>
      </c>
      <c r="K97">
        <v>0.107411684456041</v>
      </c>
      <c r="L97">
        <v>0.75704932217838306</v>
      </c>
      <c r="M97">
        <v>-0.97333556216594597</v>
      </c>
      <c r="N97" s="25">
        <v>0</v>
      </c>
      <c r="O97">
        <v>0.988944943764687</v>
      </c>
      <c r="P97">
        <v>0.95127249017709703</v>
      </c>
      <c r="Q97">
        <v>1.0078781507839301</v>
      </c>
      <c r="R97">
        <v>0.99542378104018803</v>
      </c>
      <c r="S97">
        <v>46.9799995422363</v>
      </c>
      <c r="T97" s="34">
        <f>IF(C97,P97,R97)</f>
        <v>0.99542378104018803</v>
      </c>
      <c r="U97" s="34">
        <f>IF(D97 = 0,O97,Q97)</f>
        <v>1.0078781507839301</v>
      </c>
      <c r="V97" s="50">
        <f>S97*T97^(1-N97)</f>
        <v>46.765008777599164</v>
      </c>
      <c r="W97" s="49">
        <f>S97*U97^(N97+1)</f>
        <v>47.350115062459004</v>
      </c>
      <c r="X97" s="55">
        <f>0.5 * (D97-MAX($D$4:$D$112))/(MIN($D$4:$D$112)-MAX($D$4:$D$112)) + 0.75</f>
        <v>1.1619749398213193</v>
      </c>
      <c r="Y97" s="55">
        <f>AVERAGE(D97, F97, G97, H97, I97, J97, K97)</f>
        <v>0.11874025080370072</v>
      </c>
      <c r="Z97" s="26">
        <f>AI97^N97</f>
        <v>1</v>
      </c>
      <c r="AA97" s="26">
        <f>(Z97+AB97)/2</f>
        <v>1</v>
      </c>
      <c r="AB97" s="26">
        <f>AM97^N97</f>
        <v>1</v>
      </c>
      <c r="AC97" s="26">
        <f>IF(C97&gt;0, 1, 0.8)</f>
        <v>0.8</v>
      </c>
      <c r="AD97" s="26">
        <f>IF(C97&gt;0, 1, 0.7)</f>
        <v>0.7</v>
      </c>
      <c r="AE97" s="26">
        <f>IF(C97 &gt; 0, 1, 0.9)</f>
        <v>0.9</v>
      </c>
      <c r="AF97" s="26">
        <f>PERCENTILE($L$2:$L$112, 0.05)</f>
        <v>1.8188612012559151E-2</v>
      </c>
      <c r="AG97" s="26">
        <f>PERCENTILE($L$2:$L$112, 0.95)</f>
        <v>1.0270604073813701</v>
      </c>
      <c r="AH97" s="26">
        <f>MIN(MAX(L97,AF97), AG97)</f>
        <v>0.75704932217838306</v>
      </c>
      <c r="AI97" s="26">
        <f>AH97-$AH$113+1</f>
        <v>1.7388607101658238</v>
      </c>
      <c r="AJ97" s="26">
        <f>PERCENTILE($M$2:$M$112, 0.02)</f>
        <v>-1.240141403124134</v>
      </c>
      <c r="AK97" s="26">
        <f>PERCENTILE($M$2:$M$112, 0.98)</f>
        <v>1.0735266224922819</v>
      </c>
      <c r="AL97" s="26">
        <f>MIN(MAX(M97,AJ97), AK97)</f>
        <v>-0.97333556216594597</v>
      </c>
      <c r="AM97" s="26">
        <f>AL97-$AL$113 + 1</f>
        <v>1.2668058409581882</v>
      </c>
      <c r="AN97" s="60">
        <v>1</v>
      </c>
      <c r="AO97" s="60">
        <v>1</v>
      </c>
      <c r="AP97" s="65">
        <v>1</v>
      </c>
      <c r="AQ97" s="25">
        <v>1</v>
      </c>
      <c r="AR97" s="20">
        <f>(AI97^4)*AB97*AE97*AN97</f>
        <v>8.2281402932052536</v>
      </c>
      <c r="AS97" s="20">
        <f>(AI97^4) *Z97*AC97*AO97</f>
        <v>7.313902482849115</v>
      </c>
      <c r="AT97" s="20">
        <f>(AM97^4)*AA97*AP97*AQ97</f>
        <v>2.5753735353746565</v>
      </c>
      <c r="AU97" s="14">
        <f>AR97/$AR$113</f>
        <v>1.742232025273428E-2</v>
      </c>
      <c r="AV97" s="14">
        <f>AS97/$AS$113</f>
        <v>1.7477245853819719E-2</v>
      </c>
      <c r="AW97" s="81">
        <f>AT97/$AT$113</f>
        <v>8.2715585506495416E-4</v>
      </c>
      <c r="AX97" s="25">
        <f>N97</f>
        <v>0</v>
      </c>
      <c r="AY97" s="80">
        <v>2208</v>
      </c>
      <c r="AZ97" s="15">
        <f>$D$119*AU97</f>
        <v>2229.586589703164</v>
      </c>
      <c r="BA97" s="23">
        <f>AZ97-AY97</f>
        <v>21.586589703164009</v>
      </c>
      <c r="BB97" s="67">
        <f>BA97*IF($BA$113 &gt; 0, (BA97&gt;0), (BA97&lt;0))</f>
        <v>21.586589703164009</v>
      </c>
      <c r="BC97" s="75">
        <f>BB97/$BB$113</f>
        <v>7.1818729362994763E-4</v>
      </c>
      <c r="BD97" s="76">
        <f>BC97*$BA$113</f>
        <v>0.51063116577092538</v>
      </c>
      <c r="BE97" s="77">
        <f>(IF(BD97 &gt; 0, V97, W97))</f>
        <v>46.765008777599164</v>
      </c>
      <c r="BF97" s="60">
        <f>BD97/BE97</f>
        <v>1.0919086280927248E-2</v>
      </c>
      <c r="BG97" s="78">
        <f>AY97/AZ97</f>
        <v>0.99031812004841757</v>
      </c>
      <c r="BH97" s="80">
        <v>376</v>
      </c>
      <c r="BI97" s="80">
        <v>3617</v>
      </c>
      <c r="BJ97" s="80">
        <v>0</v>
      </c>
      <c r="BK97" s="10">
        <f>SUM(BH97:BJ97)</f>
        <v>3993</v>
      </c>
      <c r="BL97" s="15">
        <f>AV97*$D$118</f>
        <v>3446.1109057186109</v>
      </c>
      <c r="BM97" s="9">
        <f>BL97-BK97</f>
        <v>-546.88909428138913</v>
      </c>
      <c r="BN97" s="67">
        <f>BM97*IF($BM$113 &gt; 0, (BM97&gt;0), (BM97&lt;0))</f>
        <v>0</v>
      </c>
      <c r="BO97" s="7">
        <f>BN97/$BN$113</f>
        <v>0</v>
      </c>
      <c r="BP97" s="76">
        <f>BO97*$BM$113</f>
        <v>0</v>
      </c>
      <c r="BQ97" s="62">
        <f>IF(BP97&gt;0,V97,W97)</f>
        <v>47.350115062459004</v>
      </c>
      <c r="BR97" s="60">
        <f>BP97/BQ97</f>
        <v>0</v>
      </c>
      <c r="BS97" s="78">
        <f>BK97/BL97</f>
        <v>1.1586974735415103</v>
      </c>
      <c r="BT97" s="17">
        <f>AY97+BK97+BV97</f>
        <v>6201</v>
      </c>
      <c r="BU97" s="83">
        <f>AZ97+BL97+BW97</f>
        <v>5679.5189554721746</v>
      </c>
      <c r="BV97" s="80">
        <v>0</v>
      </c>
      <c r="BW97" s="15">
        <f>AW97*$D$121</f>
        <v>3.8214600504000882</v>
      </c>
      <c r="BX97" s="48">
        <f>BW97-BV97</f>
        <v>3.8214600504000882</v>
      </c>
      <c r="BY97" s="68">
        <f>BX97*(BX97&lt;&gt;0)</f>
        <v>3.8214600504000882</v>
      </c>
      <c r="BZ97" s="31">
        <f>BY97/$BY$113</f>
        <v>1.0981207041379554E-2</v>
      </c>
      <c r="CA97" s="61">
        <f>BZ97 * $BX$113</f>
        <v>3.8214600504000877</v>
      </c>
      <c r="CB97" s="62">
        <f>IF(CA97&gt;0, V97, W97)</f>
        <v>46.765008777599164</v>
      </c>
      <c r="CC97" s="79">
        <f>CA97/CB97</f>
        <v>8.1716226518289456E-2</v>
      </c>
      <c r="CG97" s="33"/>
      <c r="CI97" s="16"/>
      <c r="CJ97" s="1"/>
    </row>
    <row r="98" spans="1:88" x14ac:dyDescent="0.2">
      <c r="A98" s="38" t="s">
        <v>154</v>
      </c>
      <c r="B98">
        <v>0</v>
      </c>
      <c r="C98">
        <v>0</v>
      </c>
      <c r="D98">
        <v>0.37684069611780402</v>
      </c>
      <c r="E98">
        <v>0.62315930388219498</v>
      </c>
      <c r="F98">
        <v>0.27519893899204201</v>
      </c>
      <c r="G98">
        <v>0.27519893899204201</v>
      </c>
      <c r="H98">
        <v>0.39776011560693603</v>
      </c>
      <c r="I98">
        <v>0.39992774566473899</v>
      </c>
      <c r="J98">
        <v>0.398842458058352</v>
      </c>
      <c r="K98">
        <v>0.33130200917385999</v>
      </c>
      <c r="L98">
        <v>1.0443066416864</v>
      </c>
      <c r="M98">
        <v>-0.221096853260388</v>
      </c>
      <c r="N98" s="25">
        <v>0</v>
      </c>
      <c r="O98">
        <v>1.0083712079315701</v>
      </c>
      <c r="P98">
        <v>0.97251324805151396</v>
      </c>
      <c r="Q98">
        <v>1.01005980898405</v>
      </c>
      <c r="R98">
        <v>0.98829815800496601</v>
      </c>
      <c r="S98">
        <v>61.889999389648402</v>
      </c>
      <c r="T98" s="34">
        <f>IF(C98,P98,R98)</f>
        <v>0.98829815800496601</v>
      </c>
      <c r="U98" s="34">
        <f>IF(D98 = 0,O98,Q98)</f>
        <v>1.01005980898405</v>
      </c>
      <c r="V98" s="50">
        <f>S98*T98^(1-N98)</f>
        <v>61.165772395717987</v>
      </c>
      <c r="W98" s="49">
        <f>S98*U98^(N98+1)</f>
        <v>62.512600961531234</v>
      </c>
      <c r="X98" s="55">
        <f>0.5 * (D98-MAX($D$4:$D$112))/(MIN($D$4:$D$112)-MAX($D$4:$D$112)) + 0.75</f>
        <v>1.0556674091820177</v>
      </c>
      <c r="Y98" s="55">
        <f>AVERAGE(D98, F98, G98, H98, I98, J98, K98)</f>
        <v>0.35072441465796789</v>
      </c>
      <c r="Z98" s="26">
        <f>AI98^N98</f>
        <v>1</v>
      </c>
      <c r="AA98" s="26">
        <f>(Z98+AB98)/2</f>
        <v>1</v>
      </c>
      <c r="AB98" s="26">
        <f>AM98^N98</f>
        <v>1</v>
      </c>
      <c r="AC98" s="26">
        <f>IF(C98&gt;0, 1, 0.8)</f>
        <v>0.8</v>
      </c>
      <c r="AD98" s="26">
        <f>IF(C98&gt;0, 1, 0.7)</f>
        <v>0.7</v>
      </c>
      <c r="AE98" s="26">
        <f>IF(C98 &gt; 0, 1, 0.9)</f>
        <v>0.9</v>
      </c>
      <c r="AF98" s="26">
        <f>PERCENTILE($L$2:$L$112, 0.05)</f>
        <v>1.8188612012559151E-2</v>
      </c>
      <c r="AG98" s="26">
        <f>PERCENTILE($L$2:$L$112, 0.95)</f>
        <v>1.0270604073813701</v>
      </c>
      <c r="AH98" s="26">
        <f>MIN(MAX(L98,AF98), AG98)</f>
        <v>1.0270604073813701</v>
      </c>
      <c r="AI98" s="26">
        <f>AH98-$AH$113+1</f>
        <v>2.0088717953688109</v>
      </c>
      <c r="AJ98" s="26">
        <f>PERCENTILE($M$2:$M$112, 0.02)</f>
        <v>-1.240141403124134</v>
      </c>
      <c r="AK98" s="26">
        <f>PERCENTILE($M$2:$M$112, 0.98)</f>
        <v>1.0735266224922819</v>
      </c>
      <c r="AL98" s="26">
        <f>MIN(MAX(M98,AJ98), AK98)</f>
        <v>-0.221096853260388</v>
      </c>
      <c r="AM98" s="26">
        <f>AL98-$AL$113 + 1</f>
        <v>2.0190445498637457</v>
      </c>
      <c r="AN98" s="60">
        <v>1</v>
      </c>
      <c r="AO98" s="60">
        <v>1</v>
      </c>
      <c r="AP98" s="65">
        <v>1</v>
      </c>
      <c r="AQ98" s="25">
        <v>2</v>
      </c>
      <c r="AR98" s="20">
        <f>(AI98^4)*AB98*AE98*AN98</f>
        <v>14.657212848936789</v>
      </c>
      <c r="AS98" s="20">
        <f>(AI98^4) *Z98*AC98*AO98</f>
        <v>13.028633643499369</v>
      </c>
      <c r="AT98" s="20">
        <f>(AM98^4)*AA98*AP98*AQ98</f>
        <v>33.236371326362985</v>
      </c>
      <c r="AU98" s="14">
        <f>AR98/$AR$113</f>
        <v>3.1035282234740866E-2</v>
      </c>
      <c r="AV98" s="14">
        <f>AS98/$AS$113</f>
        <v>3.1133124055283217E-2</v>
      </c>
      <c r="AW98" s="81">
        <f>AT98/$AT$113</f>
        <v>1.0674823968677112E-2</v>
      </c>
      <c r="AX98" s="25">
        <f>N98</f>
        <v>0</v>
      </c>
      <c r="AY98" s="80">
        <v>6622</v>
      </c>
      <c r="AZ98" s="15">
        <f>$D$119*AU98</f>
        <v>3971.6781734264928</v>
      </c>
      <c r="BA98" s="23">
        <f>AZ98-AY98</f>
        <v>-2650.3218265735072</v>
      </c>
      <c r="BB98" s="67">
        <f>BA98*IF($BA$113 &gt; 0, (BA98&gt;0), (BA98&lt;0))</f>
        <v>0</v>
      </c>
      <c r="BC98" s="75">
        <f>BB98/$BB$113</f>
        <v>0</v>
      </c>
      <c r="BD98" s="76">
        <f>BC98*$BA$113</f>
        <v>0</v>
      </c>
      <c r="BE98" s="77">
        <f>(IF(BD98 &gt; 0, V98, W98))</f>
        <v>62.512600961531234</v>
      </c>
      <c r="BF98" s="60">
        <f>BD98/BE98</f>
        <v>0</v>
      </c>
      <c r="BG98" s="78">
        <f>AY98/AZ98</f>
        <v>1.667305282765897</v>
      </c>
      <c r="BH98" s="80">
        <v>990</v>
      </c>
      <c r="BI98" s="80">
        <v>8850</v>
      </c>
      <c r="BJ98" s="80">
        <v>0</v>
      </c>
      <c r="BK98" s="10">
        <f>SUM(BH98:BJ98)</f>
        <v>9840</v>
      </c>
      <c r="BL98" s="15">
        <f>AV98*$D$118</f>
        <v>6138.7360018485788</v>
      </c>
      <c r="BM98" s="9">
        <f>BL98-BK98</f>
        <v>-3701.2639981514212</v>
      </c>
      <c r="BN98" s="67">
        <f>BM98*IF($BM$113 &gt; 0, (BM98&gt;0), (BM98&lt;0))</f>
        <v>0</v>
      </c>
      <c r="BO98" s="7">
        <f>BN98/$BN$113</f>
        <v>0</v>
      </c>
      <c r="BP98" s="76">
        <f>BO98*$BM$113</f>
        <v>0</v>
      </c>
      <c r="BQ98" s="62">
        <f>IF(BP98&gt;0,V98,W98)</f>
        <v>62.512600961531234</v>
      </c>
      <c r="BR98" s="60">
        <f>BP98/BQ98</f>
        <v>0</v>
      </c>
      <c r="BS98" s="78">
        <f>BK98/BL98</f>
        <v>1.6029358482001583</v>
      </c>
      <c r="BT98" s="17">
        <f>AY98+BK98+BV98</f>
        <v>16524</v>
      </c>
      <c r="BU98" s="83">
        <f>AZ98+BL98+BW98</f>
        <v>10159.73186201036</v>
      </c>
      <c r="BV98" s="80">
        <v>62</v>
      </c>
      <c r="BW98" s="15">
        <f>AW98*$D$121</f>
        <v>49.317686735288262</v>
      </c>
      <c r="BX98" s="48">
        <f>BW98-BV98</f>
        <v>-12.682313264711738</v>
      </c>
      <c r="BY98" s="68">
        <f>BX98*(BX98&lt;&gt;0)</f>
        <v>-12.682313264711738</v>
      </c>
      <c r="BZ98" s="31">
        <f>BY98/$BY$113</f>
        <v>-3.6443428921585426E-2</v>
      </c>
      <c r="CA98" s="61">
        <f>BZ98 * $BX$113</f>
        <v>-12.682313264711739</v>
      </c>
      <c r="CB98" s="62">
        <f>IF(CA98&gt;0, V98, W98)</f>
        <v>62.512600961531234</v>
      </c>
      <c r="CC98" s="79">
        <f>CA98/CB98</f>
        <v>-0.2028761092906074</v>
      </c>
      <c r="CG98" s="33"/>
      <c r="CI98" s="16"/>
      <c r="CJ98" s="1"/>
    </row>
    <row r="99" spans="1:88" x14ac:dyDescent="0.2">
      <c r="A99" s="38" t="s">
        <v>225</v>
      </c>
      <c r="B99">
        <v>1</v>
      </c>
      <c r="C99">
        <v>0</v>
      </c>
      <c r="D99">
        <v>0.302279088364654</v>
      </c>
      <c r="E99">
        <v>0.697720911635345</v>
      </c>
      <c r="F99">
        <v>0.271570576540755</v>
      </c>
      <c r="G99">
        <v>0.271570576540755</v>
      </c>
      <c r="H99">
        <v>0.104558762024257</v>
      </c>
      <c r="I99">
        <v>0.355081555834378</v>
      </c>
      <c r="J99">
        <v>0.192683387700367</v>
      </c>
      <c r="K99">
        <v>0.228751259423013</v>
      </c>
      <c r="L99">
        <v>0.86417381608168298</v>
      </c>
      <c r="M99">
        <v>-1.2240355119680999</v>
      </c>
      <c r="N99" s="25">
        <v>0</v>
      </c>
      <c r="O99">
        <v>0.99978542328494002</v>
      </c>
      <c r="P99">
        <v>0.99321249099386799</v>
      </c>
      <c r="Q99">
        <v>1.0108704399695201</v>
      </c>
      <c r="R99">
        <v>0.99290979759804499</v>
      </c>
      <c r="S99">
        <v>124.19000244140599</v>
      </c>
      <c r="T99" s="34">
        <f>IF(C99,P99,R99)</f>
        <v>0.99290979759804499</v>
      </c>
      <c r="U99" s="34">
        <f>IF(D99 = 0,O99,Q99)</f>
        <v>1.0108704399695201</v>
      </c>
      <c r="V99" s="50">
        <f>S99*T99^(1-N99)</f>
        <v>123.30947018779713</v>
      </c>
      <c r="W99" s="49">
        <f>S99*U99^(N99+1)</f>
        <v>125.54000240775986</v>
      </c>
      <c r="X99" s="55">
        <f>0.5 * (D99-MAX($D$4:$D$112))/(MIN($D$4:$D$112)-MAX($D$4:$D$112)) + 0.75</f>
        <v>1.0941997761156681</v>
      </c>
      <c r="Y99" s="55">
        <f>AVERAGE(D99, F99, G99, H99, I99, J99, K99)</f>
        <v>0.24664217234688274</v>
      </c>
      <c r="Z99" s="26">
        <f>AI99^N99</f>
        <v>1</v>
      </c>
      <c r="AA99" s="26">
        <f>(Z99+AB99)/2</f>
        <v>1</v>
      </c>
      <c r="AB99" s="26">
        <f>AM99^N99</f>
        <v>1</v>
      </c>
      <c r="AC99" s="26">
        <f>IF(C99&gt;0, 1, 0.8)</f>
        <v>0.8</v>
      </c>
      <c r="AD99" s="26">
        <f>IF(C99&gt;0, 1, 0.7)</f>
        <v>0.7</v>
      </c>
      <c r="AE99" s="26">
        <f>IF(C99 &gt; 0, 1, 0.9)</f>
        <v>0.9</v>
      </c>
      <c r="AF99" s="26">
        <f>PERCENTILE($L$2:$L$112, 0.05)</f>
        <v>1.8188612012559151E-2</v>
      </c>
      <c r="AG99" s="26">
        <f>PERCENTILE($L$2:$L$112, 0.95)</f>
        <v>1.0270604073813701</v>
      </c>
      <c r="AH99" s="26">
        <f>MIN(MAX(L99,AF99), AG99)</f>
        <v>0.86417381608168298</v>
      </c>
      <c r="AI99" s="26">
        <f>AH99-$AH$113+1</f>
        <v>1.8459852040691238</v>
      </c>
      <c r="AJ99" s="26">
        <f>PERCENTILE($M$2:$M$112, 0.02)</f>
        <v>-1.240141403124134</v>
      </c>
      <c r="AK99" s="26">
        <f>PERCENTILE($M$2:$M$112, 0.98)</f>
        <v>1.0735266224922819</v>
      </c>
      <c r="AL99" s="26">
        <f>MIN(MAX(M99,AJ99), AK99)</f>
        <v>-1.2240355119680999</v>
      </c>
      <c r="AM99" s="26">
        <f>AL99-$AL$113 + 1</f>
        <v>1.0161058911560341</v>
      </c>
      <c r="AN99" s="60">
        <v>1</v>
      </c>
      <c r="AO99" s="60">
        <v>1</v>
      </c>
      <c r="AP99" s="65">
        <v>1</v>
      </c>
      <c r="AQ99" s="25">
        <v>1</v>
      </c>
      <c r="AR99" s="20">
        <f>(AI99^4)*AB99*AE99*AN99</f>
        <v>10.450940433671279</v>
      </c>
      <c r="AS99" s="20">
        <f>(AI99^4) *Z99*AC99*AO99</f>
        <v>9.2897248299300266</v>
      </c>
      <c r="AT99" s="20">
        <f>(AM99^4)*AA99*AP99*AQ99</f>
        <v>1.0659967417472012</v>
      </c>
      <c r="AU99" s="14">
        <f>AR99/$AR$113</f>
        <v>2.2128892397232328E-2</v>
      </c>
      <c r="AV99" s="14">
        <f>AS99/$AS$113</f>
        <v>2.2198655936108969E-2</v>
      </c>
      <c r="AW99" s="81">
        <f>AT99/$AT$113</f>
        <v>3.4237575027658577E-4</v>
      </c>
      <c r="AX99" s="25">
        <f>N99</f>
        <v>0</v>
      </c>
      <c r="AY99" s="80">
        <v>1490</v>
      </c>
      <c r="AZ99" s="15">
        <f>$D$119*AU99</f>
        <v>2831.9007467510128</v>
      </c>
      <c r="BA99" s="23">
        <f>AZ99-AY99</f>
        <v>1341.9007467510128</v>
      </c>
      <c r="BB99" s="67">
        <f>BA99*IF($BA$113 &gt; 0, (BA99&gt;0), (BA99&lt;0))</f>
        <v>1341.9007467510128</v>
      </c>
      <c r="BC99" s="75">
        <f>BB99/$BB$113</f>
        <v>4.4645128243108172E-2</v>
      </c>
      <c r="BD99" s="76">
        <f>BC99*$BA$113</f>
        <v>31.74268618085194</v>
      </c>
      <c r="BE99" s="77">
        <f>(IF(BD99 &gt; 0, V99, W99))</f>
        <v>123.30947018779713</v>
      </c>
      <c r="BF99" s="60">
        <f>BD99/BE99</f>
        <v>0.25742293866406735</v>
      </c>
      <c r="BG99" s="78">
        <f>AY99/AZ99</f>
        <v>0.52614838345215642</v>
      </c>
      <c r="BH99" s="80">
        <v>1614</v>
      </c>
      <c r="BI99" s="80">
        <v>2981</v>
      </c>
      <c r="BJ99" s="80">
        <v>124</v>
      </c>
      <c r="BK99" s="10">
        <f>SUM(BH99:BJ99)</f>
        <v>4719</v>
      </c>
      <c r="BL99" s="15">
        <f>AV99*$D$118</f>
        <v>4377.0643815141584</v>
      </c>
      <c r="BM99" s="9">
        <f>BL99-BK99</f>
        <v>-341.93561848584159</v>
      </c>
      <c r="BN99" s="67">
        <f>BM99*IF($BM$113 &gt; 0, (BM99&gt;0), (BM99&lt;0))</f>
        <v>0</v>
      </c>
      <c r="BO99" s="7">
        <f>BN99/$BN$113</f>
        <v>0</v>
      </c>
      <c r="BP99" s="76">
        <f>BO99*$BM$113</f>
        <v>0</v>
      </c>
      <c r="BQ99" s="62">
        <f>IF(BP99&gt;0,V99,W99)</f>
        <v>125.54000240775986</v>
      </c>
      <c r="BR99" s="60">
        <f>BP99/BQ99</f>
        <v>0</v>
      </c>
      <c r="BS99" s="78">
        <f>BK99/BL99</f>
        <v>1.0781198512706263</v>
      </c>
      <c r="BT99" s="17">
        <f>AY99+BK99+BV99</f>
        <v>6209</v>
      </c>
      <c r="BU99" s="83">
        <f>AZ99+BL99+BW99</f>
        <v>7210.5469042314489</v>
      </c>
      <c r="BV99" s="80">
        <v>0</v>
      </c>
      <c r="BW99" s="15">
        <f>AW99*$D$121</f>
        <v>1.5817759662778264</v>
      </c>
      <c r="BX99" s="48">
        <f>BW99-BV99</f>
        <v>1.5817759662778264</v>
      </c>
      <c r="BY99" s="68">
        <f>BX99*(BX99&lt;&gt;0)</f>
        <v>1.5817759662778264</v>
      </c>
      <c r="BZ99" s="31">
        <f>BY99/$BY$113</f>
        <v>4.5453332364305318E-3</v>
      </c>
      <c r="CA99" s="61">
        <f>BZ99 * $BX$113</f>
        <v>1.5817759662778264</v>
      </c>
      <c r="CB99" s="62">
        <f>IF(CA99&gt;0, V99, W99)</f>
        <v>123.30947018779713</v>
      </c>
      <c r="CC99" s="79">
        <f>CA99/CB99</f>
        <v>1.2827692503007453E-2</v>
      </c>
      <c r="CG99" s="33"/>
      <c r="CI99" s="16"/>
      <c r="CJ99" s="1"/>
    </row>
    <row r="100" spans="1:88" x14ac:dyDescent="0.2">
      <c r="A100" s="38" t="s">
        <v>155</v>
      </c>
      <c r="B100">
        <v>1</v>
      </c>
      <c r="C100">
        <v>1</v>
      </c>
      <c r="D100">
        <v>0.40424164524421502</v>
      </c>
      <c r="E100">
        <v>0.59575835475578398</v>
      </c>
      <c r="F100">
        <v>0.39171974522292902</v>
      </c>
      <c r="G100">
        <v>0.39171974522292902</v>
      </c>
      <c r="H100">
        <v>8.9903181189488202E-2</v>
      </c>
      <c r="I100">
        <v>0.27939142461964001</v>
      </c>
      <c r="J100">
        <v>0.158487153644605</v>
      </c>
      <c r="K100">
        <v>0.249163696085068</v>
      </c>
      <c r="L100">
        <v>0.54870317355951903</v>
      </c>
      <c r="M100">
        <v>-0.141570414279162</v>
      </c>
      <c r="N100" s="25">
        <v>0</v>
      </c>
      <c r="O100">
        <v>1.00941550651289</v>
      </c>
      <c r="P100">
        <v>0.94193133715432598</v>
      </c>
      <c r="Q100">
        <v>1.0106479856130099</v>
      </c>
      <c r="R100">
        <v>0.98266254126103103</v>
      </c>
      <c r="S100">
        <v>73.910003662109304</v>
      </c>
      <c r="T100" s="34">
        <f>IF(C100,P100,R100)</f>
        <v>0.94193133715432598</v>
      </c>
      <c r="U100" s="34">
        <f>IF(D100 = 0,O100,Q100)</f>
        <v>1.0106479856130099</v>
      </c>
      <c r="V100" s="50">
        <f>S100*T100^(1-N100)</f>
        <v>69.618148578531745</v>
      </c>
      <c r="W100" s="49">
        <f>S100*U100^(N100+1)</f>
        <v>74.696996317760963</v>
      </c>
      <c r="X100" s="55">
        <f>0.5 * (D100-MAX($D$4:$D$112))/(MIN($D$4:$D$112)-MAX($D$4:$D$112)) + 0.75</f>
        <v>1.0415069926099307</v>
      </c>
      <c r="Y100" s="55">
        <f>AVERAGE(D100, F100, G100, H100, I100, J100, K100)</f>
        <v>0.28066094160412491</v>
      </c>
      <c r="Z100" s="26">
        <f>AI100^N100</f>
        <v>1</v>
      </c>
      <c r="AA100" s="26">
        <f>(Z100+AB100)/2</f>
        <v>1</v>
      </c>
      <c r="AB100" s="26">
        <f>AM100^N100</f>
        <v>1</v>
      </c>
      <c r="AC100" s="26">
        <f>IF(C100&gt;0, 1, 0.8)</f>
        <v>1</v>
      </c>
      <c r="AD100" s="26">
        <f>IF(C100&gt;0, 1, 0.7)</f>
        <v>1</v>
      </c>
      <c r="AE100" s="26">
        <f>IF(C100 &gt; 0, 1, 0.9)</f>
        <v>1</v>
      </c>
      <c r="AF100" s="26">
        <f>PERCENTILE($L$2:$L$112, 0.05)</f>
        <v>1.8188612012559151E-2</v>
      </c>
      <c r="AG100" s="26">
        <f>PERCENTILE($L$2:$L$112, 0.95)</f>
        <v>1.0270604073813701</v>
      </c>
      <c r="AH100" s="26">
        <f>MIN(MAX(L100,AF100), AG100)</f>
        <v>0.54870317355951903</v>
      </c>
      <c r="AI100" s="26">
        <f>AH100-$AH$113+1</f>
        <v>1.5305145615469598</v>
      </c>
      <c r="AJ100" s="26">
        <f>PERCENTILE($M$2:$M$112, 0.02)</f>
        <v>-1.240141403124134</v>
      </c>
      <c r="AK100" s="26">
        <f>PERCENTILE($M$2:$M$112, 0.98)</f>
        <v>1.0735266224922819</v>
      </c>
      <c r="AL100" s="26">
        <f>MIN(MAX(M100,AJ100), AK100)</f>
        <v>-0.141570414279162</v>
      </c>
      <c r="AM100" s="26">
        <f>AL100-$AL$113 + 1</f>
        <v>2.0985709888449717</v>
      </c>
      <c r="AN100" s="60">
        <v>1</v>
      </c>
      <c r="AO100" s="60">
        <v>1</v>
      </c>
      <c r="AP100" s="65">
        <v>1</v>
      </c>
      <c r="AQ100" s="25">
        <v>1</v>
      </c>
      <c r="AR100" s="20">
        <f>(AI100^4)*AB100*AE100*AN100</f>
        <v>5.4871882968914942</v>
      </c>
      <c r="AS100" s="20">
        <f>(AI100^4) *Z100*AC100*AO100</f>
        <v>5.4871882968914942</v>
      </c>
      <c r="AT100" s="20">
        <f>(AM100^4)*AA100*AP100*AQ100</f>
        <v>19.395217719513319</v>
      </c>
      <c r="AU100" s="14">
        <f>AR100/$AR$113</f>
        <v>1.1618609842426327E-2</v>
      </c>
      <c r="AV100" s="14">
        <f>AS100/$AS$113</f>
        <v>1.3112143501483622E-2</v>
      </c>
      <c r="AW100" s="81">
        <f>AT100/$AT$113</f>
        <v>6.2293363182444631E-3</v>
      </c>
      <c r="AX100" s="25">
        <f>N100</f>
        <v>0</v>
      </c>
      <c r="AY100" s="80">
        <v>2513</v>
      </c>
      <c r="AZ100" s="15">
        <f>$D$119*AU100</f>
        <v>1486.8683573648243</v>
      </c>
      <c r="BA100" s="23">
        <f>AZ100-AY100</f>
        <v>-1026.1316426351757</v>
      </c>
      <c r="BB100" s="67">
        <f>BA100*IF($BA$113 &gt; 0, (BA100&gt;0), (BA100&lt;0))</f>
        <v>0</v>
      </c>
      <c r="BC100" s="75">
        <f>BB100/$BB$113</f>
        <v>0</v>
      </c>
      <c r="BD100" s="76">
        <f>BC100*$BA$113</f>
        <v>0</v>
      </c>
      <c r="BE100" s="77">
        <f>(IF(BD100 &gt; 0, V100, W100))</f>
        <v>74.696996317760963</v>
      </c>
      <c r="BF100" s="60">
        <f>BD100/BE100</f>
        <v>0</v>
      </c>
      <c r="BG100" s="78">
        <f>AY100/AZ100</f>
        <v>1.6901294506352855</v>
      </c>
      <c r="BH100" s="80">
        <v>0</v>
      </c>
      <c r="BI100" s="80">
        <v>2587</v>
      </c>
      <c r="BJ100" s="80">
        <v>74</v>
      </c>
      <c r="BK100" s="10">
        <f>SUM(BH100:BJ100)</f>
        <v>2661</v>
      </c>
      <c r="BL100" s="15">
        <f>AV100*$D$118</f>
        <v>2585.413119192036</v>
      </c>
      <c r="BM100" s="9">
        <f>BL100-BK100</f>
        <v>-75.586880807964008</v>
      </c>
      <c r="BN100" s="67">
        <f>BM100*IF($BM$113 &gt; 0, (BM100&gt;0), (BM100&lt;0))</f>
        <v>0</v>
      </c>
      <c r="BO100" s="7">
        <f>BN100/$BN$113</f>
        <v>0</v>
      </c>
      <c r="BP100" s="76">
        <f>BO100*$BM$113</f>
        <v>0</v>
      </c>
      <c r="BQ100" s="62">
        <f>IF(BP100&gt;0,V100,W100)</f>
        <v>74.696996317760963</v>
      </c>
      <c r="BR100" s="60">
        <f>BP100/BQ100</f>
        <v>0</v>
      </c>
      <c r="BS100" s="78">
        <f>BK100/BL100</f>
        <v>1.0292359005401759</v>
      </c>
      <c r="BT100" s="17">
        <f>AY100+BK100+BV100</f>
        <v>5174</v>
      </c>
      <c r="BU100" s="83">
        <f>AZ100+BL100+BW100</f>
        <v>4101.0610103471499</v>
      </c>
      <c r="BV100" s="80">
        <v>0</v>
      </c>
      <c r="BW100" s="15">
        <f>AW100*$D$121</f>
        <v>28.77953379028942</v>
      </c>
      <c r="BX100" s="48">
        <f>BW100-BV100</f>
        <v>28.77953379028942</v>
      </c>
      <c r="BY100" s="68">
        <f>BX100*(BX100&lt;&gt;0)</f>
        <v>28.77953379028942</v>
      </c>
      <c r="BZ100" s="31">
        <f>BY100/$BY$113</f>
        <v>8.2699809742210917E-2</v>
      </c>
      <c r="CA100" s="61">
        <f>BZ100 * $BX$113</f>
        <v>28.779533790289424</v>
      </c>
      <c r="CB100" s="62">
        <f>IF(CA100&gt;0, V100, W100)</f>
        <v>69.618148578531745</v>
      </c>
      <c r="CC100" s="79">
        <f>CA100/CB100</f>
        <v>0.41339125469309324</v>
      </c>
      <c r="CG100" s="33"/>
      <c r="CI100" s="16"/>
      <c r="CJ100" s="1"/>
    </row>
    <row r="101" spans="1:88" x14ac:dyDescent="0.2">
      <c r="A101" s="38" t="s">
        <v>156</v>
      </c>
      <c r="B101">
        <v>1</v>
      </c>
      <c r="C101">
        <v>0</v>
      </c>
      <c r="D101">
        <v>0.54648014440433201</v>
      </c>
      <c r="E101">
        <v>0.45351985559566699</v>
      </c>
      <c r="F101">
        <v>0.57982062780268995</v>
      </c>
      <c r="G101">
        <v>0.57982062780268995</v>
      </c>
      <c r="H101">
        <v>0.52469135802469102</v>
      </c>
      <c r="I101">
        <v>0.53371320037986703</v>
      </c>
      <c r="J101">
        <v>0.52918305330293403</v>
      </c>
      <c r="K101">
        <v>0.55392350571956395</v>
      </c>
      <c r="L101">
        <v>0.25468300848547798</v>
      </c>
      <c r="M101">
        <v>-0.65335287524358798</v>
      </c>
      <c r="N101" s="25">
        <v>0</v>
      </c>
      <c r="O101">
        <v>1.0038152039752499</v>
      </c>
      <c r="P101">
        <v>0.98815420798689901</v>
      </c>
      <c r="Q101">
        <v>1.0156269868899801</v>
      </c>
      <c r="R101">
        <v>1.00130624480869</v>
      </c>
      <c r="S101">
        <v>41.450000762939403</v>
      </c>
      <c r="T101" s="34">
        <f>IF(C101,P101,R101)</f>
        <v>1.00130624480869</v>
      </c>
      <c r="U101" s="34">
        <f>IF(D101 = 0,O101,Q101)</f>
        <v>1.0156269868899801</v>
      </c>
      <c r="V101" s="50">
        <f>S101*T101^(1-N101)</f>
        <v>41.504144611256187</v>
      </c>
      <c r="W101" s="49">
        <f>S101*U101^(N101+1)</f>
        <v>42.097739381451525</v>
      </c>
      <c r="X101" s="55">
        <f>0.5 * (D101-MAX($D$4:$D$112))/(MIN($D$4:$D$112)-MAX($D$4:$D$112)) + 0.75</f>
        <v>0.96800018117052999</v>
      </c>
      <c r="Y101" s="55">
        <f>AVERAGE(D101, F101, G101, H101, I101, J101, K101)</f>
        <v>0.54966178820525258</v>
      </c>
      <c r="Z101" s="26">
        <f>AI101^N101</f>
        <v>1</v>
      </c>
      <c r="AA101" s="26">
        <f>(Z101+AB101)/2</f>
        <v>1</v>
      </c>
      <c r="AB101" s="26">
        <f>AM101^N101</f>
        <v>1</v>
      </c>
      <c r="AC101" s="26">
        <f>IF(C101&gt;0, 1, 0.8)</f>
        <v>0.8</v>
      </c>
      <c r="AD101" s="26">
        <f>IF(C101&gt;0, 1, 0.7)</f>
        <v>0.7</v>
      </c>
      <c r="AE101" s="26">
        <f>IF(C101 &gt; 0, 1, 0.9)</f>
        <v>0.9</v>
      </c>
      <c r="AF101" s="26">
        <f>PERCENTILE($L$2:$L$112, 0.05)</f>
        <v>1.8188612012559151E-2</v>
      </c>
      <c r="AG101" s="26">
        <f>PERCENTILE($L$2:$L$112, 0.95)</f>
        <v>1.0270604073813701</v>
      </c>
      <c r="AH101" s="26">
        <f>MIN(MAX(L101,AF101), AG101)</f>
        <v>0.25468300848547798</v>
      </c>
      <c r="AI101" s="26">
        <f>AH101-$AH$113+1</f>
        <v>1.2364943964729189</v>
      </c>
      <c r="AJ101" s="26">
        <f>PERCENTILE($M$2:$M$112, 0.02)</f>
        <v>-1.240141403124134</v>
      </c>
      <c r="AK101" s="26">
        <f>PERCENTILE($M$2:$M$112, 0.98)</f>
        <v>1.0735266224922819</v>
      </c>
      <c r="AL101" s="26">
        <f>MIN(MAX(M101,AJ101), AK101)</f>
        <v>-0.65335287524358798</v>
      </c>
      <c r="AM101" s="26">
        <f>AL101-$AL$113 + 1</f>
        <v>1.586788527880546</v>
      </c>
      <c r="AN101" s="60">
        <v>1</v>
      </c>
      <c r="AO101" s="60">
        <v>1</v>
      </c>
      <c r="AP101" s="65">
        <v>1</v>
      </c>
      <c r="AQ101" s="25">
        <v>1</v>
      </c>
      <c r="AR101" s="20">
        <f>(AI101^4)*AB101*AE101*AN101</f>
        <v>2.103832305856876</v>
      </c>
      <c r="AS101" s="20">
        <f>(AI101^4) *Z101*AC101*AO101</f>
        <v>1.8700731607616676</v>
      </c>
      <c r="AT101" s="20">
        <f>(AM101^4)*AA101*AP101*AQ101</f>
        <v>6.3398094934644877</v>
      </c>
      <c r="AU101" s="14">
        <f>AR101/$AR$113</f>
        <v>4.4546688418712612E-3</v>
      </c>
      <c r="AV101" s="14">
        <f>AS101/$AS$113</f>
        <v>4.4687126293936471E-3</v>
      </c>
      <c r="AW101" s="81">
        <f>AT101/$AT$113</f>
        <v>2.0362135707636879E-3</v>
      </c>
      <c r="AX101" s="25">
        <f>N101</f>
        <v>0</v>
      </c>
      <c r="AY101" s="80">
        <v>290</v>
      </c>
      <c r="AZ101" s="15">
        <f>$D$119*AU101</f>
        <v>570.07733570079097</v>
      </c>
      <c r="BA101" s="23">
        <f>AZ101-AY101</f>
        <v>280.07733570079097</v>
      </c>
      <c r="BB101" s="67">
        <f>BA101*IF($BA$113 &gt; 0, (BA101&gt;0), (BA101&lt;0))</f>
        <v>280.07733570079097</v>
      </c>
      <c r="BC101" s="75">
        <f>BB101/$BB$113</f>
        <v>9.3181918265002519E-3</v>
      </c>
      <c r="BD101" s="76">
        <f>BC101*$BA$113</f>
        <v>6.6252343886421032</v>
      </c>
      <c r="BE101" s="77">
        <f>(IF(BD101 &gt; 0, V101, W101))</f>
        <v>41.504144611256187</v>
      </c>
      <c r="BF101" s="60">
        <f>BD101/BE101</f>
        <v>0.15962826003756014</v>
      </c>
      <c r="BG101" s="78">
        <f>AY101/AZ101</f>
        <v>0.50870291070860696</v>
      </c>
      <c r="BH101" s="80">
        <v>207</v>
      </c>
      <c r="BI101" s="80">
        <v>1534</v>
      </c>
      <c r="BJ101" s="80">
        <v>0</v>
      </c>
      <c r="BK101" s="10">
        <f>SUM(BH101:BJ101)</f>
        <v>1741</v>
      </c>
      <c r="BL101" s="15">
        <f>AV101*$D$118</f>
        <v>881.12735012595112</v>
      </c>
      <c r="BM101" s="9">
        <f>BL101-BK101</f>
        <v>-859.87264987404888</v>
      </c>
      <c r="BN101" s="67">
        <f>BM101*IF($BM$113 &gt; 0, (BM101&gt;0), (BM101&lt;0))</f>
        <v>0</v>
      </c>
      <c r="BO101" s="7">
        <f>BN101/$BN$113</f>
        <v>0</v>
      </c>
      <c r="BP101" s="76">
        <f>BO101*$BM$113</f>
        <v>0</v>
      </c>
      <c r="BQ101" s="62">
        <f>IF(BP101&gt;0,V101,W101)</f>
        <v>42.097739381451525</v>
      </c>
      <c r="BR101" s="60">
        <f>BP101/BQ101</f>
        <v>0</v>
      </c>
      <c r="BS101" s="78">
        <f>BK101/BL101</f>
        <v>1.9758778339489018</v>
      </c>
      <c r="BT101" s="17">
        <f>AY101+BK101+BV101</f>
        <v>2031</v>
      </c>
      <c r="BU101" s="83">
        <f>AZ101+BL101+BW101</f>
        <v>1460.6119925236706</v>
      </c>
      <c r="BV101" s="80">
        <v>0</v>
      </c>
      <c r="BW101" s="15">
        <f>AW101*$D$121</f>
        <v>9.407306696928238</v>
      </c>
      <c r="BX101" s="48">
        <f>BW101-BV101</f>
        <v>9.407306696928238</v>
      </c>
      <c r="BY101" s="68">
        <f>BX101*(BX101&lt;&gt;0)</f>
        <v>9.407306696928238</v>
      </c>
      <c r="BZ101" s="31">
        <f>BY101/$BY$113</f>
        <v>2.7032490508414456E-2</v>
      </c>
      <c r="CA101" s="61">
        <f>BZ101 * $BX$113</f>
        <v>9.407306696928238</v>
      </c>
      <c r="CB101" s="62">
        <f>IF(CA101&gt;0, V101, W101)</f>
        <v>41.504144611256187</v>
      </c>
      <c r="CC101" s="79">
        <f>CA101/CB101</f>
        <v>0.22665945256891085</v>
      </c>
      <c r="CG101" s="33"/>
      <c r="CI101" s="16"/>
      <c r="CJ101" s="1"/>
    </row>
    <row r="102" spans="1:88" x14ac:dyDescent="0.2">
      <c r="A102" s="38" t="s">
        <v>226</v>
      </c>
      <c r="B102">
        <v>0</v>
      </c>
      <c r="C102">
        <v>0</v>
      </c>
      <c r="D102">
        <v>0.103958416633346</v>
      </c>
      <c r="E102">
        <v>0.89604158336665296</v>
      </c>
      <c r="F102">
        <v>8.7077534791252395E-2</v>
      </c>
      <c r="G102">
        <v>8.7077534791252395E-2</v>
      </c>
      <c r="H102">
        <v>0.124215809284818</v>
      </c>
      <c r="I102">
        <v>0.35968214136344601</v>
      </c>
      <c r="J102">
        <v>0.211372203174298</v>
      </c>
      <c r="K102">
        <v>0.13566786788261101</v>
      </c>
      <c r="L102">
        <v>0.89548101289113002</v>
      </c>
      <c r="M102">
        <v>-1.13775722752265</v>
      </c>
      <c r="N102" s="25">
        <v>0</v>
      </c>
      <c r="O102">
        <v>1.0087957444231901</v>
      </c>
      <c r="P102">
        <v>0.99234414143364302</v>
      </c>
      <c r="Q102">
        <v>1.00661475891642</v>
      </c>
      <c r="R102">
        <v>0.98692452195514702</v>
      </c>
      <c r="S102">
        <v>360.98001098632801</v>
      </c>
      <c r="T102" s="34">
        <f>IF(C102,P102,R102)</f>
        <v>0.98692452195514702</v>
      </c>
      <c r="U102" s="34">
        <f>IF(D102 = 0,O102,Q102)</f>
        <v>1.00661475891642</v>
      </c>
      <c r="V102" s="50">
        <f>S102*T102^(1-N102)</f>
        <v>356.26002477804548</v>
      </c>
      <c r="W102" s="49">
        <f>S102*U102^(N102+1)</f>
        <v>363.36780673264923</v>
      </c>
      <c r="X102" s="55">
        <f>0.5 * (D102-MAX($D$4:$D$112))/(MIN($D$4:$D$112)-MAX($D$4:$D$112)) + 0.75</f>
        <v>1.1966890480607992</v>
      </c>
      <c r="Y102" s="55">
        <f>AVERAGE(D102, F102, G102, H102, I102, J102, K102)</f>
        <v>0.15843592970300341</v>
      </c>
      <c r="Z102" s="26">
        <f>AI102^N102</f>
        <v>1</v>
      </c>
      <c r="AA102" s="26">
        <f>(Z102+AB102)/2</f>
        <v>1</v>
      </c>
      <c r="AB102" s="26">
        <f>AM102^N102</f>
        <v>1</v>
      </c>
      <c r="AC102" s="26">
        <f>IF(C102&gt;0, 1, 0.8)</f>
        <v>0.8</v>
      </c>
      <c r="AD102" s="26">
        <f>IF(C102&gt;0, 1, 0.7)</f>
        <v>0.7</v>
      </c>
      <c r="AE102" s="26">
        <f>IF(C102 &gt; 0, 1, 0.9)</f>
        <v>0.9</v>
      </c>
      <c r="AF102" s="26">
        <f>PERCENTILE($L$2:$L$112, 0.05)</f>
        <v>1.8188612012559151E-2</v>
      </c>
      <c r="AG102" s="26">
        <f>PERCENTILE($L$2:$L$112, 0.95)</f>
        <v>1.0270604073813701</v>
      </c>
      <c r="AH102" s="26">
        <f>MIN(MAX(L102,AF102), AG102)</f>
        <v>0.89548101289113002</v>
      </c>
      <c r="AI102" s="26">
        <f>AH102-$AH$113+1</f>
        <v>1.877292400878571</v>
      </c>
      <c r="AJ102" s="26">
        <f>PERCENTILE($M$2:$M$112, 0.02)</f>
        <v>-1.240141403124134</v>
      </c>
      <c r="AK102" s="26">
        <f>PERCENTILE($M$2:$M$112, 0.98)</f>
        <v>1.0735266224922819</v>
      </c>
      <c r="AL102" s="26">
        <f>MIN(MAX(M102,AJ102), AK102)</f>
        <v>-1.13775722752265</v>
      </c>
      <c r="AM102" s="26">
        <f>AL102-$AL$113 + 1</f>
        <v>1.1023841756014841</v>
      </c>
      <c r="AN102" s="60">
        <v>1</v>
      </c>
      <c r="AO102" s="60">
        <v>1</v>
      </c>
      <c r="AP102" s="65">
        <v>1</v>
      </c>
      <c r="AQ102" s="25">
        <v>2</v>
      </c>
      <c r="AR102" s="20">
        <f>(AI102^4)*AB102*AE102*AN102</f>
        <v>11.178156820137664</v>
      </c>
      <c r="AS102" s="20">
        <f>(AI102^4) *Z102*AC102*AO102</f>
        <v>9.9361393956779249</v>
      </c>
      <c r="AT102" s="20">
        <f>(AM102^4)*AA102*AP102*AQ102</f>
        <v>2.9536693570686321</v>
      </c>
      <c r="AU102" s="14">
        <f>AR102/$AR$113</f>
        <v>2.3668705322944857E-2</v>
      </c>
      <c r="AV102" s="14">
        <f>AS102/$AS$113</f>
        <v>2.3743323275543498E-2</v>
      </c>
      <c r="AW102" s="81">
        <f>AT102/$AT$113</f>
        <v>9.4865652266238622E-4</v>
      </c>
      <c r="AX102" s="25">
        <f>N102</f>
        <v>0</v>
      </c>
      <c r="AY102" s="80">
        <v>722</v>
      </c>
      <c r="AZ102" s="15">
        <f>$D$119*AU102</f>
        <v>3028.955226293222</v>
      </c>
      <c r="BA102" s="23">
        <f>AZ102-AY102</f>
        <v>2306.955226293222</v>
      </c>
      <c r="BB102" s="67">
        <f>BA102*IF($BA$113 &gt; 0, (BA102&gt;0), (BA102&lt;0))</f>
        <v>2306.955226293222</v>
      </c>
      <c r="BC102" s="75">
        <f>BB102/$BB$113</f>
        <v>7.6752555789493082E-2</v>
      </c>
      <c r="BD102" s="76">
        <f>BC102*$BA$113</f>
        <v>54.571067166333073</v>
      </c>
      <c r="BE102" s="77">
        <f>(IF(BD102 &gt; 0, V102, W102))</f>
        <v>356.26002477804548</v>
      </c>
      <c r="BF102" s="60">
        <f>BD102/BE102</f>
        <v>0.15317763254614811</v>
      </c>
      <c r="BG102" s="78">
        <f>AY102/AZ102</f>
        <v>0.23836601932329318</v>
      </c>
      <c r="BH102" s="80">
        <v>361</v>
      </c>
      <c r="BI102" s="80">
        <v>1083</v>
      </c>
      <c r="BJ102" s="80">
        <v>0</v>
      </c>
      <c r="BK102" s="10">
        <f>SUM(BH102:BJ102)</f>
        <v>1444</v>
      </c>
      <c r="BL102" s="15">
        <f>AV102*$D$118</f>
        <v>4681.63725350184</v>
      </c>
      <c r="BM102" s="9">
        <f>BL102-BK102</f>
        <v>3237.63725350184</v>
      </c>
      <c r="BN102" s="67">
        <f>BM102*IF($BM$113 &gt; 0, (BM102&gt;0), (BM102&lt;0))</f>
        <v>3237.63725350184</v>
      </c>
      <c r="BO102" s="7">
        <f>BN102/$BN$113</f>
        <v>6.5331498951328143E-2</v>
      </c>
      <c r="BP102" s="76">
        <f>BO102*$BM$113</f>
        <v>16.202211739933777</v>
      </c>
      <c r="BQ102" s="62">
        <f>IF(BP102&gt;0,V102,W102)</f>
        <v>356.26002477804548</v>
      </c>
      <c r="BR102" s="60">
        <f>BP102/BQ102</f>
        <v>4.5478612847534496E-2</v>
      </c>
      <c r="BS102" s="78">
        <f>BK102/BL102</f>
        <v>0.30843910405913993</v>
      </c>
      <c r="BT102" s="17">
        <f>AY102+BK102+BV102</f>
        <v>2166</v>
      </c>
      <c r="BU102" s="83">
        <f>AZ102+BL102+BW102</f>
        <v>7714.9752729297625</v>
      </c>
      <c r="BV102" s="80">
        <v>0</v>
      </c>
      <c r="BW102" s="15">
        <f>AW102*$D$121</f>
        <v>4.3827931347002247</v>
      </c>
      <c r="BX102" s="48">
        <f>BW102-BV102</f>
        <v>4.3827931347002247</v>
      </c>
      <c r="BY102" s="68">
        <f>BX102*(BX102&lt;&gt;0)</f>
        <v>4.3827931347002247</v>
      </c>
      <c r="BZ102" s="31">
        <f>BY102/$BY$113</f>
        <v>1.2594233145690291E-2</v>
      </c>
      <c r="CA102" s="61">
        <f>BZ102 * $BX$113</f>
        <v>4.3827931347002247</v>
      </c>
      <c r="CB102" s="62">
        <f>IF(CA102&gt;0, V102, W102)</f>
        <v>356.26002477804548</v>
      </c>
      <c r="CC102" s="79">
        <f>CA102/CB102</f>
        <v>1.2302231038777816E-2</v>
      </c>
      <c r="CG102" s="33"/>
      <c r="CI102" s="16"/>
      <c r="CJ102" s="1"/>
    </row>
    <row r="103" spans="1:88" x14ac:dyDescent="0.2">
      <c r="A103" s="38" t="s">
        <v>211</v>
      </c>
      <c r="B103">
        <v>1</v>
      </c>
      <c r="C103">
        <v>1</v>
      </c>
      <c r="D103">
        <v>0.34894613583138101</v>
      </c>
      <c r="E103">
        <v>0.65105386416861799</v>
      </c>
      <c r="F103">
        <v>0.35827664399092901</v>
      </c>
      <c r="G103">
        <v>0.35827664399092901</v>
      </c>
      <c r="H103">
        <v>0.123028391167192</v>
      </c>
      <c r="I103">
        <v>0.16088328075709701</v>
      </c>
      <c r="J103">
        <v>0.140688347766421</v>
      </c>
      <c r="K103">
        <v>0.22451135625259999</v>
      </c>
      <c r="L103">
        <v>0.62164413460429602</v>
      </c>
      <c r="M103">
        <v>-0.59576232558584097</v>
      </c>
      <c r="N103" s="25">
        <v>0</v>
      </c>
      <c r="O103">
        <v>1.0227952393547799</v>
      </c>
      <c r="P103">
        <v>0.96530677954314903</v>
      </c>
      <c r="Q103">
        <v>1.01365986517267</v>
      </c>
      <c r="R103">
        <v>0.97441022338274397</v>
      </c>
      <c r="S103">
        <v>24.4699993133544</v>
      </c>
      <c r="T103" s="34">
        <f>IF(C103,P103,R103)</f>
        <v>0.96530677954314903</v>
      </c>
      <c r="U103" s="34">
        <f>IF(D103 = 0,O103,Q103)</f>
        <v>1.01365986517267</v>
      </c>
      <c r="V103" s="50">
        <f>S103*T103^(1-N103)</f>
        <v>23.621056232597205</v>
      </c>
      <c r="W103" s="49">
        <f>S103*U103^(N103+1)</f>
        <v>24.80425620475015</v>
      </c>
      <c r="X103" s="55">
        <f>0.5 * (D103-MAX($D$4:$D$112))/(MIN($D$4:$D$112)-MAX($D$4:$D$112)) + 0.75</f>
        <v>1.0700829169050774</v>
      </c>
      <c r="Y103" s="55">
        <f>AVERAGE(D103, F103, G103, H103, I103, J103, K103)</f>
        <v>0.2449443999652213</v>
      </c>
      <c r="Z103" s="26">
        <f>AI103^N103</f>
        <v>1</v>
      </c>
      <c r="AA103" s="26">
        <f>(Z103+AB103)/2</f>
        <v>1</v>
      </c>
      <c r="AB103" s="26">
        <f>AM103^N103</f>
        <v>1</v>
      </c>
      <c r="AC103" s="26">
        <f>IF(C103&gt;0, 1, 0.8)</f>
        <v>1</v>
      </c>
      <c r="AD103" s="26">
        <f>IF(C103&gt;0, 1, 0.7)</f>
        <v>1</v>
      </c>
      <c r="AE103" s="26">
        <f>IF(C103 &gt; 0, 1, 0.9)</f>
        <v>1</v>
      </c>
      <c r="AF103" s="26">
        <f>PERCENTILE($L$2:$L$112, 0.05)</f>
        <v>1.8188612012559151E-2</v>
      </c>
      <c r="AG103" s="26">
        <f>PERCENTILE($L$2:$L$112, 0.95)</f>
        <v>1.0270604073813701</v>
      </c>
      <c r="AH103" s="26">
        <f>MIN(MAX(L103,AF103), AG103)</f>
        <v>0.62164413460429602</v>
      </c>
      <c r="AI103" s="26">
        <f>AH103-$AH$113+1</f>
        <v>1.6034555225917368</v>
      </c>
      <c r="AJ103" s="26">
        <f>PERCENTILE($M$2:$M$112, 0.02)</f>
        <v>-1.240141403124134</v>
      </c>
      <c r="AK103" s="26">
        <f>PERCENTILE($M$2:$M$112, 0.98)</f>
        <v>1.0735266224922819</v>
      </c>
      <c r="AL103" s="26">
        <f>MIN(MAX(M103,AJ103), AK103)</f>
        <v>-0.59576232558584097</v>
      </c>
      <c r="AM103" s="26">
        <f>AL103-$AL$113 + 1</f>
        <v>1.6443790775382929</v>
      </c>
      <c r="AN103" s="60">
        <v>1</v>
      </c>
      <c r="AO103" s="60">
        <v>1</v>
      </c>
      <c r="AP103" s="65">
        <v>1</v>
      </c>
      <c r="AQ103" s="25">
        <v>1</v>
      </c>
      <c r="AR103" s="20">
        <f>(AI103^4)*AB103*AE103*AN103</f>
        <v>6.6103989545317106</v>
      </c>
      <c r="AS103" s="20">
        <f>(AI103^4) *Z103*AC103*AO103</f>
        <v>6.6103989545317106</v>
      </c>
      <c r="AT103" s="20">
        <f>(AM103^4)*AA103*AP103*AQ103</f>
        <v>7.3115216341963558</v>
      </c>
      <c r="AU103" s="14">
        <f>AR103/$AR$113</f>
        <v>1.39969037328273E-2</v>
      </c>
      <c r="AV103" s="14">
        <f>AS103/$AS$113</f>
        <v>1.5796159162786438E-2</v>
      </c>
      <c r="AW103" s="81">
        <f>AT103/$AT$113</f>
        <v>2.3483070886956945E-3</v>
      </c>
      <c r="AX103" s="25">
        <f>N103</f>
        <v>0</v>
      </c>
      <c r="AY103" s="80">
        <v>1737</v>
      </c>
      <c r="AZ103" s="15">
        <f>$D$119*AU103</f>
        <v>1791.225761401108</v>
      </c>
      <c r="BA103" s="23">
        <f>AZ103-AY103</f>
        <v>54.225761401108002</v>
      </c>
      <c r="BB103" s="67">
        <f>BA103*IF($BA$113 &gt; 0, (BA103&gt;0), (BA103&lt;0))</f>
        <v>54.225761401108002</v>
      </c>
      <c r="BC103" s="75">
        <f>BB103/$BB$113</f>
        <v>1.8040947347962453E-3</v>
      </c>
      <c r="BD103" s="76">
        <f>BC103*$BA$113</f>
        <v>1.2827113564402124</v>
      </c>
      <c r="BE103" s="77">
        <f>(IF(BD103 &gt; 0, V103, W103))</f>
        <v>23.621056232597205</v>
      </c>
      <c r="BF103" s="60">
        <f>BD103/BE103</f>
        <v>5.4303725617064605E-2</v>
      </c>
      <c r="BG103" s="78">
        <f>AY103/AZ103</f>
        <v>0.96972700897362474</v>
      </c>
      <c r="BH103" s="80">
        <v>587</v>
      </c>
      <c r="BI103" s="80">
        <v>3230</v>
      </c>
      <c r="BJ103" s="80">
        <v>0</v>
      </c>
      <c r="BK103" s="10">
        <f>SUM(BH103:BJ103)</f>
        <v>3817</v>
      </c>
      <c r="BL103" s="15">
        <f>AV103*$D$118</f>
        <v>3114.6392752407414</v>
      </c>
      <c r="BM103" s="9">
        <f>BL103-BK103</f>
        <v>-702.36072475925857</v>
      </c>
      <c r="BN103" s="67">
        <f>BM103*IF($BM$113 &gt; 0, (BM103&gt;0), (BM103&lt;0))</f>
        <v>0</v>
      </c>
      <c r="BO103" s="7">
        <f>BN103/$BN$113</f>
        <v>0</v>
      </c>
      <c r="BP103" s="76">
        <f>BO103*$BM$113</f>
        <v>0</v>
      </c>
      <c r="BQ103" s="62">
        <f>IF(BP103&gt;0,V103,W103)</f>
        <v>24.80425620475015</v>
      </c>
      <c r="BR103" s="60">
        <f>BP103/BQ103</f>
        <v>0</v>
      </c>
      <c r="BS103" s="78">
        <f>BK103/BL103</f>
        <v>1.2255030720066196</v>
      </c>
      <c r="BT103" s="17">
        <f>AY103+BK103+BV103</f>
        <v>5578</v>
      </c>
      <c r="BU103" s="83">
        <f>AZ103+BL103+BW103</f>
        <v>4916.7142153916238</v>
      </c>
      <c r="BV103" s="80">
        <v>24</v>
      </c>
      <c r="BW103" s="15">
        <f>AW103*$D$121</f>
        <v>10.849178749774108</v>
      </c>
      <c r="BX103" s="48">
        <f>BW103-BV103</f>
        <v>-13.150821250225892</v>
      </c>
      <c r="BY103" s="68">
        <f>BX103*(BX103&lt;&gt;0)</f>
        <v>-13.150821250225892</v>
      </c>
      <c r="BZ103" s="31">
        <f>BY103/$BY$113</f>
        <v>-3.7789716236281266E-2</v>
      </c>
      <c r="CA103" s="61">
        <f>BZ103 * $BX$113</f>
        <v>-13.150821250225892</v>
      </c>
      <c r="CB103" s="62">
        <f>IF(CA103&gt;0, V103, W103)</f>
        <v>24.80425620475015</v>
      </c>
      <c r="CC103" s="79">
        <f>CA103/CB103</f>
        <v>-0.5301840596093923</v>
      </c>
      <c r="CG103" s="33"/>
      <c r="CI103" s="16"/>
      <c r="CJ103" s="1"/>
    </row>
    <row r="104" spans="1:88" x14ac:dyDescent="0.2">
      <c r="A104" s="38" t="s">
        <v>208</v>
      </c>
      <c r="B104">
        <v>0</v>
      </c>
      <c r="C104">
        <v>0</v>
      </c>
      <c r="D104">
        <v>6.4964157706093095E-2</v>
      </c>
      <c r="E104">
        <v>0.93503584229390602</v>
      </c>
      <c r="F104">
        <v>0.15182546749777301</v>
      </c>
      <c r="G104">
        <v>0.15182546749777301</v>
      </c>
      <c r="H104">
        <v>0.11592836946277001</v>
      </c>
      <c r="I104">
        <v>0.28840716305372199</v>
      </c>
      <c r="J104">
        <v>0.18285122956710301</v>
      </c>
      <c r="K104">
        <v>0.166617746388457</v>
      </c>
      <c r="L104">
        <v>0.62685371705732096</v>
      </c>
      <c r="M104">
        <v>-1.00041002309551</v>
      </c>
      <c r="N104" s="25">
        <v>0</v>
      </c>
      <c r="O104">
        <v>1.01127919540723</v>
      </c>
      <c r="P104">
        <v>0.996311112544782</v>
      </c>
      <c r="Q104">
        <v>1.0054740309111201</v>
      </c>
      <c r="R104">
        <v>0.97777871600715704</v>
      </c>
      <c r="S104">
        <v>175.02999877929599</v>
      </c>
      <c r="T104" s="34">
        <f>IF(C104,P104,R104)</f>
        <v>0.97777871600715704</v>
      </c>
      <c r="U104" s="34">
        <f>IF(D104 = 0,O104,Q104)</f>
        <v>1.0054740309111201</v>
      </c>
      <c r="V104" s="50">
        <f>S104*T104^(1-N104)</f>
        <v>171.1406074691543</v>
      </c>
      <c r="W104" s="49">
        <f>S104*U104^(N104+1)</f>
        <v>175.98811840298717</v>
      </c>
      <c r="X104" s="55">
        <f>0.5 * (D104-MAX($D$4:$D$112))/(MIN($D$4:$D$112)-MAX($D$4:$D$112)) + 0.75</f>
        <v>1.2168407204639093</v>
      </c>
      <c r="Y104" s="55">
        <f>AVERAGE(D104, F104, G104, H104, I104, J104, K104)</f>
        <v>0.1603456573105273</v>
      </c>
      <c r="Z104" s="26">
        <f>AI104^N104</f>
        <v>1</v>
      </c>
      <c r="AA104" s="26">
        <f>(Z104+AB104)/2</f>
        <v>1</v>
      </c>
      <c r="AB104" s="26">
        <f>AM104^N104</f>
        <v>1</v>
      </c>
      <c r="AC104" s="26">
        <f>IF(C104&gt;0, 1, 0.8)</f>
        <v>0.8</v>
      </c>
      <c r="AD104" s="26">
        <f>IF(C104&gt;0, 1, 0.7)</f>
        <v>0.7</v>
      </c>
      <c r="AE104" s="26">
        <f>IF(C104 &gt; 0, 1, 0.9)</f>
        <v>0.9</v>
      </c>
      <c r="AF104" s="26">
        <f>PERCENTILE($L$2:$L$112, 0.05)</f>
        <v>1.8188612012559151E-2</v>
      </c>
      <c r="AG104" s="26">
        <f>PERCENTILE($L$2:$L$112, 0.95)</f>
        <v>1.0270604073813701</v>
      </c>
      <c r="AH104" s="26">
        <f>MIN(MAX(L104,AF104), AG104)</f>
        <v>0.62685371705732096</v>
      </c>
      <c r="AI104" s="26">
        <f>AH104-$AH$113+1</f>
        <v>1.6086651050447618</v>
      </c>
      <c r="AJ104" s="26">
        <f>PERCENTILE($M$2:$M$112, 0.02)</f>
        <v>-1.240141403124134</v>
      </c>
      <c r="AK104" s="26">
        <f>PERCENTILE($M$2:$M$112, 0.98)</f>
        <v>1.0735266224922819</v>
      </c>
      <c r="AL104" s="26">
        <f>MIN(MAX(M104,AJ104), AK104)</f>
        <v>-1.00041002309551</v>
      </c>
      <c r="AM104" s="26">
        <f>AL104-$AL$113 + 1</f>
        <v>1.239731380028624</v>
      </c>
      <c r="AN104" s="60">
        <v>1</v>
      </c>
      <c r="AO104" s="60">
        <v>1</v>
      </c>
      <c r="AP104" s="65">
        <v>1</v>
      </c>
      <c r="AQ104" s="25">
        <v>1</v>
      </c>
      <c r="AR104" s="20">
        <f>(AI104^4)*AB104*AE104*AN104</f>
        <v>6.0270538873861819</v>
      </c>
      <c r="AS104" s="20">
        <f>(AI104^4) *Z104*AC104*AO104</f>
        <v>5.3573812332321618</v>
      </c>
      <c r="AT104" s="20">
        <f>(AM104^4)*AA104*AP104*AQ104</f>
        <v>2.3621657964553986</v>
      </c>
      <c r="AU104" s="14">
        <f>AR104/$AR$113</f>
        <v>1.2761724917748647E-2</v>
      </c>
      <c r="AV104" s="14">
        <f>AS104/$AS$113</f>
        <v>1.2801957527517392E-2</v>
      </c>
      <c r="AW104" s="81">
        <f>AT104/$AT$113</f>
        <v>7.5867801013494924E-4</v>
      </c>
      <c r="AX104" s="25">
        <f>N104</f>
        <v>0</v>
      </c>
      <c r="AY104" s="80">
        <v>2625</v>
      </c>
      <c r="AZ104" s="15">
        <f>$D$119*AU104</f>
        <v>1633.1562228990476</v>
      </c>
      <c r="BA104" s="23">
        <f>AZ104-AY104</f>
        <v>-991.84377710095237</v>
      </c>
      <c r="BB104" s="67">
        <f>BA104*IF($BA$113 &gt; 0, (BA104&gt;0), (BA104&lt;0))</f>
        <v>0</v>
      </c>
      <c r="BC104" s="75">
        <f>BB104/$BB$113</f>
        <v>0</v>
      </c>
      <c r="BD104" s="76">
        <f>BC104*$BA$113</f>
        <v>0</v>
      </c>
      <c r="BE104" s="77">
        <f>(IF(BD104 &gt; 0, V104, W104))</f>
        <v>175.98811840298717</v>
      </c>
      <c r="BF104" s="60">
        <f>BD104/BE104</f>
        <v>0</v>
      </c>
      <c r="BG104" s="78">
        <f>AY104/AZ104</f>
        <v>1.6073171465129716</v>
      </c>
      <c r="BH104" s="80">
        <v>0</v>
      </c>
      <c r="BI104" s="80">
        <v>3676</v>
      </c>
      <c r="BJ104" s="80">
        <v>0</v>
      </c>
      <c r="BK104" s="10">
        <f>SUM(BH104:BJ104)</f>
        <v>3676</v>
      </c>
      <c r="BL104" s="15">
        <f>AV104*$D$118</f>
        <v>2524.2515794032965</v>
      </c>
      <c r="BM104" s="9">
        <f>BL104-BK104</f>
        <v>-1151.7484205967035</v>
      </c>
      <c r="BN104" s="67">
        <f>BM104*IF($BM$113 &gt; 0, (BM104&gt;0), (BM104&lt;0))</f>
        <v>0</v>
      </c>
      <c r="BO104" s="7">
        <f>BN104/$BN$113</f>
        <v>0</v>
      </c>
      <c r="BP104" s="76">
        <f>BO104*$BM$113</f>
        <v>0</v>
      </c>
      <c r="BQ104" s="62">
        <f>IF(BP104&gt;0,V104,W104)</f>
        <v>175.98811840298717</v>
      </c>
      <c r="BR104" s="60">
        <f>BP104/BQ104</f>
        <v>0</v>
      </c>
      <c r="BS104" s="78">
        <f>BK104/BL104</f>
        <v>1.4562732296552483</v>
      </c>
      <c r="BT104" s="17">
        <f>AY104+BK104+BV104</f>
        <v>6301</v>
      </c>
      <c r="BU104" s="83">
        <f>AZ104+BL104+BW104</f>
        <v>4160.9128947091676</v>
      </c>
      <c r="BV104" s="80">
        <v>0</v>
      </c>
      <c r="BW104" s="15">
        <f>AW104*$D$121</f>
        <v>3.5050924068234655</v>
      </c>
      <c r="BX104" s="48">
        <f>BW104-BV104</f>
        <v>3.5050924068234655</v>
      </c>
      <c r="BY104" s="68">
        <f>BX104*(BX104&lt;&gt;0)</f>
        <v>3.5050924068234655</v>
      </c>
      <c r="BZ104" s="31">
        <f>BY104/$BY$113</f>
        <v>1.00721046173088E-2</v>
      </c>
      <c r="CA104" s="61">
        <f>BZ104 * $BX$113</f>
        <v>3.505092406823465</v>
      </c>
      <c r="CB104" s="62">
        <f>IF(CA104&gt;0, V104, W104)</f>
        <v>171.1406074691543</v>
      </c>
      <c r="CC104" s="79">
        <f>CA104/CB104</f>
        <v>2.0480775770620126E-2</v>
      </c>
      <c r="CG104" s="33"/>
      <c r="CI104" s="16"/>
      <c r="CJ104" s="1"/>
    </row>
    <row r="105" spans="1:88" x14ac:dyDescent="0.2">
      <c r="A105" s="38" t="s">
        <v>243</v>
      </c>
      <c r="B105">
        <v>1</v>
      </c>
      <c r="C105">
        <v>1</v>
      </c>
      <c r="D105">
        <v>0.20528017241379301</v>
      </c>
      <c r="E105">
        <v>0.79471982758620596</v>
      </c>
      <c r="F105">
        <v>0.806417112299465</v>
      </c>
      <c r="G105">
        <v>0.806417112299465</v>
      </c>
      <c r="H105">
        <v>2.2336769759450099E-2</v>
      </c>
      <c r="I105">
        <v>0.205040091638029</v>
      </c>
      <c r="J105">
        <v>6.7675204605344402E-2</v>
      </c>
      <c r="K105">
        <v>0.23361173573285501</v>
      </c>
      <c r="L105">
        <v>0.29638702543951001</v>
      </c>
      <c r="M105">
        <v>0.80377918832143003</v>
      </c>
      <c r="N105" s="25">
        <v>0</v>
      </c>
      <c r="O105">
        <v>1.0056572881074799</v>
      </c>
      <c r="P105">
        <v>0.99593368539123905</v>
      </c>
      <c r="Q105">
        <v>1.0023660155285801</v>
      </c>
      <c r="R105">
        <v>0.99327395467572699</v>
      </c>
      <c r="S105">
        <v>21.940000534057599</v>
      </c>
      <c r="T105" s="34">
        <f>IF(C105,P105,R105)</f>
        <v>0.99593368539123905</v>
      </c>
      <c r="U105" s="34">
        <f>IF(D105 = 0,O105,Q105)</f>
        <v>1.0023660155285801</v>
      </c>
      <c r="V105" s="50">
        <f>S105*T105^(1-N105)</f>
        <v>21.850785589369739</v>
      </c>
      <c r="W105" s="49">
        <f>S105*U105^(N105+1)</f>
        <v>21.991910916018234</v>
      </c>
      <c r="X105" s="55">
        <f>0.5 * (D105-MAX($D$4:$D$112))/(MIN($D$4:$D$112)-MAX($D$4:$D$112)) + 0.75</f>
        <v>1.1443274213504502</v>
      </c>
      <c r="Y105" s="55">
        <f>AVERAGE(D105, F105, G105, H105, I105, J105, K105)</f>
        <v>0.33525402839262874</v>
      </c>
      <c r="Z105" s="26">
        <f>AI105^N105</f>
        <v>1</v>
      </c>
      <c r="AA105" s="26">
        <f>(Z105+AB105)/2</f>
        <v>1</v>
      </c>
      <c r="AB105" s="26">
        <f>AM105^N105</f>
        <v>1</v>
      </c>
      <c r="AC105" s="26">
        <f>IF(C105&gt;0, 1, 0.8)</f>
        <v>1</v>
      </c>
      <c r="AD105" s="26">
        <f>IF(C105&gt;0, 1, 0.7)</f>
        <v>1</v>
      </c>
      <c r="AE105" s="26">
        <f>IF(C105 &gt; 0, 1, 0.9)</f>
        <v>1</v>
      </c>
      <c r="AF105" s="26">
        <f>PERCENTILE($L$2:$L$112, 0.05)</f>
        <v>1.8188612012559151E-2</v>
      </c>
      <c r="AG105" s="26">
        <f>PERCENTILE($L$2:$L$112, 0.95)</f>
        <v>1.0270604073813701</v>
      </c>
      <c r="AH105" s="26">
        <f>MIN(MAX(L105,AF105), AG105)</f>
        <v>0.29638702543951001</v>
      </c>
      <c r="AI105" s="26">
        <f>AH105-$AH$113+1</f>
        <v>1.2781984134269508</v>
      </c>
      <c r="AJ105" s="26">
        <f>PERCENTILE($M$2:$M$112, 0.02)</f>
        <v>-1.240141403124134</v>
      </c>
      <c r="AK105" s="26">
        <f>PERCENTILE($M$2:$M$112, 0.98)</f>
        <v>1.0735266224922819</v>
      </c>
      <c r="AL105" s="26">
        <f>MIN(MAX(M105,AJ105), AK105)</f>
        <v>0.80377918832143003</v>
      </c>
      <c r="AM105" s="26">
        <f>AL105-$AL$113 + 1</f>
        <v>3.043920591445564</v>
      </c>
      <c r="AN105" s="60">
        <v>0</v>
      </c>
      <c r="AO105" s="63">
        <v>0</v>
      </c>
      <c r="AP105" s="65">
        <v>0.5</v>
      </c>
      <c r="AQ105" s="64">
        <v>1</v>
      </c>
      <c r="AR105" s="20">
        <f>(AI105^4)*AB105*AE105*AN105</f>
        <v>0</v>
      </c>
      <c r="AS105" s="20">
        <f>(AI105^4) *Z105*AC105*AO105</f>
        <v>0</v>
      </c>
      <c r="AT105" s="20">
        <f>(AM105^4)*AA105*AP105*AQ105</f>
        <v>42.924305635907238</v>
      </c>
      <c r="AU105" s="14">
        <f>AR105/$AR$113</f>
        <v>0</v>
      </c>
      <c r="AV105" s="14">
        <f>AS105/$AS$113</f>
        <v>0</v>
      </c>
      <c r="AW105" s="81">
        <f>AT105/$AT$113</f>
        <v>1.3786384865593146E-2</v>
      </c>
      <c r="AX105" s="25">
        <f>N105</f>
        <v>0</v>
      </c>
      <c r="AY105" s="80">
        <v>0</v>
      </c>
      <c r="AZ105" s="15">
        <f>$D$119*AU105</f>
        <v>0</v>
      </c>
      <c r="BA105" s="23">
        <f>AZ105-AY105</f>
        <v>0</v>
      </c>
      <c r="BB105" s="67">
        <f>BA105*IF($BA$113 &gt; 0, (BA105&gt;0), (BA105&lt;0))</f>
        <v>0</v>
      </c>
      <c r="BC105" s="75">
        <f>BB105/$BB$113</f>
        <v>0</v>
      </c>
      <c r="BD105" s="76">
        <f>BC105*$BA$113</f>
        <v>0</v>
      </c>
      <c r="BE105" s="77">
        <f>(IF(BD105 &gt; 0, V105, W105))</f>
        <v>21.991910916018234</v>
      </c>
      <c r="BF105" s="60">
        <f>BD105/BE105</f>
        <v>0</v>
      </c>
      <c r="BG105" s="78" t="e">
        <f>AY105/AZ105</f>
        <v>#DIV/0!</v>
      </c>
      <c r="BH105" s="80">
        <v>0</v>
      </c>
      <c r="BI105" s="80">
        <v>0</v>
      </c>
      <c r="BJ105" s="80">
        <v>0</v>
      </c>
      <c r="BK105" s="10">
        <f>SUM(BH105:BJ105)</f>
        <v>0</v>
      </c>
      <c r="BL105" s="15">
        <f>AV105*$D$118</f>
        <v>0</v>
      </c>
      <c r="BM105" s="9">
        <f>BL105-BK105</f>
        <v>0</v>
      </c>
      <c r="BN105" s="67">
        <f>BM105*IF($BM$113 &gt; 0, (BM105&gt;0), (BM105&lt;0))</f>
        <v>0</v>
      </c>
      <c r="BO105" s="7">
        <f>BN105/$BN$113</f>
        <v>0</v>
      </c>
      <c r="BP105" s="76">
        <f>BO105*$BM$113</f>
        <v>0</v>
      </c>
      <c r="BQ105" s="62">
        <f>IF(BP105&gt;0,V105,W105)</f>
        <v>21.991910916018234</v>
      </c>
      <c r="BR105" s="60">
        <f>BP105/BQ105</f>
        <v>0</v>
      </c>
      <c r="BS105" s="78" t="e">
        <f>BK105/BL105</f>
        <v>#DIV/0!</v>
      </c>
      <c r="BT105" s="17">
        <f>AY105+BK105+BV105</f>
        <v>132</v>
      </c>
      <c r="BU105" s="83">
        <f>AZ105+BL105+BW105</f>
        <v>63.693098079040332</v>
      </c>
      <c r="BV105" s="80">
        <v>132</v>
      </c>
      <c r="BW105" s="15">
        <f>AW105*$D$121</f>
        <v>63.693098079040332</v>
      </c>
      <c r="BX105" s="48">
        <f>BW105-BV105</f>
        <v>-68.30690192095966</v>
      </c>
      <c r="BY105" s="68">
        <f>BX105*(BX105&lt;&gt;0)</f>
        <v>-68.30690192095966</v>
      </c>
      <c r="BZ105" s="31">
        <f>BY105/$BY$113</f>
        <v>-0.1962842009222977</v>
      </c>
      <c r="CA105" s="61">
        <f>BZ105 * $BX$113</f>
        <v>-68.30690192095966</v>
      </c>
      <c r="CB105" s="62">
        <f>IF(CA105&gt;0, V105, W105)</f>
        <v>21.991910916018234</v>
      </c>
      <c r="CC105" s="79">
        <f>CA105/CB105</f>
        <v>-3.1060012102544032</v>
      </c>
      <c r="CG105" s="33"/>
      <c r="CI105" s="16"/>
      <c r="CJ105" s="1"/>
    </row>
    <row r="106" spans="1:88" x14ac:dyDescent="0.2">
      <c r="A106" s="38" t="s">
        <v>158</v>
      </c>
      <c r="B106">
        <v>1</v>
      </c>
      <c r="C106">
        <v>1</v>
      </c>
      <c r="D106">
        <v>0.78855721393034806</v>
      </c>
      <c r="E106">
        <v>0.211442786069651</v>
      </c>
      <c r="F106">
        <v>0.80528846153846101</v>
      </c>
      <c r="G106">
        <v>0.80528846153846101</v>
      </c>
      <c r="H106">
        <v>0.35958904109589002</v>
      </c>
      <c r="I106">
        <v>0.96917808219178003</v>
      </c>
      <c r="J106">
        <v>0.590343812728224</v>
      </c>
      <c r="K106">
        <v>0.68949043556140799</v>
      </c>
      <c r="L106">
        <v>-0.21195217387683599</v>
      </c>
      <c r="M106">
        <v>-0.195408720613887</v>
      </c>
      <c r="N106" s="25">
        <v>0</v>
      </c>
      <c r="O106">
        <v>1.02165260033831</v>
      </c>
      <c r="P106">
        <v>0.97550151674835395</v>
      </c>
      <c r="Q106">
        <v>1.01473296674026</v>
      </c>
      <c r="R106">
        <v>1.01886359206246</v>
      </c>
      <c r="S106">
        <v>4.6100001335143999</v>
      </c>
      <c r="T106" s="34">
        <f>IF(C106,P106,R106)</f>
        <v>0.97550151674835395</v>
      </c>
      <c r="U106" s="34">
        <f>IF(D106 = 0,O106,Q106)</f>
        <v>1.01473296674026</v>
      </c>
      <c r="V106" s="50">
        <f>S106*T106^(1-N106)</f>
        <v>4.4970621224534115</v>
      </c>
      <c r="W106" s="49">
        <f>S106*U106^(N106+1)</f>
        <v>4.6779191121540622</v>
      </c>
      <c r="X106" s="55">
        <f>0.5 * (D106-MAX($D$4:$D$112))/(MIN($D$4:$D$112)-MAX($D$4:$D$112)) + 0.75</f>
        <v>0.84289823191964119</v>
      </c>
      <c r="Y106" s="55">
        <f>AVERAGE(D106, F106, G106, H106, I106, J106, K106)</f>
        <v>0.71539078694065317</v>
      </c>
      <c r="Z106" s="26">
        <f>AI106^N106</f>
        <v>1</v>
      </c>
      <c r="AA106" s="26">
        <f>(Z106+AB106)/2</f>
        <v>1</v>
      </c>
      <c r="AB106" s="26">
        <f>AM106^N106</f>
        <v>1</v>
      </c>
      <c r="AC106" s="26">
        <f>IF(C106&gt;0, 1, 0.8)</f>
        <v>1</v>
      </c>
      <c r="AD106" s="26">
        <f>IF(C106&gt;0, 1, 0.7)</f>
        <v>1</v>
      </c>
      <c r="AE106" s="26">
        <f>IF(C106 &gt; 0, 1, 0.9)</f>
        <v>1</v>
      </c>
      <c r="AF106" s="26">
        <f>PERCENTILE($L$2:$L$112, 0.05)</f>
        <v>1.8188612012559151E-2</v>
      </c>
      <c r="AG106" s="26">
        <f>PERCENTILE($L$2:$L$112, 0.95)</f>
        <v>1.0270604073813701</v>
      </c>
      <c r="AH106" s="26">
        <f>MIN(MAX(L106,AF106), AG106)</f>
        <v>1.8188612012559151E-2</v>
      </c>
      <c r="AI106" s="26">
        <f>AH106-$AH$113+1</f>
        <v>1</v>
      </c>
      <c r="AJ106" s="26">
        <f>PERCENTILE($M$2:$M$112, 0.02)</f>
        <v>-1.240141403124134</v>
      </c>
      <c r="AK106" s="26">
        <f>PERCENTILE($M$2:$M$112, 0.98)</f>
        <v>1.0735266224922819</v>
      </c>
      <c r="AL106" s="26">
        <f>MIN(MAX(M106,AJ106), AK106)</f>
        <v>-0.195408720613887</v>
      </c>
      <c r="AM106" s="26">
        <f>AL106-$AL$113 + 1</f>
        <v>2.0447326825102472</v>
      </c>
      <c r="AN106" s="60">
        <v>1</v>
      </c>
      <c r="AO106" s="60">
        <v>1</v>
      </c>
      <c r="AP106" s="65">
        <v>1</v>
      </c>
      <c r="AQ106" s="25">
        <v>1</v>
      </c>
      <c r="AR106" s="20">
        <f>(AI106^4)*AB106*AE106*AN106</f>
        <v>1</v>
      </c>
      <c r="AS106" s="20">
        <f>(AI106^4) *Z106*AC106*AO106</f>
        <v>1</v>
      </c>
      <c r="AT106" s="20">
        <f>(AM106^4)*AA106*AP106*AQ106</f>
        <v>17.480190239002489</v>
      </c>
      <c r="AU106" s="14">
        <f>AR106/$AR$113</f>
        <v>2.1174068054140402E-3</v>
      </c>
      <c r="AV106" s="14">
        <f>AS106/$AS$113</f>
        <v>2.3895924090871243E-3</v>
      </c>
      <c r="AW106" s="81">
        <f>AT106/$AT$113</f>
        <v>5.6142697380544239E-3</v>
      </c>
      <c r="AX106" s="25">
        <f>N106</f>
        <v>0</v>
      </c>
      <c r="AY106" s="80">
        <v>392</v>
      </c>
      <c r="AZ106" s="15">
        <f>$D$119*AU106</f>
        <v>270.97090110925097</v>
      </c>
      <c r="BA106" s="23">
        <f>AZ106-AY106</f>
        <v>-121.02909889074903</v>
      </c>
      <c r="BB106" s="67">
        <f>BA106*IF($BA$113 &gt; 0, (BA106&gt;0), (BA106&lt;0))</f>
        <v>0</v>
      </c>
      <c r="BC106" s="75">
        <f>BB106/$BB$113</f>
        <v>0</v>
      </c>
      <c r="BD106" s="76">
        <f>BC106*$BA$113</f>
        <v>0</v>
      </c>
      <c r="BE106" s="77">
        <f>(IF(BD106 &gt; 0, V106, W106))</f>
        <v>4.6779191121540622</v>
      </c>
      <c r="BF106" s="60">
        <f>BD106/BE106</f>
        <v>0</v>
      </c>
      <c r="BG106" s="78">
        <f>AY106/AZ106</f>
        <v>1.446649800385585</v>
      </c>
      <c r="BH106" s="80">
        <v>60</v>
      </c>
      <c r="BI106" s="80">
        <v>521</v>
      </c>
      <c r="BJ106" s="80">
        <v>5</v>
      </c>
      <c r="BK106" s="10">
        <f>SUM(BH106:BJ106)</f>
        <v>586</v>
      </c>
      <c r="BL106" s="15">
        <f>AV106*$D$118</f>
        <v>471.17266244657191</v>
      </c>
      <c r="BM106" s="9">
        <f>BL106-BK106</f>
        <v>-114.82733755342809</v>
      </c>
      <c r="BN106" s="67">
        <f>BM106*IF($BM$113 &gt; 0, (BM106&gt;0), (BM106&lt;0))</f>
        <v>0</v>
      </c>
      <c r="BO106" s="7">
        <f>BN106/$BN$113</f>
        <v>0</v>
      </c>
      <c r="BP106" s="76">
        <f>BO106*$BM$113</f>
        <v>0</v>
      </c>
      <c r="BQ106" s="62">
        <f>IF(BP106&gt;0,V106,W106)</f>
        <v>4.6779191121540622</v>
      </c>
      <c r="BR106" s="60">
        <f>BP106/BQ106</f>
        <v>0</v>
      </c>
      <c r="BS106" s="78">
        <f>BK106/BL106</f>
        <v>1.2437054326479495</v>
      </c>
      <c r="BT106" s="17">
        <f>AY106+BK106+BV106</f>
        <v>978</v>
      </c>
      <c r="BU106" s="83">
        <f>AZ106+BL106+BW106</f>
        <v>768.08148974563437</v>
      </c>
      <c r="BV106" s="80">
        <v>0</v>
      </c>
      <c r="BW106" s="15">
        <f>AW106*$D$121</f>
        <v>25.937926189811439</v>
      </c>
      <c r="BX106" s="48">
        <f>BW106-BV106</f>
        <v>25.937926189811439</v>
      </c>
      <c r="BY106" s="68">
        <f>BX106*(BX106&lt;&gt;0)</f>
        <v>25.937926189811439</v>
      </c>
      <c r="BZ106" s="31">
        <f>BY106/$BY$113</f>
        <v>7.4534270660377641E-2</v>
      </c>
      <c r="CA106" s="61">
        <f>BZ106 * $BX$113</f>
        <v>25.937926189811439</v>
      </c>
      <c r="CB106" s="62">
        <f>IF(CA106&gt;0, V106, W106)</f>
        <v>4.4970621224534115</v>
      </c>
      <c r="CC106" s="79">
        <f>CA106/CB106</f>
        <v>5.7677491401121177</v>
      </c>
      <c r="CG106" s="33"/>
      <c r="CI106" s="16"/>
      <c r="CJ106" s="1"/>
    </row>
    <row r="107" spans="1:88" x14ac:dyDescent="0.2">
      <c r="A107" s="38" t="s">
        <v>249</v>
      </c>
      <c r="B107">
        <v>1</v>
      </c>
      <c r="C107">
        <v>1</v>
      </c>
      <c r="D107">
        <v>0.27389044382247102</v>
      </c>
      <c r="E107">
        <v>0.72610955617752904</v>
      </c>
      <c r="F107">
        <v>0.166268894192521</v>
      </c>
      <c r="G107">
        <v>0.166202783300198</v>
      </c>
      <c r="H107">
        <v>2.0911752404851498E-3</v>
      </c>
      <c r="I107">
        <v>0.155583437892095</v>
      </c>
      <c r="J107">
        <v>1.8037522921662701E-2</v>
      </c>
      <c r="K107">
        <v>5.4758402939725101E-2</v>
      </c>
      <c r="L107">
        <v>0.71658558909682302</v>
      </c>
      <c r="M107">
        <v>0.79569051928482903</v>
      </c>
      <c r="N107" s="25">
        <v>2</v>
      </c>
      <c r="O107">
        <v>1.03887927827144</v>
      </c>
      <c r="P107">
        <v>0.98423208071489798</v>
      </c>
      <c r="Q107">
        <v>1.02103779144636</v>
      </c>
      <c r="R107">
        <v>0.99224138648629001</v>
      </c>
      <c r="S107">
        <v>1.12999999523162</v>
      </c>
      <c r="T107" s="34">
        <f>IF(C107,P107,R107)</f>
        <v>0.98423208071489798</v>
      </c>
      <c r="U107" s="34">
        <f>IF(D107 = 0,O107,Q107)</f>
        <v>1.02103779144636</v>
      </c>
      <c r="V107" s="50">
        <f>S107*T107^(1-N107)</f>
        <v>1.1481031937211834</v>
      </c>
      <c r="W107" s="49">
        <f>S107*U107^(N107+1)</f>
        <v>1.2028290050447328</v>
      </c>
      <c r="X107" s="55">
        <f>0.5 * (D107-MAX($D$4:$D$112))/(MIN($D$4:$D$112)-MAX($D$4:$D$112)) + 0.75</f>
        <v>1.1088706194787814</v>
      </c>
      <c r="Y107" s="55">
        <f>AVERAGE(D107, F107, G107, H107, I107, J107, K107)</f>
        <v>0.11954752290130828</v>
      </c>
      <c r="Z107" s="26">
        <f>AI107^N107</f>
        <v>2.8845522917689657</v>
      </c>
      <c r="AA107" s="26">
        <f>(Z107+AB107)/2</f>
        <v>6.050413876443133</v>
      </c>
      <c r="AB107" s="26">
        <f>AM107^N107</f>
        <v>9.2162754611173003</v>
      </c>
      <c r="AC107" s="26">
        <f>IF(C107&gt;0, 1, 0.8)</f>
        <v>1</v>
      </c>
      <c r="AD107" s="26">
        <f>IF(C107&gt;0, 1, 0.7)</f>
        <v>1</v>
      </c>
      <c r="AE107" s="26">
        <f>IF(C107 &gt; 0, 1, 0.9)</f>
        <v>1</v>
      </c>
      <c r="AF107" s="26">
        <f>PERCENTILE($L$2:$L$112, 0.05)</f>
        <v>1.8188612012559151E-2</v>
      </c>
      <c r="AG107" s="26">
        <f>PERCENTILE($L$2:$L$112, 0.95)</f>
        <v>1.0270604073813701</v>
      </c>
      <c r="AH107" s="26">
        <f>MIN(MAX(L107,AF107), AG107)</f>
        <v>0.71658558909682302</v>
      </c>
      <c r="AI107" s="26">
        <f>AH107-$AH$113+1</f>
        <v>1.698396977084264</v>
      </c>
      <c r="AJ107" s="26">
        <f>PERCENTILE($M$2:$M$112, 0.02)</f>
        <v>-1.240141403124134</v>
      </c>
      <c r="AK107" s="26">
        <f>PERCENTILE($M$2:$M$112, 0.98)</f>
        <v>1.0735266224922819</v>
      </c>
      <c r="AL107" s="26">
        <f>MIN(MAX(M107,AJ107), AK107)</f>
        <v>0.79569051928482903</v>
      </c>
      <c r="AM107" s="26">
        <f>AL107-$AL$113 + 1</f>
        <v>3.0358319224089629</v>
      </c>
      <c r="AN107" s="60">
        <v>0</v>
      </c>
      <c r="AO107" s="63">
        <v>0</v>
      </c>
      <c r="AP107" s="65">
        <v>0.5</v>
      </c>
      <c r="AQ107" s="64">
        <v>1</v>
      </c>
      <c r="AR107" s="20">
        <f>(AI107^4)*AB107*AE107*AN107</f>
        <v>0</v>
      </c>
      <c r="AS107" s="20">
        <f>(AI107^4) *Z107*AC107*AO107</f>
        <v>0</v>
      </c>
      <c r="AT107" s="20">
        <f>(AM107^4)*AA107*AP107*AQ107</f>
        <v>256.96027073732353</v>
      </c>
      <c r="AU107" s="14">
        <f>AR107/$AR$113</f>
        <v>0</v>
      </c>
      <c r="AV107" s="14">
        <f>AS107/$AS$113</f>
        <v>0</v>
      </c>
      <c r="AW107" s="81">
        <f>AT107/$AT$113</f>
        <v>8.253023863916209E-2</v>
      </c>
      <c r="AX107" s="25">
        <f>N107</f>
        <v>2</v>
      </c>
      <c r="AY107" s="80">
        <v>0</v>
      </c>
      <c r="AZ107" s="15">
        <f>$D$119*AU107</f>
        <v>0</v>
      </c>
      <c r="BA107" s="23">
        <f>AZ107-AY107</f>
        <v>0</v>
      </c>
      <c r="BB107" s="67">
        <f>BA107*IF($BA$113 &gt; 0, (BA107&gt;0), (BA107&lt;0))</f>
        <v>0</v>
      </c>
      <c r="BC107" s="75">
        <f>BB107/$BB$113</f>
        <v>0</v>
      </c>
      <c r="BD107" s="76">
        <f>BC107*$BA$113</f>
        <v>0</v>
      </c>
      <c r="BE107" s="77">
        <f>(IF(BD107 &gt; 0, V107, W107))</f>
        <v>1.2028290050447328</v>
      </c>
      <c r="BF107" s="60">
        <f>BD107/BE107</f>
        <v>0</v>
      </c>
      <c r="BG107" s="78" t="e">
        <f>AY107/AZ107</f>
        <v>#DIV/0!</v>
      </c>
      <c r="BH107" s="80">
        <v>0</v>
      </c>
      <c r="BI107" s="80">
        <v>0</v>
      </c>
      <c r="BJ107" s="80">
        <v>0</v>
      </c>
      <c r="BK107" s="10">
        <f>SUM(BH107:BJ107)</f>
        <v>0</v>
      </c>
      <c r="BL107" s="15">
        <f>AV107*$D$118</f>
        <v>0</v>
      </c>
      <c r="BM107" s="9">
        <f>BL107-BK107</f>
        <v>0</v>
      </c>
      <c r="BN107" s="67">
        <f>BM107*IF($BM$113 &gt; 0, (BM107&gt;0), (BM107&lt;0))</f>
        <v>0</v>
      </c>
      <c r="BO107" s="7">
        <f>BN107/$BN$113</f>
        <v>0</v>
      </c>
      <c r="BP107" s="76">
        <f>BO107*$BM$113</f>
        <v>0</v>
      </c>
      <c r="BQ107" s="62">
        <f>IF(BP107&gt;0,V107,W107)</f>
        <v>1.2028290050447328</v>
      </c>
      <c r="BR107" s="60">
        <f>BP107/BQ107</f>
        <v>0</v>
      </c>
      <c r="BS107" s="78" t="e">
        <f>BK107/BL107</f>
        <v>#DIV/0!</v>
      </c>
      <c r="BT107" s="17">
        <f>AY107+BK107+BV107</f>
        <v>199</v>
      </c>
      <c r="BU107" s="83">
        <f>AZ107+BL107+BW107</f>
        <v>381.28970251292884</v>
      </c>
      <c r="BV107" s="80">
        <v>199</v>
      </c>
      <c r="BW107" s="15">
        <f>AW107*$D$121</f>
        <v>381.28970251292884</v>
      </c>
      <c r="BX107" s="48">
        <f>BW107-BV107</f>
        <v>182.28970251292884</v>
      </c>
      <c r="BY107" s="68">
        <f>BX107*(BX107&lt;&gt;0)</f>
        <v>182.28970251292884</v>
      </c>
      <c r="BZ107" s="31">
        <f>BY107/$BY$113</f>
        <v>0.52382098423255374</v>
      </c>
      <c r="CA107" s="61">
        <f>BZ107 * $BX$113</f>
        <v>182.28970251292884</v>
      </c>
      <c r="CB107" s="62">
        <f>IF(CA107&gt;0, V107, W107)</f>
        <v>1.1481031937211834</v>
      </c>
      <c r="CC107" s="79">
        <f>CA107/CB107</f>
        <v>158.77466721619263</v>
      </c>
      <c r="CG107" s="33"/>
      <c r="CI107" s="16"/>
      <c r="CJ107" s="1"/>
    </row>
    <row r="108" spans="1:88" x14ac:dyDescent="0.2">
      <c r="A108" s="38" t="s">
        <v>250</v>
      </c>
      <c r="B108">
        <v>0</v>
      </c>
      <c r="C108">
        <v>0</v>
      </c>
      <c r="D108">
        <v>0.37145141943222698</v>
      </c>
      <c r="E108">
        <v>0.62854858056777196</v>
      </c>
      <c r="F108">
        <v>0.36182902584492999</v>
      </c>
      <c r="G108">
        <v>0.36182902584492999</v>
      </c>
      <c r="H108">
        <v>0.43580092011710497</v>
      </c>
      <c r="I108">
        <v>0.424508573818486</v>
      </c>
      <c r="J108">
        <v>0.430117689786989</v>
      </c>
      <c r="K108">
        <v>0.394498497708544</v>
      </c>
      <c r="L108">
        <v>0.63664458646986499</v>
      </c>
      <c r="M108">
        <v>0.76603289340674297</v>
      </c>
      <c r="N108" s="25">
        <v>0</v>
      </c>
      <c r="O108">
        <v>1.0303737456147399</v>
      </c>
      <c r="P108">
        <v>0.98067634630771905</v>
      </c>
      <c r="Q108">
        <v>1.0044859558564601</v>
      </c>
      <c r="R108">
        <v>0.98597342756917306</v>
      </c>
      <c r="S108">
        <v>3.0399999618530198</v>
      </c>
      <c r="T108" s="34">
        <f>IF(C108,P108,R108)</f>
        <v>0.98597342756917306</v>
      </c>
      <c r="U108" s="34">
        <f>IF(D108 = 0,O108,Q108)</f>
        <v>1.0044859558564601</v>
      </c>
      <c r="V108" s="50">
        <f>S108*T108^(1-N108)</f>
        <v>2.9973591821983772</v>
      </c>
      <c r="W108" s="49">
        <f>S108*U108^(N108+1)</f>
        <v>3.0536372674855325</v>
      </c>
      <c r="X108" s="55">
        <f>0.5 * (D108-MAX($D$4:$D$112))/(MIN($D$4:$D$112)-MAX($D$4:$D$112)) + 0.75</f>
        <v>1.0584525098928703</v>
      </c>
      <c r="Y108" s="55">
        <f>AVERAGE(D108, F108, G108, H108, I108, J108, K108)</f>
        <v>0.39714787893617304</v>
      </c>
      <c r="Z108" s="26">
        <f>AI108^N108</f>
        <v>1</v>
      </c>
      <c r="AA108" s="26">
        <f>(Z108+AB108)/2</f>
        <v>1</v>
      </c>
      <c r="AB108" s="26">
        <f>AM108^N108</f>
        <v>1</v>
      </c>
      <c r="AC108" s="26">
        <f>IF(C108&gt;0, 1, 0.8)</f>
        <v>0.8</v>
      </c>
      <c r="AD108" s="26">
        <f>IF(C108&gt;0, 1, 0.7)</f>
        <v>0.7</v>
      </c>
      <c r="AE108" s="26">
        <f>IF(C108 &gt; 0, 1, 0.9)</f>
        <v>0.9</v>
      </c>
      <c r="AF108" s="26">
        <f>PERCENTILE($L$2:$L$112, 0.05)</f>
        <v>1.8188612012559151E-2</v>
      </c>
      <c r="AG108" s="26">
        <f>PERCENTILE($L$2:$L$112, 0.95)</f>
        <v>1.0270604073813701</v>
      </c>
      <c r="AH108" s="26">
        <f>MIN(MAX(L108,AF108), AG108)</f>
        <v>0.63664458646986499</v>
      </c>
      <c r="AI108" s="26">
        <f>AH108-$AH$113+1</f>
        <v>1.6184559744573059</v>
      </c>
      <c r="AJ108" s="26">
        <f>PERCENTILE($M$2:$M$112, 0.02)</f>
        <v>-1.240141403124134</v>
      </c>
      <c r="AK108" s="26">
        <f>PERCENTILE($M$2:$M$112, 0.98)</f>
        <v>1.0735266224922819</v>
      </c>
      <c r="AL108" s="26">
        <f>MIN(MAX(M108,AJ108), AK108)</f>
        <v>0.76603289340674297</v>
      </c>
      <c r="AM108" s="26">
        <f>AL108-$AL$113 + 1</f>
        <v>3.0061742965308769</v>
      </c>
      <c r="AN108" s="60">
        <v>0</v>
      </c>
      <c r="AO108" s="63">
        <v>0</v>
      </c>
      <c r="AP108" s="65">
        <v>0.5</v>
      </c>
      <c r="AQ108" s="64">
        <v>1</v>
      </c>
      <c r="AR108" s="20">
        <f>(AI108^4)*AB108*AE108*AN108</f>
        <v>0</v>
      </c>
      <c r="AS108" s="20">
        <f>(AI108^4) *Z108*AC108*AO108</f>
        <v>0</v>
      </c>
      <c r="AT108" s="20">
        <f>(AM108^4)*AA108*AP108*AQ108</f>
        <v>40.834442717967455</v>
      </c>
      <c r="AU108" s="14">
        <f>AR108/$AR$113</f>
        <v>0</v>
      </c>
      <c r="AV108" s="14">
        <f>AS108/$AS$113</f>
        <v>0</v>
      </c>
      <c r="AW108" s="81">
        <f>AT108/$AT$113</f>
        <v>1.3115164817272838E-2</v>
      </c>
      <c r="AX108" s="25">
        <f>N108</f>
        <v>0</v>
      </c>
      <c r="AY108" s="80">
        <v>0</v>
      </c>
      <c r="AZ108" s="15">
        <f>$D$119*AU108</f>
        <v>0</v>
      </c>
      <c r="BA108" s="23">
        <f>AZ108-AY108</f>
        <v>0</v>
      </c>
      <c r="BB108" s="67">
        <f>BA108*IF($BA$113 &gt; 0, (BA108&gt;0), (BA108&lt;0))</f>
        <v>0</v>
      </c>
      <c r="BC108" s="75">
        <f>BB108/$BB$113</f>
        <v>0</v>
      </c>
      <c r="BD108" s="76">
        <f>BC108*$BA$113</f>
        <v>0</v>
      </c>
      <c r="BE108" s="77">
        <f>(IF(BD108 &gt; 0, V108, W108))</f>
        <v>3.0536372674855325</v>
      </c>
      <c r="BF108" s="60">
        <f>BD108/BE108</f>
        <v>0</v>
      </c>
      <c r="BG108" s="78" t="e">
        <f>AY108/AZ108</f>
        <v>#DIV/0!</v>
      </c>
      <c r="BH108" s="80">
        <v>0</v>
      </c>
      <c r="BI108" s="80">
        <v>0</v>
      </c>
      <c r="BJ108" s="80">
        <v>0</v>
      </c>
      <c r="BK108" s="10">
        <f>SUM(BH108:BJ108)</f>
        <v>0</v>
      </c>
      <c r="BL108" s="15">
        <f>AV108*$D$118</f>
        <v>0</v>
      </c>
      <c r="BM108" s="9">
        <f>BL108-BK108</f>
        <v>0</v>
      </c>
      <c r="BN108" s="67">
        <f>BM108*IF($BM$113 &gt; 0, (BM108&gt;0), (BM108&lt;0))</f>
        <v>0</v>
      </c>
      <c r="BO108" s="7">
        <f>BN108/$BN$113</f>
        <v>0</v>
      </c>
      <c r="BP108" s="76">
        <f>BO108*$BM$113</f>
        <v>0</v>
      </c>
      <c r="BQ108" s="62">
        <f>IF(BP108&gt;0,V108,W108)</f>
        <v>3.0536372674855325</v>
      </c>
      <c r="BR108" s="60">
        <f>BP108/BQ108</f>
        <v>0</v>
      </c>
      <c r="BS108" s="78" t="e">
        <f>BK108/BL108</f>
        <v>#DIV/0!</v>
      </c>
      <c r="BT108" s="17">
        <f>AY108+BK108+BV108</f>
        <v>123</v>
      </c>
      <c r="BU108" s="83">
        <f>AZ108+BL108+BW108</f>
        <v>60.592061455800511</v>
      </c>
      <c r="BV108" s="80">
        <v>123</v>
      </c>
      <c r="BW108" s="15">
        <f>AW108*$D$121</f>
        <v>60.592061455800511</v>
      </c>
      <c r="BX108" s="48">
        <f>BW108-BV108</f>
        <v>-62.407938544199489</v>
      </c>
      <c r="BY108" s="68">
        <f>BX108*(BX108&lt;&gt;0)</f>
        <v>-62.407938544199489</v>
      </c>
      <c r="BZ108" s="31">
        <f>BY108/$BY$113</f>
        <v>-0.17933315673620528</v>
      </c>
      <c r="CA108" s="61">
        <f>BZ108 * $BX$113</f>
        <v>-62.407938544199489</v>
      </c>
      <c r="CB108" s="62">
        <f>IF(CA108&gt;0, V108, W108)</f>
        <v>3.0536372674855325</v>
      </c>
      <c r="CC108" s="79">
        <f>CA108/CB108</f>
        <v>-20.437246823224775</v>
      </c>
      <c r="CG108" s="33"/>
      <c r="CI108" s="16"/>
      <c r="CJ108" s="1"/>
    </row>
    <row r="109" spans="1:88" x14ac:dyDescent="0.2">
      <c r="A109" s="38" t="s">
        <v>157</v>
      </c>
      <c r="B109">
        <v>0</v>
      </c>
      <c r="C109">
        <v>0</v>
      </c>
      <c r="D109">
        <v>7.9365079365079309E-3</v>
      </c>
      <c r="E109">
        <v>0.99206349206349198</v>
      </c>
      <c r="F109">
        <v>7.1428571428571397E-2</v>
      </c>
      <c r="G109">
        <v>7.1428571428571397E-2</v>
      </c>
      <c r="H109">
        <v>8.3756345177664906E-2</v>
      </c>
      <c r="I109">
        <v>2.9187817258883201E-2</v>
      </c>
      <c r="J109">
        <v>4.9443552636492701E-2</v>
      </c>
      <c r="K109">
        <v>5.9427959170562601E-2</v>
      </c>
      <c r="L109">
        <v>0.23932130153842099</v>
      </c>
      <c r="M109">
        <v>-0.26346847109073501</v>
      </c>
      <c r="N109" s="25">
        <v>1</v>
      </c>
      <c r="O109">
        <v>0.95709637963517302</v>
      </c>
      <c r="P109">
        <v>0.97048490015525801</v>
      </c>
      <c r="Q109">
        <v>1.0171682665339401</v>
      </c>
      <c r="R109">
        <v>0.97854859358170998</v>
      </c>
      <c r="S109">
        <v>14.560000419616699</v>
      </c>
      <c r="T109" s="34">
        <f>IF(C109,P109,R109)</f>
        <v>0.97854859358170998</v>
      </c>
      <c r="U109" s="34">
        <f>IF(D109 = 0,O109,Q109)</f>
        <v>1.0171682665339401</v>
      </c>
      <c r="V109" s="50">
        <f>S109*T109^(1-N109)</f>
        <v>14.560000419616699</v>
      </c>
      <c r="W109" s="49">
        <f>S109*U109^(N109+1)</f>
        <v>15.064231906528262</v>
      </c>
      <c r="X109" s="55">
        <f>0.5 * (D109-MAX($D$4:$D$112))/(MIN($D$4:$D$112)-MAX($D$4:$D$112)) + 0.75</f>
        <v>1.2463117899928859</v>
      </c>
      <c r="Y109" s="55">
        <f>AVERAGE(D109, F109, G109, H109, I109, J109, K109)</f>
        <v>5.3229903576750594E-2</v>
      </c>
      <c r="Z109" s="26">
        <f>AI109^N109</f>
        <v>1.2211326895258618</v>
      </c>
      <c r="AA109" s="26">
        <f>(Z109+AB109)/2</f>
        <v>1.5989028107796304</v>
      </c>
      <c r="AB109" s="26">
        <f>AM109^N109</f>
        <v>1.9766729320333991</v>
      </c>
      <c r="AC109" s="26">
        <f>IF(C109&gt;0, 1, 0.8)</f>
        <v>0.8</v>
      </c>
      <c r="AD109" s="26">
        <f>IF(C109&gt;0, 1, 0.7)</f>
        <v>0.7</v>
      </c>
      <c r="AE109" s="26">
        <f>IF(C109 &gt; 0, 1, 0.9)</f>
        <v>0.9</v>
      </c>
      <c r="AF109" s="26">
        <f>PERCENTILE($L$2:$L$112, 0.05)</f>
        <v>1.8188612012559151E-2</v>
      </c>
      <c r="AG109" s="26">
        <f>PERCENTILE($L$2:$L$112, 0.95)</f>
        <v>1.0270604073813701</v>
      </c>
      <c r="AH109" s="26">
        <f>MIN(MAX(L109,AF109), AG109)</f>
        <v>0.23932130153842099</v>
      </c>
      <c r="AI109" s="26">
        <f>AH109-$AH$113+1</f>
        <v>1.2211326895258618</v>
      </c>
      <c r="AJ109" s="26">
        <f>PERCENTILE($M$2:$M$112, 0.02)</f>
        <v>-1.240141403124134</v>
      </c>
      <c r="AK109" s="26">
        <f>PERCENTILE($M$2:$M$112, 0.98)</f>
        <v>1.0735266224922819</v>
      </c>
      <c r="AL109" s="26">
        <f>MIN(MAX(M109,AJ109), AK109)</f>
        <v>-0.26346847109073501</v>
      </c>
      <c r="AM109" s="26">
        <f>AL109-$AL$113 + 1</f>
        <v>1.9766729320333991</v>
      </c>
      <c r="AN109" s="60">
        <v>1</v>
      </c>
      <c r="AO109" s="60">
        <v>1</v>
      </c>
      <c r="AP109" s="65">
        <v>1</v>
      </c>
      <c r="AQ109" s="25">
        <v>1</v>
      </c>
      <c r="AR109" s="20">
        <f>(AI109^4)*AB109*AE109*AN109</f>
        <v>3.9557492481793748</v>
      </c>
      <c r="AS109" s="20">
        <f>(AI109^4) *Z109*AC109*AO109</f>
        <v>2.1722223305355683</v>
      </c>
      <c r="AT109" s="20">
        <f>(AM109^4)*AA109*AP109*AQ109</f>
        <v>24.409637327353881</v>
      </c>
      <c r="AU109" s="14">
        <f>AR109/$AR$113</f>
        <v>8.3759303786064814E-3</v>
      </c>
      <c r="AV109" s="14">
        <f>AS109/$AS$113</f>
        <v>5.190725991897337E-3</v>
      </c>
      <c r="AW109" s="81">
        <f>AT109/$AT$113</f>
        <v>7.8398625123697122E-3</v>
      </c>
      <c r="AX109" s="25">
        <f>N109</f>
        <v>1</v>
      </c>
      <c r="AY109" s="80">
        <v>728</v>
      </c>
      <c r="AZ109" s="15">
        <f>$D$119*AU109</f>
        <v>1071.8929383414072</v>
      </c>
      <c r="BA109" s="23">
        <f>AZ109-AY109</f>
        <v>343.89293834140722</v>
      </c>
      <c r="BB109" s="67">
        <f>BA109*IF($BA$113 &gt; 0, (BA109&gt;0), (BA109&lt;0))</f>
        <v>343.89293834140722</v>
      </c>
      <c r="BC109" s="75">
        <f>BB109/$BB$113</f>
        <v>1.1441341225365727E-2</v>
      </c>
      <c r="BD109" s="76">
        <f>BC109*$BA$113</f>
        <v>8.1347936112355512</v>
      </c>
      <c r="BE109" s="77">
        <f>(IF(BD109 &gt; 0, V109, W109))</f>
        <v>14.560000419616699</v>
      </c>
      <c r="BF109" s="60">
        <f>BD109/BE109</f>
        <v>0.55870833631814587</v>
      </c>
      <c r="BG109" s="78">
        <f>AY109/AZ109</f>
        <v>0.67917230719559574</v>
      </c>
      <c r="BH109" s="80">
        <v>233</v>
      </c>
      <c r="BI109" s="80">
        <v>277</v>
      </c>
      <c r="BJ109" s="80">
        <v>116</v>
      </c>
      <c r="BK109" s="10">
        <f>SUM(BH109:BJ109)</f>
        <v>626</v>
      </c>
      <c r="BL109" s="15">
        <f>AV109*$D$118</f>
        <v>1023.4917789043412</v>
      </c>
      <c r="BM109" s="9">
        <f>BL109-BK109</f>
        <v>397.49177890434123</v>
      </c>
      <c r="BN109" s="67">
        <f>BM109*IF($BM$113 &gt; 0, (BM109&gt;0), (BM109&lt;0))</f>
        <v>397.49177890434123</v>
      </c>
      <c r="BO109" s="7">
        <f>BN109/$BN$113</f>
        <v>8.0208904529260189E-3</v>
      </c>
      <c r="BP109" s="76">
        <f>BO109*$BM$113</f>
        <v>1.9891808323261926</v>
      </c>
      <c r="BQ109" s="62">
        <f>IF(BP109&gt;0,V109,W109)</f>
        <v>14.560000419616699</v>
      </c>
      <c r="BR109" s="60">
        <f>BP109/BQ109</f>
        <v>0.13661955872241377</v>
      </c>
      <c r="BS109" s="78">
        <f>BK109/BL109</f>
        <v>0.61163168371527088</v>
      </c>
      <c r="BT109" s="17">
        <f>AY109+BK109+BV109</f>
        <v>1354</v>
      </c>
      <c r="BU109" s="83">
        <f>AZ109+BL109+BW109</f>
        <v>2131.6048820528968</v>
      </c>
      <c r="BV109" s="80">
        <v>0</v>
      </c>
      <c r="BW109" s="15">
        <f>AW109*$D$121</f>
        <v>36.220164807148073</v>
      </c>
      <c r="BX109" s="48">
        <f>BW109-BV109</f>
        <v>36.220164807148073</v>
      </c>
      <c r="BY109" s="68">
        <f>BX109*(BX109&lt;&gt;0)</f>
        <v>36.220164807148073</v>
      </c>
      <c r="BZ109" s="31">
        <f>BY109/$BY$113</f>
        <v>0.10408093335387369</v>
      </c>
      <c r="CA109" s="61">
        <f>BZ109 * $BX$113</f>
        <v>36.220164807148073</v>
      </c>
      <c r="CB109" s="62">
        <f>IF(CA109&gt;0, V109, W109)</f>
        <v>14.560000419616699</v>
      </c>
      <c r="CC109" s="79">
        <f>CA109/CB109</f>
        <v>2.4876486101160147</v>
      </c>
      <c r="CG109" s="33"/>
      <c r="CI109" s="16"/>
      <c r="CJ109" s="1"/>
    </row>
    <row r="110" spans="1:88" x14ac:dyDescent="0.2">
      <c r="A110" s="38" t="s">
        <v>209</v>
      </c>
      <c r="B110">
        <v>1</v>
      </c>
      <c r="C110">
        <v>1</v>
      </c>
      <c r="D110">
        <v>0.43219932918064202</v>
      </c>
      <c r="E110">
        <v>0.56780067081935703</v>
      </c>
      <c r="F110">
        <v>0.37791527843883799</v>
      </c>
      <c r="G110">
        <v>0.37791527843883799</v>
      </c>
      <c r="H110">
        <v>3.2119372787051001E-2</v>
      </c>
      <c r="I110">
        <v>0.62645422357106695</v>
      </c>
      <c r="J110">
        <v>0.14184962721453201</v>
      </c>
      <c r="K110">
        <v>0.231532160541954</v>
      </c>
      <c r="L110">
        <v>0.68628119753545203</v>
      </c>
      <c r="M110">
        <v>-0.69966312034391698</v>
      </c>
      <c r="N110" s="25">
        <v>0</v>
      </c>
      <c r="O110">
        <v>1.0005098757354201</v>
      </c>
      <c r="P110">
        <v>0.99877953094184302</v>
      </c>
      <c r="Q110">
        <v>1.0007569845234101</v>
      </c>
      <c r="R110">
        <v>1.00019588986895</v>
      </c>
      <c r="S110">
        <v>76.599998474121094</v>
      </c>
      <c r="T110" s="34">
        <f>IF(C110,P110,R110)</f>
        <v>0.99877953094184302</v>
      </c>
      <c r="U110" s="34">
        <f>IF(D110 = 0,O110,Q110)</f>
        <v>1.0007569845234101</v>
      </c>
      <c r="V110" s="50">
        <f>S110*T110^(1-N110)</f>
        <v>76.506510546128553</v>
      </c>
      <c r="W110" s="49">
        <f>S110*U110^(N110+1)</f>
        <v>76.657983487459248</v>
      </c>
      <c r="X110" s="55">
        <f>0.5 * (D110-MAX($D$4:$D$112))/(MIN($D$4:$D$112)-MAX($D$4:$D$112)) + 0.75</f>
        <v>1.0270588634920614</v>
      </c>
      <c r="Y110" s="55">
        <f>AVERAGE(D110, F110, G110, H110, I110, J110, K110)</f>
        <v>0.31714075288184601</v>
      </c>
      <c r="Z110" s="26">
        <f>AI110^N110</f>
        <v>1</v>
      </c>
      <c r="AA110" s="26">
        <f>(Z110+AB110)/2</f>
        <v>1</v>
      </c>
      <c r="AB110" s="26">
        <f>AM110^N110</f>
        <v>1</v>
      </c>
      <c r="AC110" s="26">
        <f>IF(C110&gt;0, 1, 0.8)</f>
        <v>1</v>
      </c>
      <c r="AD110" s="26">
        <f>IF(C110&gt;0, 1, 0.7)</f>
        <v>1</v>
      </c>
      <c r="AE110" s="26">
        <f>IF(C110 &gt; 0, 1, 0.9)</f>
        <v>1</v>
      </c>
      <c r="AF110" s="26">
        <f>PERCENTILE($L$2:$L$112, 0.05)</f>
        <v>1.8188612012559151E-2</v>
      </c>
      <c r="AG110" s="26">
        <f>PERCENTILE($L$2:$L$112, 0.95)</f>
        <v>1.0270604073813701</v>
      </c>
      <c r="AH110" s="26">
        <f>MIN(MAX(L110,AF110), AG110)</f>
        <v>0.68628119753545203</v>
      </c>
      <c r="AI110" s="26">
        <f>AH110-$AH$113+1</f>
        <v>1.668092585522893</v>
      </c>
      <c r="AJ110" s="26">
        <f>PERCENTILE($M$2:$M$112, 0.02)</f>
        <v>-1.240141403124134</v>
      </c>
      <c r="AK110" s="26">
        <f>PERCENTILE($M$2:$M$112, 0.98)</f>
        <v>1.0735266224922819</v>
      </c>
      <c r="AL110" s="26">
        <f>MIN(MAX(M110,AJ110), AK110)</f>
        <v>-0.69966312034391698</v>
      </c>
      <c r="AM110" s="26">
        <f>AL110-$AL$113 + 1</f>
        <v>1.540478282780217</v>
      </c>
      <c r="AN110" s="60">
        <v>1</v>
      </c>
      <c r="AO110" s="60">
        <v>1</v>
      </c>
      <c r="AP110" s="65">
        <v>1</v>
      </c>
      <c r="AQ110" s="25">
        <v>1</v>
      </c>
      <c r="AR110" s="20">
        <f>(AI110^4)*AB110*AE110*AN110</f>
        <v>7.7424891942031362</v>
      </c>
      <c r="AS110" s="20">
        <f>(AI110^4) *Z110*AC110*AO110</f>
        <v>7.7424891942031362</v>
      </c>
      <c r="AT110" s="20">
        <f>(AM110^4)*AA110*AP110*AQ110</f>
        <v>5.6314770756779042</v>
      </c>
      <c r="AU110" s="14">
        <f>AR110/$AR$113</f>
        <v>1.6393999310650387E-2</v>
      </c>
      <c r="AV110" s="14">
        <f>AS110/$AS$113</f>
        <v>1.85013934059069E-2</v>
      </c>
      <c r="AW110" s="81">
        <f>AT110/$AT$113</f>
        <v>1.8087120846077183E-3</v>
      </c>
      <c r="AX110" s="25">
        <f>N110</f>
        <v>0</v>
      </c>
      <c r="AY110" s="80">
        <v>2145</v>
      </c>
      <c r="AZ110" s="15">
        <f>$D$119*AU110</f>
        <v>2097.9892737818618</v>
      </c>
      <c r="BA110" s="23">
        <f>AZ110-AY110</f>
        <v>-47.010726218138188</v>
      </c>
      <c r="BB110" s="67">
        <f>BA110*IF($BA$113 &gt; 0, (BA110&gt;0), (BA110&lt;0))</f>
        <v>0</v>
      </c>
      <c r="BC110" s="75">
        <f>BB110/$BB$113</f>
        <v>0</v>
      </c>
      <c r="BD110" s="76">
        <f>BC110*$BA$113</f>
        <v>0</v>
      </c>
      <c r="BE110" s="77">
        <f>(IF(BD110 &gt; 0, V110, W110))</f>
        <v>76.657983487459248</v>
      </c>
      <c r="BF110" s="60">
        <f>BD110/BE110</f>
        <v>0</v>
      </c>
      <c r="BG110" s="78">
        <f>AY110/AZ110</f>
        <v>1.0224075150457734</v>
      </c>
      <c r="BH110" s="80">
        <v>1915</v>
      </c>
      <c r="BI110" s="80">
        <v>2758</v>
      </c>
      <c r="BJ110" s="80">
        <v>0</v>
      </c>
      <c r="BK110" s="10">
        <f>SUM(BH110:BJ110)</f>
        <v>4673</v>
      </c>
      <c r="BL110" s="15">
        <f>AV110*$D$118</f>
        <v>3648.0492475965048</v>
      </c>
      <c r="BM110" s="9">
        <f>BL110-BK110</f>
        <v>-1024.9507524034952</v>
      </c>
      <c r="BN110" s="67">
        <f>BM110*IF($BM$113 &gt; 0, (BM110&gt;0), (BM110&lt;0))</f>
        <v>0</v>
      </c>
      <c r="BO110" s="7">
        <f>BN110/$BN$113</f>
        <v>0</v>
      </c>
      <c r="BP110" s="76">
        <f>BO110*$BM$113</f>
        <v>0</v>
      </c>
      <c r="BQ110" s="62">
        <f>IF(BP110&gt;0,V110,W110)</f>
        <v>76.657983487459248</v>
      </c>
      <c r="BR110" s="60">
        <f>BP110/BQ110</f>
        <v>0</v>
      </c>
      <c r="BS110" s="78">
        <f>BK110/BL110</f>
        <v>1.2809585843937765</v>
      </c>
      <c r="BT110" s="17">
        <f>AY110+BK110+BV110</f>
        <v>6818</v>
      </c>
      <c r="BU110" s="83">
        <f>AZ110+BL110+BW110</f>
        <v>5754.394771209254</v>
      </c>
      <c r="BV110" s="80">
        <v>0</v>
      </c>
      <c r="BW110" s="15">
        <f>AW110*$D$121</f>
        <v>8.3562498308876592</v>
      </c>
      <c r="BX110" s="48">
        <f>BW110-BV110</f>
        <v>8.3562498308876592</v>
      </c>
      <c r="BY110" s="68">
        <f>BX110*(BX110&lt;&gt;0)</f>
        <v>8.3562498308876592</v>
      </c>
      <c r="BZ110" s="31">
        <f>BY110/$BY$113</f>
        <v>2.4012212157723138E-2</v>
      </c>
      <c r="CA110" s="61">
        <f>BZ110 * $BX$113</f>
        <v>8.3562498308876592</v>
      </c>
      <c r="CB110" s="62">
        <f>IF(CA110&gt;0, V110, W110)</f>
        <v>76.506510546128553</v>
      </c>
      <c r="CC110" s="79">
        <f>CA110/CB110</f>
        <v>0.10922272851340374</v>
      </c>
      <c r="CG110" s="33"/>
      <c r="CI110" s="16"/>
      <c r="CJ110" s="1"/>
    </row>
    <row r="111" spans="1:88" x14ac:dyDescent="0.2">
      <c r="A111" s="38" t="s">
        <v>210</v>
      </c>
      <c r="B111">
        <v>0</v>
      </c>
      <c r="C111">
        <v>0</v>
      </c>
      <c r="D111">
        <v>0.15820543093270301</v>
      </c>
      <c r="E111">
        <v>0.84179456906729599</v>
      </c>
      <c r="F111">
        <v>0.229965156794425</v>
      </c>
      <c r="G111">
        <v>0.229965156794425</v>
      </c>
      <c r="H111">
        <v>0.29308005427408401</v>
      </c>
      <c r="I111">
        <v>4.0705563093622797E-2</v>
      </c>
      <c r="J111">
        <v>0.10922448736769599</v>
      </c>
      <c r="K111">
        <v>0.15848604469574901</v>
      </c>
      <c r="L111">
        <v>0.435653043697871</v>
      </c>
      <c r="M111">
        <v>0.24697982457985701</v>
      </c>
      <c r="N111" s="25">
        <v>0</v>
      </c>
      <c r="O111">
        <v>1.00174925947653</v>
      </c>
      <c r="P111">
        <v>0.97907931725612196</v>
      </c>
      <c r="Q111">
        <v>1.0122430195051699</v>
      </c>
      <c r="R111">
        <v>0.97660462093971601</v>
      </c>
      <c r="S111">
        <v>78.680000305175696</v>
      </c>
      <c r="T111" s="34">
        <f>IF(C111,P111,R111)</f>
        <v>0.97660462093971601</v>
      </c>
      <c r="U111" s="34">
        <f>IF(D111 = 0,O111,Q111)</f>
        <v>1.0122430195051699</v>
      </c>
      <c r="V111" s="50">
        <f>S111*T111^(1-N111)</f>
        <v>76.839251873572849</v>
      </c>
      <c r="W111" s="49">
        <f>S111*U111^(N111+1)</f>
        <v>79.643281083578742</v>
      </c>
      <c r="X111" s="55">
        <f>0.5 * (D111-MAX($D$4:$D$112))/(MIN($D$4:$D$112)-MAX($D$4:$D$112)) + 0.75</f>
        <v>1.1686549709663512</v>
      </c>
      <c r="Y111" s="55">
        <f>AVERAGE(D111, F111, G111, H111, I111, J111, K111)</f>
        <v>0.17423312770752927</v>
      </c>
      <c r="Z111" s="26">
        <f>AI111^N111</f>
        <v>1</v>
      </c>
      <c r="AA111" s="26">
        <f>(Z111+AB111)/2</f>
        <v>1</v>
      </c>
      <c r="AB111" s="26">
        <f>AM111^N111</f>
        <v>1</v>
      </c>
      <c r="AC111" s="26">
        <f>IF(C111&gt;0, 1, 0.8)</f>
        <v>0.8</v>
      </c>
      <c r="AD111" s="26">
        <f>IF(C111&gt;0, 1, 0.7)</f>
        <v>0.7</v>
      </c>
      <c r="AE111" s="26">
        <f>IF(C111 &gt; 0, 1, 0.9)</f>
        <v>0.9</v>
      </c>
      <c r="AF111" s="26">
        <f>PERCENTILE($L$2:$L$112, 0.05)</f>
        <v>1.8188612012559151E-2</v>
      </c>
      <c r="AG111" s="26">
        <f>PERCENTILE($L$2:$L$112, 0.95)</f>
        <v>1.0270604073813701</v>
      </c>
      <c r="AH111" s="26">
        <f>MIN(MAX(L111,AF111), AG111)</f>
        <v>0.435653043697871</v>
      </c>
      <c r="AI111" s="26">
        <f>AH111-$AH$113+1</f>
        <v>1.4174644316853118</v>
      </c>
      <c r="AJ111" s="26">
        <f>PERCENTILE($M$2:$M$112, 0.02)</f>
        <v>-1.240141403124134</v>
      </c>
      <c r="AK111" s="26">
        <f>PERCENTILE($M$2:$M$112, 0.98)</f>
        <v>1.0735266224922819</v>
      </c>
      <c r="AL111" s="26">
        <f>MIN(MAX(M111,AJ111), AK111)</f>
        <v>0.24697982457985701</v>
      </c>
      <c r="AM111" s="26">
        <f>AL111-$AL$113 + 1</f>
        <v>2.4871212277039909</v>
      </c>
      <c r="AN111" s="60">
        <v>1</v>
      </c>
      <c r="AO111" s="60">
        <v>0</v>
      </c>
      <c r="AP111" s="65">
        <v>1</v>
      </c>
      <c r="AQ111" s="25">
        <v>1</v>
      </c>
      <c r="AR111" s="20">
        <f>(AI111^4)*AB111*AE111*AN111</f>
        <v>3.6332157600349997</v>
      </c>
      <c r="AS111" s="20">
        <f>(AI111^4) *Z111*AC111*AO111</f>
        <v>0</v>
      </c>
      <c r="AT111" s="20">
        <f>(AM111^4)*AA111*AP111*AQ111</f>
        <v>38.263775252015137</v>
      </c>
      <c r="AU111" s="14">
        <f>AR111/$AR$113</f>
        <v>7.692995775835652E-3</v>
      </c>
      <c r="AV111" s="14">
        <f>AS111/$AS$113</f>
        <v>0</v>
      </c>
      <c r="AW111" s="81">
        <f>AT111/$AT$113</f>
        <v>1.2289520452802766E-2</v>
      </c>
      <c r="AX111" s="25">
        <f>N111</f>
        <v>0</v>
      </c>
      <c r="AY111" s="80">
        <v>157</v>
      </c>
      <c r="AZ111" s="15">
        <f>$D$119*AU111</f>
        <v>984.49574842101595</v>
      </c>
      <c r="BA111" s="23">
        <f>AZ111-AY111</f>
        <v>827.49574842101595</v>
      </c>
      <c r="BB111" s="67">
        <f>BA111*IF($BA$113 &gt; 0, (BA111&gt;0), (BA111&lt;0))</f>
        <v>827.49574842101595</v>
      </c>
      <c r="BC111" s="75">
        <f>BB111/$BB$113</f>
        <v>2.7530839295179157E-2</v>
      </c>
      <c r="BD111" s="76">
        <f>BC111*$BA$113</f>
        <v>19.574426738873633</v>
      </c>
      <c r="BE111" s="77">
        <f>(IF(BD111 &gt; 0, V111, W111))</f>
        <v>76.839251873572849</v>
      </c>
      <c r="BF111" s="60">
        <f>BD111/BE111</f>
        <v>0.25474514992780428</v>
      </c>
      <c r="BG111" s="78">
        <f>AY111/AZ111</f>
        <v>0.15947250178764563</v>
      </c>
      <c r="BH111" s="80">
        <v>0</v>
      </c>
      <c r="BI111" s="80">
        <v>0</v>
      </c>
      <c r="BJ111" s="80">
        <v>0</v>
      </c>
      <c r="BK111" s="10">
        <f>SUM(BH111:BJ111)</f>
        <v>0</v>
      </c>
      <c r="BL111" s="15">
        <f>AV111*$D$118</f>
        <v>0</v>
      </c>
      <c r="BM111" s="9">
        <f>BL111-BK111</f>
        <v>0</v>
      </c>
      <c r="BN111" s="67">
        <f>BM111*IF($BM$113 &gt; 0, (BM111&gt;0), (BM111&lt;0))</f>
        <v>0</v>
      </c>
      <c r="BO111" s="7">
        <f>BN111/$BN$113</f>
        <v>0</v>
      </c>
      <c r="BP111" s="76">
        <f>BO111*$BM$113</f>
        <v>0</v>
      </c>
      <c r="BQ111" s="62">
        <f>IF(BP111&gt;0,V111,W111)</f>
        <v>79.643281083578742</v>
      </c>
      <c r="BR111" s="60">
        <f>BP111/BQ111</f>
        <v>0</v>
      </c>
      <c r="BS111" s="78" t="e">
        <f>BK111/BL111</f>
        <v>#DIV/0!</v>
      </c>
      <c r="BT111" s="17">
        <f>AY111+BK111+BV111</f>
        <v>236</v>
      </c>
      <c r="BU111" s="83">
        <f>AZ111+BL111+BW111</f>
        <v>1041.2733329129646</v>
      </c>
      <c r="BV111" s="80">
        <v>79</v>
      </c>
      <c r="BW111" s="15">
        <f>AW111*$D$121</f>
        <v>56.77758449194878</v>
      </c>
      <c r="BX111" s="48">
        <f>BW111-BV111</f>
        <v>-22.22241550805122</v>
      </c>
      <c r="BY111" s="68">
        <f>BX111*(BX111&lt;&gt;0)</f>
        <v>-22.22241550805122</v>
      </c>
      <c r="BZ111" s="31">
        <f>BY111/$BY$113</f>
        <v>-6.3857515827733344E-2</v>
      </c>
      <c r="CA111" s="61">
        <f>BZ111 * $BX$113</f>
        <v>-22.22241550805122</v>
      </c>
      <c r="CB111" s="62">
        <f>IF(CA111&gt;0, V111, W111)</f>
        <v>79.643281083578742</v>
      </c>
      <c r="CC111" s="79">
        <f>CA111/CB111</f>
        <v>-0.27902435969119249</v>
      </c>
      <c r="CG111" s="33"/>
      <c r="CI111" s="16"/>
      <c r="CJ111" s="1"/>
    </row>
    <row r="112" spans="1:88" x14ac:dyDescent="0.2">
      <c r="A112" s="38" t="s">
        <v>244</v>
      </c>
      <c r="B112">
        <v>0</v>
      </c>
      <c r="C112">
        <v>0</v>
      </c>
      <c r="D112">
        <v>0.75129948020791604</v>
      </c>
      <c r="E112">
        <v>0.24870051979208299</v>
      </c>
      <c r="F112">
        <v>0.728827037773359</v>
      </c>
      <c r="G112">
        <v>0.728827037773359</v>
      </c>
      <c r="H112">
        <v>0.86323713927227097</v>
      </c>
      <c r="I112">
        <v>0.57841907151819305</v>
      </c>
      <c r="J112">
        <v>0.706620707733567</v>
      </c>
      <c r="K112">
        <v>0.71763798481321395</v>
      </c>
      <c r="L112">
        <v>0.82244197200484004</v>
      </c>
      <c r="M112">
        <v>0.72495495851325598</v>
      </c>
      <c r="N112" s="25">
        <v>0</v>
      </c>
      <c r="O112">
        <v>1.0029849321267801</v>
      </c>
      <c r="P112">
        <v>0.996972296241185</v>
      </c>
      <c r="Q112">
        <v>1.0003754839524199</v>
      </c>
      <c r="R112">
        <v>0.99325135620374505</v>
      </c>
      <c r="S112">
        <v>9.4799995422363192</v>
      </c>
      <c r="T112" s="34">
        <f>IF(C112,P112,R112)</f>
        <v>0.99325135620374505</v>
      </c>
      <c r="U112" s="34">
        <f>IF(D112 = 0,O112,Q112)</f>
        <v>1.0003754839524199</v>
      </c>
      <c r="V112" s="50">
        <f>S112*T112^(1-N112)</f>
        <v>9.4160224021371057</v>
      </c>
      <c r="W112" s="49">
        <f>S112*U112^(N112+1)</f>
        <v>9.4835591299333775</v>
      </c>
      <c r="X112" s="55">
        <f>0.5 * (D112-MAX($D$4:$D$112))/(MIN($D$4:$D$112)-MAX($D$4:$D$112)) + 0.75</f>
        <v>0.86215249306247899</v>
      </c>
      <c r="Y112" s="55">
        <f>AVERAGE(D112, F112, G112, H112, I112, J112, K112)</f>
        <v>0.724981208441697</v>
      </c>
      <c r="Z112" s="26">
        <f>AI112^N112</f>
        <v>1</v>
      </c>
      <c r="AA112" s="26">
        <f>(Z112+AB112)/2</f>
        <v>1</v>
      </c>
      <c r="AB112" s="26">
        <f>AM112^N112</f>
        <v>1</v>
      </c>
      <c r="AC112" s="26">
        <f>IF(C112&gt;0, 1, 0.8)</f>
        <v>0.8</v>
      </c>
      <c r="AD112" s="26">
        <f>IF(C112&gt;0, 1, 0.7)</f>
        <v>0.7</v>
      </c>
      <c r="AE112" s="26">
        <f>IF(C112 &gt; 0, 1, 0.9)</f>
        <v>0.9</v>
      </c>
      <c r="AF112" s="26">
        <f>PERCENTILE($L$2:$L$112, 0.05)</f>
        <v>1.8188612012559151E-2</v>
      </c>
      <c r="AG112" s="26">
        <f>PERCENTILE($L$2:$L$112, 0.95)</f>
        <v>1.0270604073813701</v>
      </c>
      <c r="AH112" s="26">
        <f>MIN(MAX(L112,AF112), AG112)</f>
        <v>0.82244197200484004</v>
      </c>
      <c r="AI112" s="26">
        <f>AH112-$AH$113+1</f>
        <v>1.804253359992281</v>
      </c>
      <c r="AJ112" s="26">
        <f>PERCENTILE($M$2:$M$112, 0.02)</f>
        <v>-1.240141403124134</v>
      </c>
      <c r="AK112" s="26">
        <f>PERCENTILE($M$2:$M$112, 0.98)</f>
        <v>1.0735266224922819</v>
      </c>
      <c r="AL112" s="26">
        <f>MIN(MAX(M112,AJ112), AK112)</f>
        <v>0.72495495851325598</v>
      </c>
      <c r="AM112" s="26">
        <f>AL112-$AL$113 + 1</f>
        <v>2.9650963616373902</v>
      </c>
      <c r="AN112" s="60">
        <v>0</v>
      </c>
      <c r="AO112" s="60">
        <v>0</v>
      </c>
      <c r="AP112" s="65">
        <v>0.5</v>
      </c>
      <c r="AQ112" s="25">
        <v>1</v>
      </c>
      <c r="AR112" s="20">
        <f>(AI112^4)*AB112*AE112*AN112</f>
        <v>0</v>
      </c>
      <c r="AS112" s="20">
        <f>(AI112^4) *Z112*AC112*AO112</f>
        <v>0</v>
      </c>
      <c r="AT112" s="20">
        <f>(AM112^4)*AA112*AP112*AQ112</f>
        <v>38.647842266647785</v>
      </c>
      <c r="AU112" s="14">
        <f>AR112/$AR$113</f>
        <v>0</v>
      </c>
      <c r="AV112" s="14">
        <f>AS112/$AS$113</f>
        <v>0</v>
      </c>
      <c r="AW112" s="81">
        <f>AT112/$AT$113</f>
        <v>1.2412874706283708E-2</v>
      </c>
      <c r="AX112" s="25">
        <f>N112</f>
        <v>0</v>
      </c>
      <c r="AY112" s="80">
        <v>0</v>
      </c>
      <c r="AZ112" s="15">
        <f>$D$119*AU112</f>
        <v>0</v>
      </c>
      <c r="BA112" s="23">
        <f>AZ112-AY112</f>
        <v>0</v>
      </c>
      <c r="BB112" s="67">
        <f>BA112*IF($BA$113 &gt; 0, (BA112&gt;0), (BA112&lt;0))</f>
        <v>0</v>
      </c>
      <c r="BC112" s="75">
        <f>BB112/$BB$113</f>
        <v>0</v>
      </c>
      <c r="BD112" s="76">
        <f>BC112*$BA$113</f>
        <v>0</v>
      </c>
      <c r="BE112" s="77">
        <f>(IF(BD112 &gt; 0, V112, W112))</f>
        <v>9.4835591299333775</v>
      </c>
      <c r="BF112" s="60">
        <f>BD112/BE112</f>
        <v>0</v>
      </c>
      <c r="BG112" s="78" t="e">
        <f>AY112/AZ112</f>
        <v>#DIV/0!</v>
      </c>
      <c r="BH112" s="80">
        <v>0</v>
      </c>
      <c r="BI112" s="80">
        <v>0</v>
      </c>
      <c r="BJ112" s="80">
        <v>0</v>
      </c>
      <c r="BK112" s="10">
        <f>SUM(BH112:BJ112)</f>
        <v>0</v>
      </c>
      <c r="BL112" s="15">
        <f>AV112*$D$118</f>
        <v>0</v>
      </c>
      <c r="BM112" s="9">
        <f>BL112-BK112</f>
        <v>0</v>
      </c>
      <c r="BN112" s="67">
        <f>BM112*IF($BM$113 &gt; 0, (BM112&gt;0), (BM112&lt;0))</f>
        <v>0</v>
      </c>
      <c r="BO112" s="7">
        <f>BN112/$BN$113</f>
        <v>0</v>
      </c>
      <c r="BP112" s="76">
        <f>BO112*$BM$113</f>
        <v>0</v>
      </c>
      <c r="BQ112" s="62">
        <f>IF(BP112&gt;0,V112,W112)</f>
        <v>9.4835591299333775</v>
      </c>
      <c r="BR112" s="60">
        <f>BP112/BQ112</f>
        <v>0</v>
      </c>
      <c r="BS112" s="78" t="e">
        <f>BK112/BL112</f>
        <v>#DIV/0!</v>
      </c>
      <c r="BT112" s="17">
        <f>AY112+BK112+BV112</f>
        <v>104</v>
      </c>
      <c r="BU112" s="83">
        <f>AZ112+BL112+BW112</f>
        <v>57.347481143030727</v>
      </c>
      <c r="BV112" s="80">
        <v>104</v>
      </c>
      <c r="BW112" s="15">
        <f>AW112*$D$121</f>
        <v>57.347481143030727</v>
      </c>
      <c r="BX112" s="48">
        <f>BW112-BV112</f>
        <v>-46.652518856969273</v>
      </c>
      <c r="BY112" s="68">
        <f>BX112*(BX112&lt;&gt;0)</f>
        <v>-46.652518856969273</v>
      </c>
      <c r="BZ112" s="31">
        <f>BY112/$BY$113</f>
        <v>-0.13405896223267022</v>
      </c>
      <c r="CA112" s="61">
        <f>BZ112 * $BX$113</f>
        <v>-46.652518856969273</v>
      </c>
      <c r="CB112" s="62">
        <f>IF(CA112&gt;0, V112, W112)</f>
        <v>9.4835591299333775</v>
      </c>
      <c r="CC112" s="79">
        <f>CA112/CB112</f>
        <v>-4.9193048957450864</v>
      </c>
      <c r="CG112" s="33"/>
      <c r="CI112" s="16"/>
      <c r="CJ112" s="1"/>
    </row>
    <row r="113" spans="1:87" ht="17" thickBot="1" x14ac:dyDescent="0.25">
      <c r="A113" s="4" t="s">
        <v>14</v>
      </c>
      <c r="B113" s="13">
        <f>AVERAGE(B2:B112)</f>
        <v>0.24324324324324326</v>
      </c>
      <c r="C113" s="13">
        <f>AVERAGE(C2:C112)</f>
        <v>0.2072072072072072</v>
      </c>
      <c r="D113" s="6">
        <f>SUM(D2:D112)</f>
        <v>32.18877585135035</v>
      </c>
      <c r="E113" s="6">
        <f>SUM(E4:E112)</f>
        <v>76.960780006306464</v>
      </c>
      <c r="F113" s="4"/>
      <c r="G113" s="4"/>
      <c r="H113" s="4"/>
      <c r="I113" s="4"/>
      <c r="J113" s="4"/>
      <c r="K113" s="4"/>
      <c r="L113" s="4">
        <f>MIN(L2:L112)</f>
        <v>-0.64125530380286699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27">
        <f>SUM(X2:X112)</f>
        <v>122.16117562428478</v>
      </c>
      <c r="Y113" s="27"/>
      <c r="Z113" s="13"/>
      <c r="AA113" s="13"/>
      <c r="AB113" s="13"/>
      <c r="AC113" s="13"/>
      <c r="AD113" s="13"/>
      <c r="AE113" s="13"/>
      <c r="AF113" s="13"/>
      <c r="AG113" s="13"/>
      <c r="AH113" s="27">
        <f>MIN(AH2:AH112)</f>
        <v>1.8188612012559151E-2</v>
      </c>
      <c r="AI113" s="13"/>
      <c r="AJ113" s="13"/>
      <c r="AK113" s="13"/>
      <c r="AL113" s="27">
        <f>MIN(AL2:AL112)</f>
        <v>-1.240141403124134</v>
      </c>
      <c r="AM113" s="13"/>
      <c r="AN113" s="13"/>
      <c r="AO113" s="13"/>
      <c r="AP113" s="13"/>
      <c r="AQ113" s="13"/>
      <c r="AR113" s="21">
        <f>SUM(AR2:AR112)</f>
        <v>472.27580332842979</v>
      </c>
      <c r="AS113" s="21">
        <f>SUM(AS2:AS112)</f>
        <v>418.48140971540056</v>
      </c>
      <c r="AT113" s="21">
        <f>SUM(AT2:AT112)</f>
        <v>3113.5287498780021</v>
      </c>
      <c r="AU113" s="4">
        <f>SUM(AU2:AU112)</f>
        <v>1.0000000000000002</v>
      </c>
      <c r="AV113" s="4">
        <f>SUM(AV2:AV112)</f>
        <v>1.0000000000000002</v>
      </c>
      <c r="AW113" s="4">
        <f>SUM(AW2:AW112)</f>
        <v>1</v>
      </c>
      <c r="AX113" s="7"/>
      <c r="AY113" s="9">
        <f>SUM(AY2:AY112)</f>
        <v>127262</v>
      </c>
      <c r="AZ113" s="9">
        <f>SUM(AZ2:AZ112)</f>
        <v>127973.00000000001</v>
      </c>
      <c r="BA113" s="69">
        <f>SUM(BA2:BA112)</f>
        <v>711.00000000004547</v>
      </c>
      <c r="BB113" s="9">
        <f>SUM(BB2:BB112)</f>
        <v>30057.04764568933</v>
      </c>
      <c r="BC113" s="9"/>
      <c r="BD113" s="9">
        <f>SUM(BD2:BD112)</f>
        <v>711.00000000004502</v>
      </c>
      <c r="BE113" s="9"/>
      <c r="BF113" s="9"/>
      <c r="BG113" s="9"/>
      <c r="BH113" s="9">
        <f>SUM(BH2:BH112)</f>
        <v>36309</v>
      </c>
      <c r="BI113" s="9">
        <f>SUM(BI2:BI112)</f>
        <v>158303</v>
      </c>
      <c r="BJ113" s="9">
        <f>SUM(BJ2:BJ112)</f>
        <v>2317</v>
      </c>
      <c r="BK113" s="9">
        <f>SUM(BK2:BK112)</f>
        <v>196929</v>
      </c>
      <c r="BL113" s="9">
        <f>SUM(BL2:BL112)</f>
        <v>197177.00000000003</v>
      </c>
      <c r="BM113" s="69">
        <f>SUM(BM2:BM112)</f>
        <v>248.0000000000673</v>
      </c>
      <c r="BN113" s="9">
        <f>SUM(BN2:BN112)</f>
        <v>49557.063674811354</v>
      </c>
      <c r="BO113" s="9">
        <f>SUM(BO2:BO112)</f>
        <v>1</v>
      </c>
      <c r="BP113" s="9">
        <f>SUM(BP2:BP112)</f>
        <v>248.00000000006727</v>
      </c>
      <c r="BQ113" s="9"/>
      <c r="BR113" s="9"/>
      <c r="BS113" s="9"/>
      <c r="BT113" s="6">
        <f>SUM(BT2:BT112)</f>
        <v>328463</v>
      </c>
      <c r="BU113" s="6">
        <f>SUM(BU2:BU112)</f>
        <v>329770.00000000012</v>
      </c>
      <c r="BV113" s="9">
        <f>SUM(BV2:BV112)</f>
        <v>4272</v>
      </c>
      <c r="BW113" s="9">
        <f>SUM(BW2:BW112)</f>
        <v>4620.0000000000009</v>
      </c>
      <c r="BX113" s="69">
        <f>SUM(BX2:BX112)</f>
        <v>348.00000000000028</v>
      </c>
      <c r="BY113" s="9">
        <f>SUM(BY2:BY112)</f>
        <v>348.00000000000028</v>
      </c>
      <c r="BZ113" s="9">
        <f>SUM(BZ2:BZ112)</f>
        <v>1.0000000000000004</v>
      </c>
      <c r="CA113" s="9">
        <f>SUM(CA2:CA112)</f>
        <v>348.00000000000023</v>
      </c>
      <c r="CB113" s="9"/>
      <c r="CC113" s="9"/>
      <c r="CG113" s="22"/>
      <c r="CH113" s="22"/>
      <c r="CI113" s="16"/>
    </row>
    <row r="114" spans="1:87" x14ac:dyDescent="0.2">
      <c r="A114" s="11" t="s">
        <v>22</v>
      </c>
      <c r="B114" s="8"/>
      <c r="C114" s="8"/>
      <c r="D114" s="1"/>
      <c r="E114" s="1">
        <f>MEDIAN(E2:E112)</f>
        <v>0.78270509977826996</v>
      </c>
      <c r="L114">
        <f>PERCENTILE(L2:L112, 0.99)</f>
        <v>1.1904911535411746</v>
      </c>
      <c r="AN114" s="3" t="s">
        <v>167</v>
      </c>
      <c r="AO114" s="3" t="s">
        <v>168</v>
      </c>
      <c r="AP114" s="3" t="s">
        <v>170</v>
      </c>
      <c r="AY114" s="2" t="s">
        <v>126</v>
      </c>
      <c r="BV114">
        <f>BV113/BW113</f>
        <v>0.92467532467532454</v>
      </c>
      <c r="CA114" s="1"/>
    </row>
    <row r="115" spans="1:87" x14ac:dyDescent="0.2">
      <c r="A115" s="12" t="s">
        <v>21</v>
      </c>
      <c r="B115" s="8"/>
      <c r="C115" s="8"/>
      <c r="D115" s="7"/>
      <c r="E115" s="7"/>
      <c r="F115" s="7"/>
      <c r="G115" s="7"/>
      <c r="H115" s="7"/>
      <c r="I115" s="44"/>
      <c r="J115" s="7"/>
      <c r="K115" s="7"/>
      <c r="N115" t="s">
        <v>98</v>
      </c>
      <c r="T115" s="7"/>
      <c r="U115" s="7"/>
      <c r="V115" s="7"/>
      <c r="Y115" s="7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 t="s">
        <v>169</v>
      </c>
      <c r="AP115" s="8" t="s">
        <v>171</v>
      </c>
      <c r="AQ115" s="8"/>
      <c r="AR115" s="8"/>
      <c r="AS115" s="20"/>
      <c r="AT115" s="20"/>
      <c r="AU115" s="20"/>
      <c r="AV115" s="7"/>
      <c r="AW115" s="7"/>
      <c r="AX115" s="7"/>
      <c r="AY115" s="66" t="s">
        <v>127</v>
      </c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CC115">
        <v>1</v>
      </c>
    </row>
    <row r="116" spans="1:87" x14ac:dyDescent="0.2">
      <c r="A116" t="s">
        <v>29</v>
      </c>
      <c r="B116" s="3"/>
      <c r="C116" s="2" t="s">
        <v>32</v>
      </c>
      <c r="H116" s="7" t="s">
        <v>45</v>
      </c>
      <c r="I116">
        <v>0.99</v>
      </c>
      <c r="K116">
        <v>0.01</v>
      </c>
      <c r="N116" s="56">
        <v>1</v>
      </c>
      <c r="AP116" s="3" t="s">
        <v>172</v>
      </c>
      <c r="AY116" s="2" t="s">
        <v>128</v>
      </c>
      <c r="BK116" t="s">
        <v>66</v>
      </c>
      <c r="CC116">
        <v>2</v>
      </c>
    </row>
    <row r="117" spans="1:87" x14ac:dyDescent="0.2">
      <c r="A117" s="5" t="s">
        <v>9</v>
      </c>
      <c r="B117" s="3"/>
      <c r="C117" t="s">
        <v>11</v>
      </c>
      <c r="D117" t="s">
        <v>16</v>
      </c>
      <c r="F117" t="s">
        <v>25</v>
      </c>
      <c r="H117" t="s">
        <v>47</v>
      </c>
      <c r="I117">
        <v>0.99</v>
      </c>
      <c r="J117" t="s">
        <v>48</v>
      </c>
      <c r="K117">
        <v>0.01</v>
      </c>
      <c r="AY117" s="2" t="s">
        <v>130</v>
      </c>
      <c r="BK117" t="s">
        <v>67</v>
      </c>
      <c r="CC117">
        <v>3</v>
      </c>
    </row>
    <row r="118" spans="1:87" x14ac:dyDescent="0.2">
      <c r="A118" s="5" t="s">
        <v>1</v>
      </c>
      <c r="B118" s="3"/>
      <c r="C118" s="3">
        <v>197177</v>
      </c>
      <c r="D118" s="1">
        <f>C118*$N$116</f>
        <v>197177</v>
      </c>
      <c r="F118">
        <f>D118/C118</f>
        <v>1</v>
      </c>
      <c r="H118" t="s">
        <v>49</v>
      </c>
      <c r="I118">
        <v>0.99</v>
      </c>
      <c r="J118" t="s">
        <v>50</v>
      </c>
      <c r="K118">
        <v>0.01</v>
      </c>
      <c r="AY118" s="2" t="s">
        <v>131</v>
      </c>
      <c r="BK118" t="s">
        <v>79</v>
      </c>
      <c r="BL118" t="s">
        <v>103</v>
      </c>
      <c r="CC118">
        <v>4</v>
      </c>
    </row>
    <row r="119" spans="1:87" x14ac:dyDescent="0.2">
      <c r="A119" s="5" t="s">
        <v>10</v>
      </c>
      <c r="B119" s="3"/>
      <c r="C119" s="3">
        <v>127973</v>
      </c>
      <c r="D119" s="1">
        <f>C119*$N$116</f>
        <v>127973</v>
      </c>
      <c r="F119">
        <f>D119/C119</f>
        <v>1</v>
      </c>
      <c r="H119" t="s">
        <v>51</v>
      </c>
      <c r="I119">
        <v>0.98</v>
      </c>
      <c r="J119" t="s">
        <v>46</v>
      </c>
      <c r="K119">
        <v>0.02</v>
      </c>
      <c r="BK119" s="45" t="s">
        <v>80</v>
      </c>
      <c r="BL119" t="s">
        <v>104</v>
      </c>
      <c r="CC119">
        <v>5</v>
      </c>
    </row>
    <row r="120" spans="1:87" x14ac:dyDescent="0.2">
      <c r="A120" s="5" t="s">
        <v>76</v>
      </c>
      <c r="B120" s="3"/>
      <c r="C120">
        <v>12275</v>
      </c>
      <c r="D120" s="1">
        <f>C120*$N$116</f>
        <v>12275</v>
      </c>
      <c r="F120">
        <f>D120/C120</f>
        <v>1</v>
      </c>
      <c r="H120" t="s">
        <v>52</v>
      </c>
      <c r="I120">
        <v>0.99</v>
      </c>
      <c r="J120" t="s">
        <v>46</v>
      </c>
      <c r="K120">
        <v>0.01</v>
      </c>
      <c r="BK120" t="s">
        <v>77</v>
      </c>
      <c r="BL120" t="s">
        <v>100</v>
      </c>
      <c r="CC120">
        <v>6</v>
      </c>
    </row>
    <row r="121" spans="1:87" x14ac:dyDescent="0.2">
      <c r="A121" s="5" t="s">
        <v>113</v>
      </c>
      <c r="B121" s="3"/>
      <c r="C121">
        <v>4620</v>
      </c>
      <c r="D121" s="1">
        <f>C121*$N$116</f>
        <v>4620</v>
      </c>
      <c r="F121">
        <f>D121/C121</f>
        <v>1</v>
      </c>
      <c r="H121" t="s">
        <v>53</v>
      </c>
      <c r="I121">
        <v>0.99</v>
      </c>
      <c r="J121" t="s">
        <v>46</v>
      </c>
      <c r="K121">
        <v>0.01</v>
      </c>
      <c r="BK121">
        <v>0</v>
      </c>
      <c r="BL121" s="46"/>
      <c r="CC121">
        <v>7</v>
      </c>
    </row>
    <row r="122" spans="1:87" x14ac:dyDescent="0.2">
      <c r="A122" s="5" t="s">
        <v>11</v>
      </c>
      <c r="B122" s="3"/>
      <c r="C122">
        <f>SUM(C118:C120)</f>
        <v>337425</v>
      </c>
      <c r="D122">
        <f>SUM(D118:D120)</f>
        <v>337425</v>
      </c>
      <c r="F122">
        <f>D122/C122</f>
        <v>1</v>
      </c>
      <c r="BK122" s="46" t="s">
        <v>78</v>
      </c>
      <c r="BL122" t="s">
        <v>101</v>
      </c>
    </row>
    <row r="123" spans="1:87" x14ac:dyDescent="0.2">
      <c r="A123" s="3"/>
      <c r="B123" s="3"/>
      <c r="BK123" s="46" t="s">
        <v>82</v>
      </c>
      <c r="BL123" t="s">
        <v>105</v>
      </c>
    </row>
    <row r="124" spans="1:87" x14ac:dyDescent="0.2">
      <c r="BK124" s="46" t="s">
        <v>81</v>
      </c>
      <c r="BL124" t="s">
        <v>102</v>
      </c>
    </row>
  </sheetData>
  <sortState xmlns:xlrd2="http://schemas.microsoft.com/office/spreadsheetml/2017/richdata2" ref="A2:CC112">
    <sortCondition ref="A2:A112"/>
    <sortCondition ref="CA2:CA112"/>
    <sortCondition ref="BS2:BS112"/>
    <sortCondition ref="BG2:BG112"/>
  </sortState>
  <conditionalFormatting sqref="G2:G112">
    <cfRule type="cellIs" dxfId="22" priority="293" operator="lessThanOrEqual">
      <formula>0.01</formula>
    </cfRule>
    <cfRule type="cellIs" dxfId="21" priority="294" operator="greaterThanOrEqual">
      <formula>0.99</formula>
    </cfRule>
  </conditionalFormatting>
  <conditionalFormatting sqref="B2:C112">
    <cfRule type="expression" dxfId="20" priority="211">
      <formula>$C2 &lt;&gt; $B2</formula>
    </cfRule>
  </conditionalFormatting>
  <conditionalFormatting sqref="P115:P116 Q116:R116 O2:P112">
    <cfRule type="cellIs" dxfId="19" priority="190" operator="greaterThan">
      <formula>0</formula>
    </cfRule>
  </conditionalFormatting>
  <conditionalFormatting sqref="Q2:R112">
    <cfRule type="cellIs" dxfId="18" priority="189" operator="greaterThan">
      <formula>0</formula>
    </cfRule>
  </conditionalFormatting>
  <conditionalFormatting sqref="AQ11:AQ12 AQ36:AQ37 AQ43 AQ54 AQ56:AQ59 AQ61:AQ62 AQ75:AQ76 AQ109:AQ112 AQ95:AQ105 AQ78:AQ79 AQ2 AQ14:AQ17 AQ67:AQ72 AQ81 AQ20 AQ26:AQ32 AQ22 AQ45 AQ83:AQ85 AQ4:AQ8 AQ39 AQ47:AQ49 AQ87:AQ88 AQ90:AQ92">
    <cfRule type="cellIs" dxfId="17" priority="16" operator="greaterThan">
      <formula>1</formula>
    </cfRule>
  </conditionalFormatting>
  <conditionalFormatting sqref="AX2:AX112 CC2:CC112">
    <cfRule type="cellIs" dxfId="16" priority="175" operator="greaterThan">
      <formula>0</formula>
    </cfRule>
    <cfRule type="cellIs" dxfId="15" priority="176" operator="lessThan">
      <formula>0</formula>
    </cfRule>
  </conditionalFormatting>
  <conditionalFormatting sqref="AP2:AP112">
    <cfRule type="cellIs" dxfId="14" priority="15" operator="between">
      <formula>0.01</formula>
      <formula>0.99</formula>
    </cfRule>
  </conditionalFormatting>
  <conditionalFormatting sqref="BA2:BA112">
    <cfRule type="colorScale" priority="14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12 BF2:BF112 BR2:BR112">
    <cfRule type="cellIs" dxfId="13" priority="12" operator="lessThan">
      <formula>0</formula>
    </cfRule>
    <cfRule type="cellIs" dxfId="12" priority="13" operator="greaterThan">
      <formula>0</formula>
    </cfRule>
  </conditionalFormatting>
  <conditionalFormatting sqref="BG2:BG112">
    <cfRule type="cellIs" dxfId="11" priority="8" operator="lessThanOrEqual">
      <formula>0.3333</formula>
    </cfRule>
  </conditionalFormatting>
  <conditionalFormatting sqref="BG2:BG112 BS2:BS112">
    <cfRule type="cellIs" dxfId="10" priority="7" operator="greaterThanOrEqual">
      <formula>3</formula>
    </cfRule>
  </conditionalFormatting>
  <conditionalFormatting sqref="D2:D112">
    <cfRule type="cellIs" dxfId="9" priority="7644" operator="greaterThanOrEqual">
      <formula>$I$121</formula>
    </cfRule>
    <cfRule type="cellIs" dxfId="8" priority="7645" operator="lessThanOrEqual">
      <formula>$K$121</formula>
    </cfRule>
  </conditionalFormatting>
  <conditionalFormatting sqref="BX2:BX112">
    <cfRule type="colorScale" priority="769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12">
    <cfRule type="cellIs" dxfId="7" priority="7697" operator="lessThanOrEqual">
      <formula>$K$118</formula>
    </cfRule>
  </conditionalFormatting>
  <conditionalFormatting sqref="I2:I112">
    <cfRule type="cellIs" dxfId="6" priority="7699" operator="greaterThanOrEqual">
      <formula>$I$118</formula>
    </cfRule>
  </conditionalFormatting>
  <conditionalFormatting sqref="F2:F112">
    <cfRule type="cellIs" dxfId="5" priority="7701" operator="greaterThanOrEqual">
      <formula>$I$116</formula>
    </cfRule>
    <cfRule type="cellIs" dxfId="4" priority="7702" operator="lessThanOrEqual">
      <formula>$K$116</formula>
    </cfRule>
  </conditionalFormatting>
  <conditionalFormatting sqref="J2:J112">
    <cfRule type="cellIs" dxfId="3" priority="7705" operator="lessThanOrEqual">
      <formula>$K$119</formula>
    </cfRule>
    <cfRule type="cellIs" dxfId="2" priority="7706" operator="greaterThanOrEqual">
      <formula>$I$119</formula>
    </cfRule>
  </conditionalFormatting>
  <conditionalFormatting sqref="K2:K112">
    <cfRule type="cellIs" dxfId="1" priority="7709" operator="greaterThanOrEqual">
      <formula>$I$120</formula>
    </cfRule>
    <cfRule type="cellIs" dxfId="0" priority="7710" operator="lessThanOrEqual">
      <formula>$K$120</formula>
    </cfRule>
  </conditionalFormatting>
  <conditionalFormatting sqref="BM2:BM112">
    <cfRule type="colorScale" priority="7713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D631-D9DB-8F4D-AEE7-FCD0FDDD2922}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40</v>
      </c>
    </row>
    <row r="3" spans="1:1" x14ac:dyDescent="0.2">
      <c r="A3" t="s">
        <v>107</v>
      </c>
    </row>
    <row r="4" spans="1:1" x14ac:dyDescent="0.2">
      <c r="A4" t="s">
        <v>106</v>
      </c>
    </row>
    <row r="5" spans="1:1" x14ac:dyDescent="0.2">
      <c r="A5" t="s">
        <v>108</v>
      </c>
    </row>
    <row r="6" spans="1:1" x14ac:dyDescent="0.2">
      <c r="A6" t="s">
        <v>31</v>
      </c>
    </row>
    <row r="7" spans="1:1" x14ac:dyDescent="0.2">
      <c r="A7" t="s">
        <v>99</v>
      </c>
    </row>
    <row r="8" spans="1:1" x14ac:dyDescent="0.2">
      <c r="A8" t="s">
        <v>3</v>
      </c>
    </row>
    <row r="9" spans="1:1" x14ac:dyDescent="0.2">
      <c r="A9" t="s">
        <v>30</v>
      </c>
    </row>
    <row r="10" spans="1:1" x14ac:dyDescent="0.2">
      <c r="A1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65</v>
      </c>
      <c r="C1" t="s">
        <v>24</v>
      </c>
      <c r="D1" t="s">
        <v>60</v>
      </c>
      <c r="E1" t="s">
        <v>61</v>
      </c>
      <c r="F1" t="s">
        <v>15</v>
      </c>
      <c r="G1" t="s">
        <v>59</v>
      </c>
      <c r="H1" t="s">
        <v>72</v>
      </c>
      <c r="J1" t="s">
        <v>0</v>
      </c>
      <c r="K1" t="s">
        <v>95</v>
      </c>
      <c r="L1" t="s">
        <v>64</v>
      </c>
      <c r="M1" s="18" t="s">
        <v>97</v>
      </c>
      <c r="N1" s="18"/>
    </row>
    <row r="2" spans="1:14" x14ac:dyDescent="0.2">
      <c r="A2" s="3" t="str">
        <f>Damian!A2</f>
        <v>AAPL</v>
      </c>
      <c r="B2" s="1">
        <f>Damian!AV2*$E$77</f>
        <v>437.08730622749096</v>
      </c>
      <c r="C2" s="2">
        <v>0</v>
      </c>
      <c r="D2" s="2">
        <v>0</v>
      </c>
      <c r="E2" s="3">
        <f>C2+D2</f>
        <v>0</v>
      </c>
      <c r="F2" s="1">
        <f t="shared" ref="F2:F65" si="0">B2-E2</f>
        <v>437.08730622749096</v>
      </c>
      <c r="G2" s="1">
        <f>Damian!N2</f>
        <v>0</v>
      </c>
      <c r="H2" s="32">
        <f>E2/B2</f>
        <v>0</v>
      </c>
      <c r="I2" s="57"/>
      <c r="J2" t="s">
        <v>27</v>
      </c>
      <c r="K2">
        <v>13</v>
      </c>
      <c r="L2" s="1" t="s">
        <v>96</v>
      </c>
      <c r="M2" s="18">
        <v>147</v>
      </c>
    </row>
    <row r="3" spans="1:14" x14ac:dyDescent="0.2">
      <c r="A3" s="3" t="str">
        <f>Damian!A4</f>
        <v>ABMD</v>
      </c>
      <c r="B3" s="1">
        <f>Damian!AV4*$E$77</f>
        <v>407.92881824694211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407.92881824694211</v>
      </c>
      <c r="G3" s="1">
        <f>Damian!N4</f>
        <v>0</v>
      </c>
      <c r="H3" s="32">
        <f t="shared" ref="H3:H66" si="2">E3/B3</f>
        <v>0</v>
      </c>
      <c r="I3" s="19"/>
      <c r="J3" t="s">
        <v>4</v>
      </c>
      <c r="K3">
        <v>1</v>
      </c>
      <c r="L3" s="1" t="s">
        <v>96</v>
      </c>
      <c r="M3" s="18">
        <v>120</v>
      </c>
    </row>
    <row r="4" spans="1:14" x14ac:dyDescent="0.2">
      <c r="A4" s="3" t="str">
        <f>Damian!A5</f>
        <v>ABNB</v>
      </c>
      <c r="B4" s="1">
        <f>Damian!AV5*$E$77</f>
        <v>68.839041734071216</v>
      </c>
      <c r="C4" s="2">
        <v>0</v>
      </c>
      <c r="D4" s="2">
        <v>0</v>
      </c>
      <c r="E4" s="3">
        <f t="shared" si="1"/>
        <v>0</v>
      </c>
      <c r="F4" s="1">
        <f t="shared" si="0"/>
        <v>68.839041734071216</v>
      </c>
      <c r="G4" s="1">
        <f>Damian!N5</f>
        <v>0</v>
      </c>
      <c r="H4" s="32">
        <f t="shared" si="2"/>
        <v>0</v>
      </c>
      <c r="I4" s="19"/>
      <c r="L4" s="1"/>
      <c r="M4" s="18"/>
    </row>
    <row r="5" spans="1:14" x14ac:dyDescent="0.2">
      <c r="A5" s="3" t="str">
        <f>Damian!A7</f>
        <v>ADYEY</v>
      </c>
      <c r="B5" s="1">
        <f>Damian!AV7*$E$77</f>
        <v>374.32275304826328</v>
      </c>
      <c r="C5" s="2">
        <v>0</v>
      </c>
      <c r="D5" s="2">
        <v>0</v>
      </c>
      <c r="E5" s="3">
        <f t="shared" si="1"/>
        <v>0</v>
      </c>
      <c r="F5" s="1">
        <f t="shared" si="0"/>
        <v>374.32275304826328</v>
      </c>
      <c r="G5" s="1">
        <f>Damian!N7</f>
        <v>0</v>
      </c>
      <c r="H5" s="32">
        <f t="shared" si="2"/>
        <v>0</v>
      </c>
      <c r="I5" s="19"/>
      <c r="L5" s="1"/>
      <c r="M5" s="18"/>
    </row>
    <row r="6" spans="1:14" x14ac:dyDescent="0.2">
      <c r="A6" s="3" t="str">
        <f>Damian!A8</f>
        <v>AMD</v>
      </c>
      <c r="B6" s="1">
        <f>Damian!AV8*$E$77</f>
        <v>424.01079245049766</v>
      </c>
      <c r="C6" s="2">
        <v>0</v>
      </c>
      <c r="D6" s="2">
        <v>0</v>
      </c>
      <c r="E6" s="3">
        <f t="shared" si="1"/>
        <v>0</v>
      </c>
      <c r="F6" s="1">
        <f t="shared" si="0"/>
        <v>424.01079245049766</v>
      </c>
      <c r="G6" s="1">
        <f>Damian!N8</f>
        <v>0</v>
      </c>
      <c r="H6" s="32">
        <f t="shared" si="2"/>
        <v>0</v>
      </c>
      <c r="I6" s="19"/>
      <c r="L6" s="1"/>
      <c r="M6" s="18"/>
    </row>
    <row r="7" spans="1:14" x14ac:dyDescent="0.2">
      <c r="A7" s="3" t="str">
        <f>Damian!A11</f>
        <v>AMZN</v>
      </c>
      <c r="B7" s="1">
        <f>Damian!AV11*$E$77</f>
        <v>480.90427796745604</v>
      </c>
      <c r="C7" s="2">
        <v>0</v>
      </c>
      <c r="D7" s="2">
        <v>0</v>
      </c>
      <c r="E7" s="3">
        <f t="shared" si="1"/>
        <v>0</v>
      </c>
      <c r="F7" s="1">
        <f t="shared" si="0"/>
        <v>480.90427796745604</v>
      </c>
      <c r="G7" s="1">
        <f>Damian!N11</f>
        <v>0</v>
      </c>
      <c r="H7" s="32">
        <f t="shared" si="2"/>
        <v>0</v>
      </c>
      <c r="I7" s="19"/>
      <c r="L7" s="1"/>
      <c r="M7" s="18"/>
    </row>
    <row r="8" spans="1:14" x14ac:dyDescent="0.2">
      <c r="A8" s="3" t="str">
        <f>Damian!A12</f>
        <v>ANET</v>
      </c>
      <c r="B8" s="1">
        <f>Damian!AV12*$E$77</f>
        <v>425.02922743067734</v>
      </c>
      <c r="C8" s="2">
        <v>0</v>
      </c>
      <c r="D8" s="2">
        <v>0</v>
      </c>
      <c r="E8" s="3">
        <f t="shared" si="1"/>
        <v>0</v>
      </c>
      <c r="F8" s="1">
        <f t="shared" si="0"/>
        <v>425.02922743067734</v>
      </c>
      <c r="G8" s="1">
        <f>Damian!N12</f>
        <v>0</v>
      </c>
      <c r="H8" s="32">
        <f t="shared" si="2"/>
        <v>0</v>
      </c>
      <c r="I8" s="19"/>
      <c r="L8" s="1"/>
      <c r="M8" s="18"/>
    </row>
    <row r="9" spans="1:14" x14ac:dyDescent="0.2">
      <c r="A9" s="3" t="e">
        <f>Damian!#REF!</f>
        <v>#REF!</v>
      </c>
      <c r="B9" s="1" t="e">
        <f>Damian!#REF!*$E$77</f>
        <v>#REF!</v>
      </c>
      <c r="C9" s="2">
        <v>0</v>
      </c>
      <c r="D9" s="2">
        <v>81</v>
      </c>
      <c r="E9" s="3">
        <f t="shared" si="1"/>
        <v>81</v>
      </c>
      <c r="F9" s="1" t="e">
        <f t="shared" si="0"/>
        <v>#REF!</v>
      </c>
      <c r="G9" s="1" t="e">
        <f>Damian!#REF!</f>
        <v>#REF!</v>
      </c>
      <c r="H9" s="32" t="e">
        <f t="shared" si="2"/>
        <v>#REF!</v>
      </c>
      <c r="I9" s="58"/>
      <c r="M9" s="18"/>
    </row>
    <row r="10" spans="1:14" x14ac:dyDescent="0.2">
      <c r="A10" s="3" t="str">
        <f>Damian!A15</f>
        <v>AXON</v>
      </c>
      <c r="B10" s="1">
        <f>Damian!AV15*$E$77</f>
        <v>464.18469110665069</v>
      </c>
      <c r="C10" s="2">
        <v>0</v>
      </c>
      <c r="D10" s="2">
        <v>175</v>
      </c>
      <c r="E10" s="3">
        <f t="shared" si="1"/>
        <v>175</v>
      </c>
      <c r="F10" s="1">
        <f t="shared" si="0"/>
        <v>289.18469110665069</v>
      </c>
      <c r="G10" s="1">
        <f>Damian!N15</f>
        <v>0</v>
      </c>
      <c r="H10" s="32">
        <f t="shared" si="2"/>
        <v>0.37700510885610433</v>
      </c>
      <c r="I10" s="19"/>
      <c r="L10" s="1"/>
      <c r="M10" s="18"/>
    </row>
    <row r="11" spans="1:14" x14ac:dyDescent="0.2">
      <c r="A11" s="3" t="str">
        <f>Damian!A16</f>
        <v>BROS</v>
      </c>
      <c r="B11" s="1">
        <f>Damian!AV16*$E$77</f>
        <v>141.26507971068273</v>
      </c>
      <c r="C11" s="2">
        <v>0</v>
      </c>
      <c r="D11" s="2">
        <v>200</v>
      </c>
      <c r="E11" s="3">
        <f t="shared" si="1"/>
        <v>200</v>
      </c>
      <c r="F11" s="1">
        <f t="shared" si="0"/>
        <v>-58.734920289317273</v>
      </c>
      <c r="G11" s="1">
        <f>Damian!N16</f>
        <v>0</v>
      </c>
      <c r="H11" s="32">
        <f t="shared" si="2"/>
        <v>1.4157780564709201</v>
      </c>
      <c r="I11" s="19"/>
      <c r="L11" s="1"/>
      <c r="M11" s="18"/>
    </row>
    <row r="12" spans="1:14" x14ac:dyDescent="0.2">
      <c r="A12" s="3" t="str">
        <f>Damian!A17</f>
        <v>BYND</v>
      </c>
      <c r="B12" s="1">
        <f>Damian!AV17*$E$77</f>
        <v>41.391563873243534</v>
      </c>
      <c r="C12" s="2">
        <v>0</v>
      </c>
      <c r="D12" s="2">
        <v>71</v>
      </c>
      <c r="E12" s="3">
        <f t="shared" si="1"/>
        <v>71</v>
      </c>
      <c r="F12" s="1">
        <f t="shared" si="0"/>
        <v>-29.608436126756466</v>
      </c>
      <c r="G12" s="1">
        <f>Damian!N17</f>
        <v>0</v>
      </c>
      <c r="H12" s="32">
        <f t="shared" si="2"/>
        <v>1.7153253792832903</v>
      </c>
      <c r="I12" s="19"/>
      <c r="L12" s="1"/>
      <c r="M12" s="18"/>
    </row>
    <row r="13" spans="1:14" x14ac:dyDescent="0.2">
      <c r="A13" s="3" t="str">
        <f>Damian!A20</f>
        <v>CHWY</v>
      </c>
      <c r="B13" s="1">
        <f>Damian!AV20*$E$77</f>
        <v>125.6396727521624</v>
      </c>
      <c r="C13" s="2">
        <v>115</v>
      </c>
      <c r="D13" s="2">
        <v>0</v>
      </c>
      <c r="E13" s="3">
        <f t="shared" si="1"/>
        <v>115</v>
      </c>
      <c r="F13" s="1">
        <f t="shared" si="0"/>
        <v>10.639672752162397</v>
      </c>
      <c r="G13" s="1">
        <f>Damian!N20</f>
        <v>0</v>
      </c>
      <c r="H13" s="32">
        <f t="shared" si="2"/>
        <v>0.91531597847162272</v>
      </c>
      <c r="I13" s="19"/>
      <c r="L13" s="1"/>
      <c r="M13" s="18"/>
    </row>
    <row r="14" spans="1:14" x14ac:dyDescent="0.2">
      <c r="A14" s="3" t="e">
        <f>Damian!#REF!</f>
        <v>#REF!</v>
      </c>
      <c r="B14" s="1" t="e">
        <f>Damian!#REF!*$E$77</f>
        <v>#REF!</v>
      </c>
      <c r="C14" s="2">
        <v>0</v>
      </c>
      <c r="D14" s="2">
        <v>0</v>
      </c>
      <c r="E14" s="3">
        <f t="shared" si="1"/>
        <v>0</v>
      </c>
      <c r="F14" s="1" t="e">
        <f t="shared" si="0"/>
        <v>#REF!</v>
      </c>
      <c r="G14" s="1" t="e">
        <f>Damian!#REF!</f>
        <v>#REF!</v>
      </c>
      <c r="H14" s="32" t="e">
        <f t="shared" si="2"/>
        <v>#REF!</v>
      </c>
      <c r="I14" s="19"/>
      <c r="L14" s="1"/>
      <c r="M14" s="18"/>
    </row>
    <row r="15" spans="1:14" x14ac:dyDescent="0.2">
      <c r="A15" s="3" t="e">
        <f>Damian!#REF!</f>
        <v>#REF!</v>
      </c>
      <c r="B15" s="1" t="e">
        <f>Damian!#REF!*$E$77</f>
        <v>#REF!</v>
      </c>
      <c r="C15" s="2">
        <v>0</v>
      </c>
      <c r="D15" s="2">
        <v>16</v>
      </c>
      <c r="E15" s="3">
        <f t="shared" si="1"/>
        <v>16</v>
      </c>
      <c r="F15" s="1" t="e">
        <f t="shared" si="0"/>
        <v>#REF!</v>
      </c>
      <c r="G15" s="1" t="e">
        <f>Damian!#REF!</f>
        <v>#REF!</v>
      </c>
      <c r="H15" s="32" t="e">
        <f t="shared" si="2"/>
        <v>#REF!</v>
      </c>
      <c r="I15" s="59"/>
      <c r="L15" s="1"/>
      <c r="M15" s="18"/>
    </row>
    <row r="16" spans="1:14" x14ac:dyDescent="0.2">
      <c r="A16" s="3" t="e">
        <f>Damian!#REF!</f>
        <v>#REF!</v>
      </c>
      <c r="B16" s="1" t="e">
        <f>Damian!#REF!*$E$77</f>
        <v>#REF!</v>
      </c>
      <c r="C16" s="2">
        <v>0</v>
      </c>
      <c r="D16" s="2">
        <v>164</v>
      </c>
      <c r="E16" s="3">
        <f t="shared" si="1"/>
        <v>164</v>
      </c>
      <c r="F16" s="1" t="e">
        <f t="shared" si="0"/>
        <v>#REF!</v>
      </c>
      <c r="G16" s="1" t="e">
        <f>Damian!#REF!</f>
        <v>#REF!</v>
      </c>
      <c r="H16" s="32" t="e">
        <f t="shared" si="2"/>
        <v>#REF!</v>
      </c>
      <c r="I16" s="59"/>
      <c r="L16" s="1"/>
      <c r="M16" s="18"/>
    </row>
    <row r="17" spans="1:13" x14ac:dyDescent="0.2">
      <c r="A17" s="3" t="str">
        <f>Damian!A27</f>
        <v>DOCS</v>
      </c>
      <c r="B17" s="1">
        <f>Damian!AV27*$E$77</f>
        <v>41.391563873243534</v>
      </c>
      <c r="C17" s="2">
        <v>514</v>
      </c>
      <c r="D17" s="2">
        <v>86</v>
      </c>
      <c r="E17" s="3">
        <f t="shared" si="1"/>
        <v>600</v>
      </c>
      <c r="F17" s="1">
        <f t="shared" si="0"/>
        <v>-558.60843612675649</v>
      </c>
      <c r="G17" s="1">
        <f>Damian!N27</f>
        <v>0</v>
      </c>
      <c r="H17" s="32">
        <f t="shared" si="2"/>
        <v>14.495707430563016</v>
      </c>
      <c r="I17" s="19"/>
      <c r="L17" s="1"/>
      <c r="M17" s="18"/>
    </row>
    <row r="18" spans="1:13" x14ac:dyDescent="0.2">
      <c r="A18" s="3" t="e">
        <f>Damian!#REF!</f>
        <v>#REF!</v>
      </c>
      <c r="B18" s="1" t="e">
        <f>Damian!#REF!*$E$77</f>
        <v>#REF!</v>
      </c>
      <c r="C18" s="2">
        <v>0</v>
      </c>
      <c r="D18" s="2">
        <v>114</v>
      </c>
      <c r="E18" s="3">
        <f t="shared" si="1"/>
        <v>114</v>
      </c>
      <c r="F18" s="1" t="e">
        <f t="shared" si="0"/>
        <v>#REF!</v>
      </c>
      <c r="G18" s="1" t="e">
        <f>Damian!#REF!</f>
        <v>#REF!</v>
      </c>
      <c r="H18" s="32" t="e">
        <f t="shared" si="2"/>
        <v>#REF!</v>
      </c>
      <c r="I18" s="59"/>
      <c r="L18" s="1"/>
      <c r="M18" s="18"/>
    </row>
    <row r="19" spans="1:13" x14ac:dyDescent="0.2">
      <c r="A19" s="3" t="str">
        <f>Damian!A29</f>
        <v>DUOL</v>
      </c>
      <c r="B19" s="1">
        <f>Damian!AV29*$E$77</f>
        <v>51.625818335860785</v>
      </c>
      <c r="C19" s="2">
        <v>0</v>
      </c>
      <c r="D19" s="2">
        <v>0</v>
      </c>
      <c r="E19" s="3">
        <f t="shared" si="1"/>
        <v>0</v>
      </c>
      <c r="F19" s="1">
        <f t="shared" si="0"/>
        <v>51.625818335860785</v>
      </c>
      <c r="G19" s="1">
        <f>Damian!N29</f>
        <v>0</v>
      </c>
      <c r="H19" s="32">
        <f t="shared" si="2"/>
        <v>0</v>
      </c>
      <c r="I19" s="19"/>
      <c r="L19" s="1"/>
      <c r="M19" s="18"/>
    </row>
    <row r="20" spans="1:13" x14ac:dyDescent="0.2">
      <c r="A20" s="3" t="str">
        <f>Damian!A30</f>
        <v>EDIT</v>
      </c>
      <c r="B20" s="1">
        <f>Damian!AV30*$E$77</f>
        <v>126.76468107594948</v>
      </c>
      <c r="C20" s="2">
        <v>0</v>
      </c>
      <c r="D20" s="2">
        <v>363</v>
      </c>
      <c r="E20" s="3">
        <f t="shared" si="1"/>
        <v>363</v>
      </c>
      <c r="F20" s="1">
        <f t="shared" si="0"/>
        <v>-236.23531892405052</v>
      </c>
      <c r="G20" s="1">
        <f>Damian!N30</f>
        <v>0</v>
      </c>
      <c r="H20" s="32">
        <f t="shared" si="2"/>
        <v>2.863573646215487</v>
      </c>
      <c r="I20" s="19"/>
      <c r="L20" s="1"/>
      <c r="M20" s="18"/>
    </row>
    <row r="21" spans="1:13" x14ac:dyDescent="0.2">
      <c r="A21" s="3" t="str">
        <f>Damian!A31</f>
        <v>EP</v>
      </c>
      <c r="B21" s="1">
        <f>Damian!AV31*$E$77</f>
        <v>0</v>
      </c>
      <c r="C21" s="2">
        <v>0</v>
      </c>
      <c r="D21" s="2">
        <v>189</v>
      </c>
      <c r="E21" s="3">
        <f t="shared" si="1"/>
        <v>189</v>
      </c>
      <c r="F21" s="1">
        <f t="shared" si="0"/>
        <v>-189</v>
      </c>
      <c r="G21" s="1">
        <f>Damian!N31</f>
        <v>0</v>
      </c>
      <c r="H21" s="32" t="e">
        <f t="shared" si="2"/>
        <v>#DIV/0!</v>
      </c>
      <c r="I21" s="19"/>
      <c r="M21" s="18"/>
    </row>
    <row r="22" spans="1:13" x14ac:dyDescent="0.2">
      <c r="A22" s="3" t="str">
        <f>Damian!A32</f>
        <v>ETSY</v>
      </c>
      <c r="B22" s="1">
        <f>Damian!AV32*$E$77</f>
        <v>250.67675156643273</v>
      </c>
      <c r="C22" s="2">
        <v>0</v>
      </c>
      <c r="D22" s="2">
        <v>124</v>
      </c>
      <c r="E22" s="3">
        <f t="shared" si="1"/>
        <v>124</v>
      </c>
      <c r="F22" s="1">
        <f t="shared" si="0"/>
        <v>126.67675156643273</v>
      </c>
      <c r="G22" s="1">
        <f>Damian!N32</f>
        <v>0</v>
      </c>
      <c r="H22" s="32">
        <f t="shared" si="2"/>
        <v>0.49466094970972335</v>
      </c>
      <c r="I22" s="19"/>
      <c r="L22" s="1"/>
      <c r="M22" s="18"/>
    </row>
    <row r="23" spans="1:13" x14ac:dyDescent="0.2">
      <c r="A23" s="3" t="str">
        <f>Damian!A36</f>
        <v>FCUV</v>
      </c>
      <c r="B23" s="1">
        <f>Damian!AV36*$E$77</f>
        <v>0</v>
      </c>
      <c r="C23" s="2">
        <v>216</v>
      </c>
      <c r="D23" s="2">
        <v>216</v>
      </c>
      <c r="E23" s="3">
        <f t="shared" si="1"/>
        <v>432</v>
      </c>
      <c r="F23" s="1">
        <f t="shared" si="0"/>
        <v>-432</v>
      </c>
      <c r="G23" s="1">
        <f>Damian!N36</f>
        <v>0</v>
      </c>
      <c r="H23" s="32" t="e">
        <f t="shared" si="2"/>
        <v>#DIV/0!</v>
      </c>
      <c r="I23" s="19"/>
      <c r="L23" s="1"/>
      <c r="M23" s="18"/>
    </row>
    <row r="24" spans="1:13" x14ac:dyDescent="0.2">
      <c r="A24" s="3" t="str">
        <f>Damian!A43</f>
        <v>GMED</v>
      </c>
      <c r="B24" s="1">
        <f>Damian!AV43*$E$77</f>
        <v>289.47746965800593</v>
      </c>
      <c r="C24" s="2">
        <v>0</v>
      </c>
      <c r="D24" s="2">
        <v>0</v>
      </c>
      <c r="E24" s="3">
        <f t="shared" si="1"/>
        <v>0</v>
      </c>
      <c r="F24" s="1">
        <f t="shared" si="0"/>
        <v>289.47746965800593</v>
      </c>
      <c r="G24" s="1">
        <f>Damian!N43</f>
        <v>0</v>
      </c>
      <c r="H24" s="32">
        <f t="shared" si="2"/>
        <v>0</v>
      </c>
      <c r="I24" s="19"/>
      <c r="L24" s="1"/>
      <c r="M24" s="18"/>
    </row>
    <row r="25" spans="1:13" x14ac:dyDescent="0.2">
      <c r="A25" s="3" t="e">
        <f>Damian!#REF!</f>
        <v>#REF!</v>
      </c>
      <c r="B25" s="1" t="e">
        <f>Damian!#REF!*$E$77</f>
        <v>#REF!</v>
      </c>
      <c r="C25" s="2">
        <v>0</v>
      </c>
      <c r="D25" s="2">
        <v>19</v>
      </c>
      <c r="E25" s="3">
        <f t="shared" si="1"/>
        <v>19</v>
      </c>
      <c r="F25" s="1" t="e">
        <f t="shared" si="0"/>
        <v>#REF!</v>
      </c>
      <c r="G25" s="1" t="e">
        <f>Damian!#REF!</f>
        <v>#REF!</v>
      </c>
      <c r="H25" s="32" t="e">
        <f t="shared" si="2"/>
        <v>#REF!</v>
      </c>
      <c r="I25" s="59"/>
      <c r="M25" s="18"/>
    </row>
    <row r="26" spans="1:13" x14ac:dyDescent="0.2">
      <c r="A26" s="3" t="e">
        <f>Damian!#REF!</f>
        <v>#REF!</v>
      </c>
      <c r="B26" s="1" t="e">
        <f>Damian!#REF!*$E$77</f>
        <v>#REF!</v>
      </c>
      <c r="C26" s="2">
        <v>0</v>
      </c>
      <c r="D26" s="2">
        <v>233</v>
      </c>
      <c r="E26" s="3">
        <f t="shared" si="1"/>
        <v>233</v>
      </c>
      <c r="F26" s="1" t="e">
        <f t="shared" si="0"/>
        <v>#REF!</v>
      </c>
      <c r="G26" s="1" t="e">
        <f>Damian!#REF!</f>
        <v>#REF!</v>
      </c>
      <c r="H26" s="32" t="e">
        <f t="shared" si="2"/>
        <v>#REF!</v>
      </c>
      <c r="I26" s="59"/>
      <c r="L26" s="1"/>
      <c r="M26" s="18"/>
    </row>
    <row r="27" spans="1:13" x14ac:dyDescent="0.2">
      <c r="A27" s="3" t="str">
        <f>Damian!A45</f>
        <v>IDXX</v>
      </c>
      <c r="B27" s="1">
        <f>Damian!AV45*$E$77</f>
        <v>0</v>
      </c>
      <c r="C27" s="2">
        <v>0</v>
      </c>
      <c r="D27" s="2">
        <v>223</v>
      </c>
      <c r="E27" s="3">
        <f t="shared" si="1"/>
        <v>223</v>
      </c>
      <c r="F27" s="1">
        <f t="shared" si="0"/>
        <v>-223</v>
      </c>
      <c r="G27" s="1">
        <f>Damian!N45</f>
        <v>0</v>
      </c>
      <c r="H27" s="32" t="e">
        <f t="shared" si="2"/>
        <v>#DIV/0!</v>
      </c>
      <c r="I27" s="19"/>
      <c r="L27" s="1"/>
      <c r="M27" s="18"/>
    </row>
    <row r="28" spans="1:13" x14ac:dyDescent="0.2">
      <c r="A28" s="3" t="str">
        <f>Damian!A47</f>
        <v>INTG</v>
      </c>
      <c r="B28" s="1">
        <f>Damian!AV47*$E$77</f>
        <v>0</v>
      </c>
      <c r="C28" s="2">
        <v>0</v>
      </c>
      <c r="D28" s="2">
        <v>327</v>
      </c>
      <c r="E28" s="3">
        <f t="shared" si="1"/>
        <v>327</v>
      </c>
      <c r="F28" s="1">
        <f t="shared" si="0"/>
        <v>-327</v>
      </c>
      <c r="G28" s="1">
        <f>Damian!N47</f>
        <v>0</v>
      </c>
      <c r="H28" s="32" t="e">
        <f t="shared" si="2"/>
        <v>#DIV/0!</v>
      </c>
      <c r="I28" s="19"/>
      <c r="L28" s="1"/>
      <c r="M28" s="18"/>
    </row>
    <row r="29" spans="1:13" x14ac:dyDescent="0.2">
      <c r="A29" s="3" t="str">
        <f>Damian!A48</f>
        <v>INTZ</v>
      </c>
      <c r="B29" s="1">
        <f>Damian!AV48*$E$77</f>
        <v>0</v>
      </c>
      <c r="C29" s="2">
        <v>0</v>
      </c>
      <c r="D29" s="2">
        <v>0</v>
      </c>
      <c r="E29" s="3">
        <f t="shared" si="1"/>
        <v>0</v>
      </c>
      <c r="F29" s="1">
        <f t="shared" si="0"/>
        <v>0</v>
      </c>
      <c r="G29" s="1">
        <f>Damian!N48</f>
        <v>0</v>
      </c>
      <c r="H29" s="32" t="e">
        <f t="shared" si="2"/>
        <v>#DIV/0!</v>
      </c>
      <c r="I29" s="19"/>
      <c r="L29" s="1"/>
      <c r="M29" s="18"/>
    </row>
    <row r="30" spans="1:13" x14ac:dyDescent="0.2">
      <c r="A30" s="3" t="str">
        <f>Damian!A54</f>
        <v>LSPD</v>
      </c>
      <c r="B30" s="1">
        <f>Damian!AV54*$E$77</f>
        <v>50.384077306442322</v>
      </c>
      <c r="C30" s="2">
        <v>0</v>
      </c>
      <c r="D30" s="2">
        <v>0</v>
      </c>
      <c r="E30" s="3">
        <f t="shared" si="1"/>
        <v>0</v>
      </c>
      <c r="F30" s="1">
        <f t="shared" si="0"/>
        <v>50.384077306442322</v>
      </c>
      <c r="G30" s="1">
        <f>Damian!N54</f>
        <v>0</v>
      </c>
      <c r="H30" s="32">
        <f t="shared" si="2"/>
        <v>0</v>
      </c>
      <c r="I30" s="19"/>
      <c r="L30" s="9"/>
      <c r="M30" s="19"/>
    </row>
    <row r="31" spans="1:13" x14ac:dyDescent="0.2">
      <c r="A31" s="3" t="str">
        <f>Damian!A56</f>
        <v>MCVT</v>
      </c>
      <c r="B31" s="1">
        <f>Damian!AV56*$E$77</f>
        <v>0</v>
      </c>
      <c r="C31" s="2">
        <v>192</v>
      </c>
      <c r="D31" s="2">
        <v>0</v>
      </c>
      <c r="E31" s="3">
        <f t="shared" si="1"/>
        <v>192</v>
      </c>
      <c r="F31" s="1">
        <f t="shared" si="0"/>
        <v>-192</v>
      </c>
      <c r="G31" s="1">
        <f>Damian!N56</f>
        <v>2</v>
      </c>
      <c r="H31" s="32" t="e">
        <f t="shared" si="2"/>
        <v>#DIV/0!</v>
      </c>
      <c r="I31" s="19"/>
      <c r="L31" s="7"/>
      <c r="M31" s="7"/>
    </row>
    <row r="32" spans="1:13" x14ac:dyDescent="0.2">
      <c r="A32" s="3" t="str">
        <f>Damian!A57</f>
        <v>MDB</v>
      </c>
      <c r="B32" s="1">
        <f>Damian!AV57*$E$77</f>
        <v>1041.5813743382082</v>
      </c>
      <c r="C32" s="2">
        <v>0</v>
      </c>
      <c r="D32" s="2">
        <v>326</v>
      </c>
      <c r="E32" s="3">
        <f t="shared" si="1"/>
        <v>326</v>
      </c>
      <c r="F32" s="1">
        <f t="shared" si="0"/>
        <v>715.58137433820821</v>
      </c>
      <c r="G32" s="1">
        <f>Damian!N57</f>
        <v>1</v>
      </c>
      <c r="H32" s="32">
        <f t="shared" si="2"/>
        <v>0.31298562746202263</v>
      </c>
      <c r="I32" s="19"/>
    </row>
    <row r="33" spans="1:9" x14ac:dyDescent="0.2">
      <c r="A33" s="3" t="str">
        <f>Damian!A58</f>
        <v>MELI</v>
      </c>
      <c r="B33" s="1">
        <f>Damian!AV58*$E$77</f>
        <v>358.69289566247198</v>
      </c>
      <c r="C33" s="2">
        <v>0</v>
      </c>
      <c r="D33" s="2">
        <v>424</v>
      </c>
      <c r="E33" s="3">
        <f t="shared" si="1"/>
        <v>424</v>
      </c>
      <c r="F33" s="1">
        <f t="shared" si="0"/>
        <v>-65.307104337528017</v>
      </c>
      <c r="G33" s="1">
        <f>Damian!N58</f>
        <v>0</v>
      </c>
      <c r="H33" s="32">
        <f t="shared" si="2"/>
        <v>1.1820696900531358</v>
      </c>
      <c r="I33" s="19"/>
    </row>
    <row r="34" spans="1:9" x14ac:dyDescent="0.2">
      <c r="A34" s="3" t="str">
        <f>Damian!A59</f>
        <v>MICS</v>
      </c>
      <c r="B34" s="1">
        <f>Damian!AV59*$E$77</f>
        <v>0</v>
      </c>
      <c r="C34" s="2">
        <v>0</v>
      </c>
      <c r="D34" s="2">
        <v>834</v>
      </c>
      <c r="E34" s="3">
        <f t="shared" si="1"/>
        <v>834</v>
      </c>
      <c r="F34" s="1">
        <f t="shared" si="0"/>
        <v>-834</v>
      </c>
      <c r="G34" s="1">
        <f>Damian!N59</f>
        <v>2</v>
      </c>
      <c r="H34" s="32" t="e">
        <f t="shared" si="2"/>
        <v>#DIV/0!</v>
      </c>
      <c r="I34" s="19"/>
    </row>
    <row r="35" spans="1:9" x14ac:dyDescent="0.2">
      <c r="A35" s="3" t="str">
        <f>Damian!A61</f>
        <v>MNST</v>
      </c>
      <c r="B35" s="1">
        <f>Damian!AV61*$E$77</f>
        <v>299.09379874649824</v>
      </c>
      <c r="C35" s="2">
        <v>0</v>
      </c>
      <c r="D35" s="2">
        <v>250</v>
      </c>
      <c r="E35" s="3">
        <f t="shared" si="1"/>
        <v>250</v>
      </c>
      <c r="F35" s="1">
        <f t="shared" si="0"/>
        <v>49.093798746498237</v>
      </c>
      <c r="G35" s="1">
        <f>Damian!N61</f>
        <v>0</v>
      </c>
      <c r="H35" s="32">
        <f t="shared" si="2"/>
        <v>0.83585818578569571</v>
      </c>
      <c r="I35" s="19"/>
    </row>
    <row r="36" spans="1:9" x14ac:dyDescent="0.2">
      <c r="A36" s="3" t="str">
        <f>Damian!A62</f>
        <v>MSFT</v>
      </c>
      <c r="B36" s="1">
        <f>Damian!AV62*$E$77</f>
        <v>1231.9767343926933</v>
      </c>
      <c r="C36" s="2">
        <v>0</v>
      </c>
      <c r="D36" s="2">
        <v>635</v>
      </c>
      <c r="E36" s="3">
        <f t="shared" si="1"/>
        <v>635</v>
      </c>
      <c r="F36" s="1">
        <f t="shared" si="0"/>
        <v>596.97673439269329</v>
      </c>
      <c r="G36" s="1">
        <f>Damian!N62</f>
        <v>1</v>
      </c>
      <c r="H36" s="32">
        <f t="shared" si="2"/>
        <v>0.51543181155366968</v>
      </c>
      <c r="I36" s="19"/>
    </row>
    <row r="37" spans="1:9" x14ac:dyDescent="0.2">
      <c r="A37" s="3" t="str">
        <f>Damian!A67</f>
        <v>NVDA</v>
      </c>
      <c r="B37" s="1">
        <f>Damian!AV67*$E$77</f>
        <v>2720.3523756866189</v>
      </c>
      <c r="C37" s="2">
        <v>0</v>
      </c>
      <c r="D37" s="2">
        <v>176</v>
      </c>
      <c r="E37" s="3">
        <f t="shared" si="1"/>
        <v>176</v>
      </c>
      <c r="F37" s="1">
        <f t="shared" si="0"/>
        <v>2544.3523756866189</v>
      </c>
      <c r="G37" s="1">
        <f>Damian!N67</f>
        <v>2</v>
      </c>
      <c r="H37" s="32">
        <f t="shared" si="2"/>
        <v>6.4697500799166682E-2</v>
      </c>
      <c r="I37" s="19"/>
    </row>
    <row r="38" spans="1:9" x14ac:dyDescent="0.2">
      <c r="A38" s="3" t="str">
        <f>Damian!A68</f>
        <v>OKTA</v>
      </c>
      <c r="B38" s="1">
        <f>Damian!AV68*$E$77</f>
        <v>395.69642228726855</v>
      </c>
      <c r="C38" s="2">
        <v>0</v>
      </c>
      <c r="D38" s="2">
        <v>248</v>
      </c>
      <c r="E38" s="3">
        <f t="shared" si="1"/>
        <v>248</v>
      </c>
      <c r="F38" s="1">
        <f t="shared" si="0"/>
        <v>147.69642228726855</v>
      </c>
      <c r="G38" s="1">
        <f>Damian!N68</f>
        <v>1</v>
      </c>
      <c r="H38" s="32">
        <f t="shared" si="2"/>
        <v>0.62674309402766448</v>
      </c>
      <c r="I38" s="19"/>
    </row>
    <row r="39" spans="1:9" x14ac:dyDescent="0.2">
      <c r="A39" s="3" t="str">
        <f>Damian!A69</f>
        <v>OMQS</v>
      </c>
      <c r="B39" s="1">
        <f>Damian!AV69*$E$77</f>
        <v>0</v>
      </c>
      <c r="C39" s="2">
        <v>0</v>
      </c>
      <c r="D39" s="2">
        <v>206</v>
      </c>
      <c r="E39" s="3">
        <f t="shared" si="1"/>
        <v>206</v>
      </c>
      <c r="F39" s="1">
        <f t="shared" si="0"/>
        <v>-206</v>
      </c>
      <c r="G39" s="1">
        <f>Damian!N69</f>
        <v>0</v>
      </c>
      <c r="H39" s="32" t="e">
        <f t="shared" si="2"/>
        <v>#DIV/0!</v>
      </c>
      <c r="I39" s="19"/>
    </row>
    <row r="40" spans="1:9" x14ac:dyDescent="0.2">
      <c r="A40" s="3" t="str">
        <f>Damian!A70</f>
        <v>OPEN</v>
      </c>
      <c r="B40" s="1">
        <f>Damian!AV70*$E$77</f>
        <v>41.391563873243534</v>
      </c>
      <c r="C40" s="2">
        <v>0</v>
      </c>
      <c r="D40" s="2">
        <v>696</v>
      </c>
      <c r="E40" s="3">
        <f t="shared" si="1"/>
        <v>696</v>
      </c>
      <c r="F40" s="1">
        <f t="shared" si="0"/>
        <v>-654.60843612675649</v>
      </c>
      <c r="G40" s="1">
        <f>Damian!N70</f>
        <v>0</v>
      </c>
      <c r="H40" s="32">
        <f t="shared" si="2"/>
        <v>16.815020619453097</v>
      </c>
      <c r="I40" s="19"/>
    </row>
    <row r="41" spans="1:9" x14ac:dyDescent="0.2">
      <c r="A41" s="3" t="str">
        <f>Damian!A71</f>
        <v>PAC</v>
      </c>
      <c r="B41" s="1">
        <f>Damian!AV71*$E$77</f>
        <v>0</v>
      </c>
      <c r="C41" s="2">
        <v>0</v>
      </c>
      <c r="D41" s="2">
        <v>0</v>
      </c>
      <c r="E41" s="3">
        <f t="shared" si="1"/>
        <v>0</v>
      </c>
      <c r="F41" s="1">
        <f t="shared" si="0"/>
        <v>0</v>
      </c>
      <c r="G41" s="1">
        <f>Damian!N71</f>
        <v>0</v>
      </c>
      <c r="H41" s="32" t="e">
        <f t="shared" si="2"/>
        <v>#DIV/0!</v>
      </c>
      <c r="I41" s="19"/>
    </row>
    <row r="42" spans="1:9" x14ac:dyDescent="0.2">
      <c r="A42" s="3" t="e">
        <f>Damian!#REF!</f>
        <v>#REF!</v>
      </c>
      <c r="B42" s="1" t="e">
        <f>Damian!#REF!*$E$77</f>
        <v>#REF!</v>
      </c>
      <c r="C42" s="2">
        <v>0</v>
      </c>
      <c r="D42" s="2">
        <v>327</v>
      </c>
      <c r="E42" s="3">
        <f t="shared" si="1"/>
        <v>327</v>
      </c>
      <c r="F42" s="1" t="e">
        <f t="shared" si="0"/>
        <v>#REF!</v>
      </c>
      <c r="G42" s="1" t="e">
        <f>Damian!#REF!</f>
        <v>#REF!</v>
      </c>
      <c r="H42" s="32" t="e">
        <f t="shared" si="2"/>
        <v>#REF!</v>
      </c>
      <c r="I42" s="59"/>
    </row>
    <row r="43" spans="1:9" x14ac:dyDescent="0.2">
      <c r="A43" s="3" t="str">
        <f>Damian!A72</f>
        <v>PANW</v>
      </c>
      <c r="B43" s="1">
        <f>Damian!AV72*$E$77</f>
        <v>350.86070431933587</v>
      </c>
      <c r="C43" s="2">
        <v>165</v>
      </c>
      <c r="D43" s="2">
        <v>248</v>
      </c>
      <c r="E43" s="3">
        <f t="shared" si="1"/>
        <v>413</v>
      </c>
      <c r="F43" s="1">
        <f t="shared" si="0"/>
        <v>-62.139295680664134</v>
      </c>
      <c r="G43" s="1">
        <f>Damian!N72</f>
        <v>0</v>
      </c>
      <c r="H43" s="32">
        <f t="shared" si="2"/>
        <v>1.1771053153450552</v>
      </c>
      <c r="I43" s="19"/>
    </row>
    <row r="44" spans="1:9" x14ac:dyDescent="0.2">
      <c r="A44" s="3" t="str">
        <f>Damian!A75</f>
        <v>PINS</v>
      </c>
      <c r="B44" s="1">
        <f>Damian!AV75*$E$77</f>
        <v>170.60393552882661</v>
      </c>
      <c r="C44" s="2">
        <v>0</v>
      </c>
      <c r="D44" s="2">
        <v>82</v>
      </c>
      <c r="E44" s="3">
        <f t="shared" si="1"/>
        <v>82</v>
      </c>
      <c r="F44" s="1">
        <f t="shared" si="0"/>
        <v>88.603935528826611</v>
      </c>
      <c r="G44" s="1">
        <f>Damian!N75</f>
        <v>0</v>
      </c>
      <c r="H44" s="32">
        <f t="shared" si="2"/>
        <v>0.48064541855861598</v>
      </c>
      <c r="I44" s="19"/>
    </row>
    <row r="45" spans="1:9" x14ac:dyDescent="0.2">
      <c r="A45" s="3" t="str">
        <f>Damian!A78</f>
        <v>PYPL</v>
      </c>
      <c r="B45" s="1">
        <f>Damian!AV78*$E$77</f>
        <v>0</v>
      </c>
      <c r="C45" s="2">
        <v>0</v>
      </c>
      <c r="D45" s="2">
        <v>0</v>
      </c>
      <c r="E45" s="3">
        <f t="shared" si="1"/>
        <v>0</v>
      </c>
      <c r="F45" s="1">
        <f t="shared" si="0"/>
        <v>0</v>
      </c>
      <c r="G45" s="1">
        <f>Damian!N78</f>
        <v>0</v>
      </c>
      <c r="H45" s="32" t="e">
        <f t="shared" si="2"/>
        <v>#DIV/0!</v>
      </c>
      <c r="I45" s="19"/>
    </row>
    <row r="46" spans="1:9" x14ac:dyDescent="0.2">
      <c r="A46" s="3" t="str">
        <f>Damian!A81</f>
        <v>RBLX</v>
      </c>
      <c r="B46" s="1">
        <f>Damian!AV81*$E$77</f>
        <v>45.00946660698348</v>
      </c>
      <c r="C46" s="2">
        <v>0</v>
      </c>
      <c r="D46" s="2">
        <v>136</v>
      </c>
      <c r="E46" s="3">
        <f t="shared" si="1"/>
        <v>136</v>
      </c>
      <c r="F46" s="1">
        <f t="shared" si="0"/>
        <v>-90.99053339301652</v>
      </c>
      <c r="G46" s="1">
        <f>Damian!N81</f>
        <v>0</v>
      </c>
      <c r="H46" s="32">
        <f t="shared" si="2"/>
        <v>3.0215865739430647</v>
      </c>
      <c r="I46" s="19"/>
    </row>
    <row r="47" spans="1:9" x14ac:dyDescent="0.2">
      <c r="A47" s="3" t="e">
        <f>Damian!#REF!</f>
        <v>#REF!</v>
      </c>
      <c r="B47" s="1" t="e">
        <f>Damian!#REF!*$E$77</f>
        <v>#REF!</v>
      </c>
      <c r="C47" s="2">
        <v>117</v>
      </c>
      <c r="D47" s="2">
        <v>136</v>
      </c>
      <c r="E47" s="3">
        <f t="shared" si="1"/>
        <v>253</v>
      </c>
      <c r="F47" s="1" t="e">
        <f t="shared" si="0"/>
        <v>#REF!</v>
      </c>
      <c r="G47" s="1" t="e">
        <f>Damian!#REF!</f>
        <v>#REF!</v>
      </c>
      <c r="H47" s="32" t="e">
        <f t="shared" si="2"/>
        <v>#REF!</v>
      </c>
      <c r="I47" s="19"/>
    </row>
    <row r="48" spans="1:9" x14ac:dyDescent="0.2">
      <c r="A48" s="3" t="str">
        <f>Damian!A84</f>
        <v>RIVN</v>
      </c>
      <c r="B48" s="1">
        <f>Damian!AV84*$E$77</f>
        <v>51.739454841554412</v>
      </c>
      <c r="C48" s="2">
        <v>0</v>
      </c>
      <c r="D48" s="2">
        <v>303</v>
      </c>
      <c r="E48" s="3">
        <f t="shared" si="1"/>
        <v>303</v>
      </c>
      <c r="F48" s="1">
        <f t="shared" si="0"/>
        <v>-251.26054515844558</v>
      </c>
      <c r="G48" s="1">
        <f>Damian!N84</f>
        <v>-1</v>
      </c>
      <c r="H48" s="32">
        <f t="shared" si="2"/>
        <v>5.8562658019474592</v>
      </c>
      <c r="I48" s="19"/>
    </row>
    <row r="49" spans="1:9" x14ac:dyDescent="0.2">
      <c r="A49" s="3" t="str">
        <f>Damian!A85</f>
        <v>ROKU</v>
      </c>
      <c r="B49" s="1">
        <f>Damian!AV85*$E$77</f>
        <v>385.33228779190426</v>
      </c>
      <c r="C49" s="2">
        <v>0</v>
      </c>
      <c r="D49" s="2">
        <v>0</v>
      </c>
      <c r="E49" s="3">
        <f t="shared" si="1"/>
        <v>0</v>
      </c>
      <c r="F49" s="1">
        <f t="shared" si="0"/>
        <v>385.33228779190426</v>
      </c>
      <c r="G49" s="1">
        <f>Damian!N85</f>
        <v>0</v>
      </c>
      <c r="H49" s="32">
        <f t="shared" si="2"/>
        <v>0</v>
      </c>
      <c r="I49" s="19"/>
    </row>
    <row r="50" spans="1:9" x14ac:dyDescent="0.2">
      <c r="A50" s="3" t="str">
        <f>Damian!A87</f>
        <v>RVLV</v>
      </c>
      <c r="B50" s="1">
        <f>Damian!AV87*$E$77</f>
        <v>118.14092043703141</v>
      </c>
      <c r="C50" s="2">
        <v>101</v>
      </c>
      <c r="D50" s="2">
        <v>55</v>
      </c>
      <c r="E50" s="3">
        <f t="shared" si="1"/>
        <v>156</v>
      </c>
      <c r="F50" s="1">
        <f t="shared" si="0"/>
        <v>-37.859079562968589</v>
      </c>
      <c r="G50" s="1">
        <f>Damian!N87</f>
        <v>0</v>
      </c>
      <c r="H50" s="32">
        <f t="shared" si="2"/>
        <v>1.3204569544821458</v>
      </c>
      <c r="I50" s="19"/>
    </row>
    <row r="51" spans="1:9" x14ac:dyDescent="0.2">
      <c r="A51" s="3" t="str">
        <f>Damian!A88</f>
        <v>RVP</v>
      </c>
      <c r="B51" s="1">
        <f>Damian!AV88*$E$77</f>
        <v>0</v>
      </c>
      <c r="C51" s="2">
        <v>0</v>
      </c>
      <c r="D51" s="2">
        <v>857</v>
      </c>
      <c r="E51" s="3">
        <f t="shared" si="1"/>
        <v>857</v>
      </c>
      <c r="F51" s="1">
        <f t="shared" si="0"/>
        <v>-857</v>
      </c>
      <c r="G51" s="1">
        <f>Damian!N88</f>
        <v>0</v>
      </c>
      <c r="H51" s="32" t="e">
        <f t="shared" si="2"/>
        <v>#DIV/0!</v>
      </c>
      <c r="I51" s="19"/>
    </row>
    <row r="52" spans="1:9" x14ac:dyDescent="0.2">
      <c r="A52" s="3" t="str">
        <f>Damian!A90</f>
        <v>SE</v>
      </c>
      <c r="B52" s="1">
        <f>Damian!AV90*$E$77</f>
        <v>350.08611972063602</v>
      </c>
      <c r="C52" s="2">
        <v>0</v>
      </c>
      <c r="D52" s="2">
        <v>0</v>
      </c>
      <c r="E52" s="3">
        <f t="shared" si="1"/>
        <v>0</v>
      </c>
      <c r="F52" s="1">
        <f t="shared" si="0"/>
        <v>350.08611972063602</v>
      </c>
      <c r="G52" s="1">
        <f>Damian!N90</f>
        <v>0</v>
      </c>
      <c r="H52" s="32">
        <f t="shared" si="2"/>
        <v>0</v>
      </c>
      <c r="I52" s="19"/>
    </row>
    <row r="53" spans="1:9" x14ac:dyDescent="0.2">
      <c r="A53" s="3" t="str">
        <f>Damian!A91</f>
        <v>SHOP</v>
      </c>
      <c r="B53" s="1">
        <f>Damian!AV91*$E$77</f>
        <v>575.58153340669344</v>
      </c>
      <c r="C53" s="2">
        <v>0</v>
      </c>
      <c r="D53" s="2">
        <v>165</v>
      </c>
      <c r="E53" s="3">
        <f t="shared" si="1"/>
        <v>165</v>
      </c>
      <c r="F53" s="1">
        <f t="shared" si="0"/>
        <v>410.58153340669344</v>
      </c>
      <c r="G53" s="1">
        <f>Damian!N91</f>
        <v>0</v>
      </c>
      <c r="H53" s="32">
        <f t="shared" si="2"/>
        <v>0.28666659790736299</v>
      </c>
      <c r="I53" s="19"/>
    </row>
    <row r="54" spans="1:9" x14ac:dyDescent="0.2">
      <c r="A54" s="3" t="str">
        <f>Damian!A92</f>
        <v>SNOW</v>
      </c>
      <c r="B54" s="1">
        <f>Damian!AV92*$E$77</f>
        <v>74.358450160832675</v>
      </c>
      <c r="C54" s="2">
        <v>0</v>
      </c>
      <c r="D54" s="2">
        <v>0</v>
      </c>
      <c r="E54" s="3">
        <f t="shared" si="1"/>
        <v>0</v>
      </c>
      <c r="F54" s="1">
        <f t="shared" si="0"/>
        <v>74.358450160832675</v>
      </c>
      <c r="G54" s="1">
        <f>Damian!N92</f>
        <v>0</v>
      </c>
      <c r="H54" s="32">
        <f t="shared" si="2"/>
        <v>0</v>
      </c>
      <c r="I54" s="19"/>
    </row>
    <row r="55" spans="1:9" x14ac:dyDescent="0.2">
      <c r="A55" s="3" t="str">
        <f>Damian!A95</f>
        <v>TDOC</v>
      </c>
      <c r="B55" s="1">
        <f>Damian!AV95*$E$77</f>
        <v>162.70661033895348</v>
      </c>
      <c r="C55" s="2">
        <v>0</v>
      </c>
      <c r="D55" s="2">
        <v>1615</v>
      </c>
      <c r="E55" s="3">
        <f t="shared" si="1"/>
        <v>1615</v>
      </c>
      <c r="F55" s="1">
        <f t="shared" si="0"/>
        <v>-1452.2933896610466</v>
      </c>
      <c r="G55" s="1">
        <f>Damian!N95</f>
        <v>0</v>
      </c>
      <c r="H55" s="32">
        <f t="shared" si="2"/>
        <v>9.9258413449558169</v>
      </c>
      <c r="I55" s="19"/>
    </row>
    <row r="56" spans="1:9" x14ac:dyDescent="0.2">
      <c r="A56" s="3" t="e">
        <f>Damian!#REF!</f>
        <v>#REF!</v>
      </c>
      <c r="B56" s="1" t="e">
        <f>Damian!#REF!*$E$77</f>
        <v>#REF!</v>
      </c>
      <c r="C56" s="2">
        <v>0</v>
      </c>
      <c r="D56" s="2">
        <v>317</v>
      </c>
      <c r="E56" s="3">
        <f t="shared" si="1"/>
        <v>317</v>
      </c>
      <c r="F56" s="1" t="e">
        <f t="shared" si="0"/>
        <v>#REF!</v>
      </c>
      <c r="G56" s="1" t="e">
        <f>Damian!#REF!</f>
        <v>#REF!</v>
      </c>
      <c r="H56" s="32" t="e">
        <f t="shared" si="2"/>
        <v>#REF!</v>
      </c>
      <c r="I56" s="19"/>
    </row>
    <row r="57" spans="1:9" x14ac:dyDescent="0.2">
      <c r="A57" s="3" t="e">
        <f>Damian!#REF!</f>
        <v>#REF!</v>
      </c>
      <c r="B57" s="1" t="e">
        <f>Damian!#REF!*$E$77</f>
        <v>#REF!</v>
      </c>
      <c r="C57" s="2">
        <v>0</v>
      </c>
      <c r="D57" s="2">
        <v>0</v>
      </c>
      <c r="E57" s="3">
        <f t="shared" si="1"/>
        <v>0</v>
      </c>
      <c r="F57" s="1" t="e">
        <f t="shared" si="0"/>
        <v>#REF!</v>
      </c>
      <c r="G57" s="1" t="e">
        <f>Damian!#REF!</f>
        <v>#REF!</v>
      </c>
      <c r="H57" s="32" t="e">
        <f t="shared" si="2"/>
        <v>#REF!</v>
      </c>
      <c r="I57" s="19"/>
    </row>
    <row r="58" spans="1:9" x14ac:dyDescent="0.2">
      <c r="A58" s="3" t="e">
        <f>Damian!#REF!</f>
        <v>#REF!</v>
      </c>
      <c r="B58" s="1" t="e">
        <f>Damian!#REF!*$E$77</f>
        <v>#REF!</v>
      </c>
      <c r="C58" s="2">
        <v>0</v>
      </c>
      <c r="D58" s="2">
        <v>89</v>
      </c>
      <c r="E58" s="3">
        <f t="shared" si="1"/>
        <v>89</v>
      </c>
      <c r="F58" s="1" t="e">
        <f t="shared" si="0"/>
        <v>#REF!</v>
      </c>
      <c r="G58" s="1" t="e">
        <f>Damian!#REF!</f>
        <v>#REF!</v>
      </c>
      <c r="H58" s="32" t="e">
        <f t="shared" si="2"/>
        <v>#REF!</v>
      </c>
      <c r="I58" s="59"/>
    </row>
    <row r="59" spans="1:9" x14ac:dyDescent="0.2">
      <c r="A59" s="3" t="e">
        <f>Damian!#REF!</f>
        <v>#REF!</v>
      </c>
      <c r="B59" s="1" t="e">
        <f>Damian!#REF!*$E$77</f>
        <v>#REF!</v>
      </c>
      <c r="C59" s="2">
        <v>0</v>
      </c>
      <c r="D59" s="2">
        <v>351</v>
      </c>
      <c r="E59" s="3">
        <f t="shared" si="1"/>
        <v>351</v>
      </c>
      <c r="F59" s="1" t="e">
        <f t="shared" si="0"/>
        <v>#REF!</v>
      </c>
      <c r="G59" s="1" t="e">
        <f>Damian!#REF!</f>
        <v>#REF!</v>
      </c>
      <c r="H59" s="32" t="e">
        <f t="shared" si="2"/>
        <v>#REF!</v>
      </c>
      <c r="I59" s="59"/>
    </row>
    <row r="60" spans="1:9" x14ac:dyDescent="0.2">
      <c r="A60" s="3" t="str">
        <f>Damian!A96</f>
        <v>TEAM</v>
      </c>
      <c r="B60" s="1">
        <f>Damian!AV96*$E$77</f>
        <v>608.56311549345946</v>
      </c>
      <c r="C60" s="2">
        <v>0</v>
      </c>
      <c r="D60" s="2">
        <v>0</v>
      </c>
      <c r="E60" s="3">
        <f t="shared" si="1"/>
        <v>0</v>
      </c>
      <c r="F60" s="1">
        <f t="shared" si="0"/>
        <v>608.56311549345946</v>
      </c>
      <c r="G60" s="1">
        <f>Damian!N96</f>
        <v>0</v>
      </c>
      <c r="H60" s="32">
        <f t="shared" si="2"/>
        <v>0</v>
      </c>
      <c r="I60" s="19"/>
    </row>
    <row r="61" spans="1:9" x14ac:dyDescent="0.2">
      <c r="A61" s="3" t="e">
        <f>Damian!#REF!</f>
        <v>#REF!</v>
      </c>
      <c r="B61" s="1" t="e">
        <f>Damian!#REF!*$E$77</f>
        <v>#REF!</v>
      </c>
      <c r="C61" s="2">
        <v>0</v>
      </c>
      <c r="D61" s="2">
        <v>184</v>
      </c>
      <c r="E61" s="3">
        <f t="shared" si="1"/>
        <v>184</v>
      </c>
      <c r="F61" s="1" t="e">
        <f t="shared" si="0"/>
        <v>#REF!</v>
      </c>
      <c r="G61" s="1" t="e">
        <f>Damian!#REF!</f>
        <v>#REF!</v>
      </c>
      <c r="H61" s="32" t="e">
        <f t="shared" si="2"/>
        <v>#REF!</v>
      </c>
      <c r="I61" s="19"/>
    </row>
    <row r="62" spans="1:9" x14ac:dyDescent="0.2">
      <c r="A62" s="3" t="str">
        <f>Damian!A97</f>
        <v>TREX</v>
      </c>
      <c r="B62" s="1">
        <f>Damian!AV97*$E$77</f>
        <v>378.41732722690455</v>
      </c>
      <c r="C62" s="2">
        <v>0</v>
      </c>
      <c r="D62" s="2">
        <v>714</v>
      </c>
      <c r="E62" s="3">
        <f t="shared" si="1"/>
        <v>714</v>
      </c>
      <c r="F62" s="1">
        <f t="shared" si="0"/>
        <v>-335.58267277309545</v>
      </c>
      <c r="G62" s="1">
        <f>Damian!N97</f>
        <v>0</v>
      </c>
      <c r="H62" s="32">
        <f t="shared" si="2"/>
        <v>1.8868057793026882</v>
      </c>
      <c r="I62" s="19"/>
    </row>
    <row r="63" spans="1:9" x14ac:dyDescent="0.2">
      <c r="A63" s="3" t="str">
        <f>Damian!A98</f>
        <v>TTD</v>
      </c>
      <c r="B63" s="1">
        <f>Damian!AV98*$E$77</f>
        <v>674.09440204499219</v>
      </c>
      <c r="C63" s="2">
        <v>0</v>
      </c>
      <c r="D63" s="2">
        <v>154</v>
      </c>
      <c r="E63" s="3">
        <f t="shared" si="1"/>
        <v>154</v>
      </c>
      <c r="F63" s="1">
        <f t="shared" si="0"/>
        <v>520.09440204499219</v>
      </c>
      <c r="G63" s="1">
        <f>Damian!N98</f>
        <v>0</v>
      </c>
      <c r="H63" s="32">
        <f t="shared" si="2"/>
        <v>0.22845464898211887</v>
      </c>
      <c r="I63" s="19"/>
    </row>
    <row r="64" spans="1:9" x14ac:dyDescent="0.2">
      <c r="A64" s="3" t="str">
        <f>Damian!A99</f>
        <v>TTWO</v>
      </c>
      <c r="B64" s="1">
        <f>Damian!AV99*$E$77</f>
        <v>480.64529832863138</v>
      </c>
      <c r="C64" s="2">
        <v>0</v>
      </c>
      <c r="D64" s="2">
        <v>695</v>
      </c>
      <c r="E64" s="3">
        <f t="shared" si="1"/>
        <v>695</v>
      </c>
      <c r="F64" s="1">
        <f t="shared" si="0"/>
        <v>-214.35470167136862</v>
      </c>
      <c r="G64" s="1">
        <f>Damian!N99</f>
        <v>0</v>
      </c>
      <c r="H64" s="32">
        <f t="shared" si="2"/>
        <v>1.4459727420964139</v>
      </c>
      <c r="I64" s="19"/>
    </row>
    <row r="65" spans="1:9" x14ac:dyDescent="0.2">
      <c r="A65" s="3" t="str">
        <f>Damian!A100</f>
        <v>TWLO</v>
      </c>
      <c r="B65" s="1">
        <f>Damian!AV100*$E$77</f>
        <v>283.90413109412339</v>
      </c>
      <c r="C65" s="2">
        <v>126</v>
      </c>
      <c r="D65" s="2">
        <v>377</v>
      </c>
      <c r="E65" s="3">
        <f t="shared" si="1"/>
        <v>503</v>
      </c>
      <c r="F65" s="1">
        <f t="shared" si="0"/>
        <v>-219.09586890587661</v>
      </c>
      <c r="G65" s="1">
        <f>Damian!N100</f>
        <v>0</v>
      </c>
      <c r="H65" s="32">
        <f t="shared" si="2"/>
        <v>1.7717248356391098</v>
      </c>
      <c r="I65" s="19"/>
    </row>
    <row r="66" spans="1:9" x14ac:dyDescent="0.2">
      <c r="A66" s="3" t="str">
        <f>Damian!A101</f>
        <v>TWTR</v>
      </c>
      <c r="B66" s="1">
        <f>Damian!AV101*$E$77</f>
        <v>96.756565851631251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-239.24343414836875</v>
      </c>
      <c r="G66" s="1">
        <f>Damian!N101</f>
        <v>0</v>
      </c>
      <c r="H66" s="32">
        <f t="shared" si="2"/>
        <v>3.4726325499731994</v>
      </c>
      <c r="I66" s="19"/>
    </row>
    <row r="67" spans="1:9" x14ac:dyDescent="0.2">
      <c r="A67" s="3" t="str">
        <f>Damian!A102</f>
        <v>TYL</v>
      </c>
      <c r="B67" s="1">
        <f>Damian!AV102*$E$77</f>
        <v>514.0904355620678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363.0904355620678</v>
      </c>
      <c r="G67" s="1">
        <f>Damian!N102</f>
        <v>0</v>
      </c>
      <c r="H67" s="32">
        <f t="shared" ref="H67:H73" si="5">E67/B67</f>
        <v>0.29372264013219379</v>
      </c>
      <c r="I67" s="19"/>
    </row>
    <row r="68" spans="1:9" x14ac:dyDescent="0.2">
      <c r="A68" s="3" t="str">
        <f>Damian!A104</f>
        <v>VEEV</v>
      </c>
      <c r="B68" s="1">
        <f>Damian!AV104*$E$77</f>
        <v>277.18798438580654</v>
      </c>
      <c r="C68" s="2">
        <v>0</v>
      </c>
      <c r="D68" s="2">
        <v>633</v>
      </c>
      <c r="E68" s="3">
        <f t="shared" si="4"/>
        <v>633</v>
      </c>
      <c r="F68" s="1">
        <f t="shared" si="3"/>
        <v>-355.81201561419346</v>
      </c>
      <c r="G68" s="1">
        <f>Damian!N104</f>
        <v>0</v>
      </c>
      <c r="H68" s="32">
        <f t="shared" si="5"/>
        <v>2.2836487714379183</v>
      </c>
      <c r="I68" s="19"/>
    </row>
    <row r="69" spans="1:9" x14ac:dyDescent="0.2">
      <c r="A69" s="3" t="str">
        <f>Damian!A105</f>
        <v>VIRT</v>
      </c>
      <c r="B69" s="1">
        <f>Damian!AV105*$E$77</f>
        <v>0</v>
      </c>
      <c r="C69" s="2">
        <v>0</v>
      </c>
      <c r="D69" s="2">
        <v>551</v>
      </c>
      <c r="E69" s="3">
        <f t="shared" si="4"/>
        <v>551</v>
      </c>
      <c r="F69" s="1">
        <f t="shared" si="3"/>
        <v>-551</v>
      </c>
      <c r="G69" s="1">
        <f>Damian!N105</f>
        <v>0</v>
      </c>
      <c r="H69" s="32" t="e">
        <f t="shared" si="5"/>
        <v>#DIV/0!</v>
      </c>
      <c r="I69" s="19"/>
    </row>
    <row r="70" spans="1:9" x14ac:dyDescent="0.2">
      <c r="A70" s="3" t="e">
        <f>Damian!#REF!</f>
        <v>#REF!</v>
      </c>
      <c r="B70" s="1" t="e">
        <f>Damian!#REF!*$E$77</f>
        <v>#REF!</v>
      </c>
      <c r="C70" s="2">
        <v>0</v>
      </c>
      <c r="D70" s="2">
        <v>64</v>
      </c>
      <c r="E70" s="3">
        <f t="shared" si="4"/>
        <v>64</v>
      </c>
      <c r="F70" s="1" t="e">
        <f t="shared" si="3"/>
        <v>#REF!</v>
      </c>
      <c r="G70" s="1" t="e">
        <f>Damian!#REF!</f>
        <v>#REF!</v>
      </c>
      <c r="H70" s="32" t="e">
        <f t="shared" si="5"/>
        <v>#REF!</v>
      </c>
      <c r="I70" s="59"/>
    </row>
    <row r="71" spans="1:9" x14ac:dyDescent="0.2">
      <c r="A71" s="3" t="str">
        <f>Damian!A109</f>
        <v>XPEV</v>
      </c>
      <c r="B71" s="1">
        <f>Damian!AV109*$E$77</f>
        <v>112.38959917656115</v>
      </c>
      <c r="C71" s="2">
        <v>0</v>
      </c>
      <c r="D71" s="2">
        <v>0</v>
      </c>
      <c r="E71" s="3">
        <f t="shared" si="4"/>
        <v>0</v>
      </c>
      <c r="F71" s="1">
        <f t="shared" si="3"/>
        <v>112.38959917656115</v>
      </c>
      <c r="G71" s="1">
        <f>Damian!N109</f>
        <v>1</v>
      </c>
      <c r="H71" s="32">
        <f t="shared" si="5"/>
        <v>0</v>
      </c>
      <c r="I71" s="19"/>
    </row>
    <row r="72" spans="1:9" x14ac:dyDescent="0.2">
      <c r="A72" s="3" t="str">
        <f>Damian!A112</f>
        <v>ZYXI</v>
      </c>
      <c r="B72" s="1">
        <f>Damian!AV112*$E$77</f>
        <v>0</v>
      </c>
      <c r="C72" s="2">
        <v>0</v>
      </c>
      <c r="D72" s="2">
        <v>223</v>
      </c>
      <c r="E72" s="3">
        <f t="shared" si="4"/>
        <v>223</v>
      </c>
      <c r="F72" s="1">
        <f t="shared" si="3"/>
        <v>-223</v>
      </c>
      <c r="G72" s="1">
        <f>Damian!N112</f>
        <v>0</v>
      </c>
      <c r="H72" s="32" t="e">
        <f t="shared" si="5"/>
        <v>#DIV/0!</v>
      </c>
      <c r="I72" s="19"/>
    </row>
    <row r="73" spans="1:9" ht="17" thickBot="1" x14ac:dyDescent="0.25">
      <c r="A73" s="3" t="e">
        <f>Damian!#REF!</f>
        <v>#REF!</v>
      </c>
      <c r="B73" s="1" t="e">
        <f>Damian!#REF!*$E$77</f>
        <v>#REF!</v>
      </c>
      <c r="C73" s="2">
        <v>0</v>
      </c>
      <c r="D73" s="2">
        <v>0</v>
      </c>
      <c r="E73" s="3">
        <f t="shared" si="4"/>
        <v>0</v>
      </c>
      <c r="F73" s="1" t="e">
        <f t="shared" si="3"/>
        <v>#REF!</v>
      </c>
      <c r="G73" s="1" t="e">
        <f>Damian!#REF!</f>
        <v>#REF!</v>
      </c>
      <c r="H73" s="32" t="e">
        <f t="shared" si="5"/>
        <v>#REF!</v>
      </c>
      <c r="I73" s="19"/>
    </row>
    <row r="74" spans="1:9" x14ac:dyDescent="0.2">
      <c r="A74" s="40" t="str">
        <f>Damian!A113</f>
        <v>SUM</v>
      </c>
      <c r="B74" s="41" t="e">
        <f>SUM(B2:B72)</f>
        <v>#REF!</v>
      </c>
      <c r="C74" s="41">
        <f>SUM(C2:C73)</f>
        <v>1546</v>
      </c>
      <c r="D74" s="41">
        <f>SUM(D2:D73)</f>
        <v>15159</v>
      </c>
      <c r="E74" s="41">
        <f>SUM(E2:E73)</f>
        <v>16705</v>
      </c>
      <c r="F74" s="41" t="e">
        <f>SUM(F2:F72)</f>
        <v>#REF!</v>
      </c>
      <c r="G74" s="42"/>
      <c r="H74" s="42"/>
    </row>
    <row r="76" spans="1:9" x14ac:dyDescent="0.2">
      <c r="A76" s="3" t="s">
        <v>62</v>
      </c>
      <c r="B76" t="s">
        <v>63</v>
      </c>
      <c r="C76" t="s">
        <v>73</v>
      </c>
      <c r="D76" t="s">
        <v>13</v>
      </c>
      <c r="E76" t="s">
        <v>87</v>
      </c>
      <c r="F76" t="s">
        <v>88</v>
      </c>
      <c r="G76" t="s">
        <v>89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Damian!F122</f>
        <v>1</v>
      </c>
      <c r="E77" s="1">
        <f>D77*C77</f>
        <v>21652</v>
      </c>
      <c r="F77" s="1">
        <f>E74</f>
        <v>16705</v>
      </c>
      <c r="G77" s="1">
        <f>E77-F77</f>
        <v>4947</v>
      </c>
    </row>
    <row r="79" spans="1:9" x14ac:dyDescent="0.2">
      <c r="A79" s="28" t="s">
        <v>86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self-managed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2022-09-17T06:28:05Z</dcterms:modified>
</cp:coreProperties>
</file>