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6215BB05-44D7-A04D-B486-F8009CCF199C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Damian!$A$1:$CV$65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1" l="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B2" i="11"/>
  <c r="AA2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BF66" i="11"/>
  <c r="C75" i="11"/>
  <c r="T56" i="11"/>
  <c r="V56" i="11" s="1"/>
  <c r="S2" i="11"/>
  <c r="U2" i="11" s="1"/>
  <c r="T2" i="11"/>
  <c r="V2" i="11" s="1"/>
  <c r="W2" i="11"/>
  <c r="S3" i="11"/>
  <c r="U3" i="11" s="1"/>
  <c r="T3" i="11"/>
  <c r="V3" i="11" s="1"/>
  <c r="W3" i="11"/>
  <c r="S4" i="11"/>
  <c r="U4" i="11" s="1"/>
  <c r="T4" i="11"/>
  <c r="V4" i="11" s="1"/>
  <c r="W4" i="11"/>
  <c r="S5" i="11"/>
  <c r="U5" i="11" s="1"/>
  <c r="T5" i="11"/>
  <c r="V5" i="11" s="1"/>
  <c r="W5" i="11"/>
  <c r="S6" i="11"/>
  <c r="U6" i="11" s="1"/>
  <c r="T6" i="11"/>
  <c r="V6" i="11" s="1"/>
  <c r="W6" i="11"/>
  <c r="S7" i="11"/>
  <c r="U7" i="11" s="1"/>
  <c r="T7" i="11"/>
  <c r="V7" i="11" s="1"/>
  <c r="W7" i="11"/>
  <c r="S8" i="11"/>
  <c r="U8" i="11" s="1"/>
  <c r="T8" i="11"/>
  <c r="V8" i="11" s="1"/>
  <c r="W8" i="11"/>
  <c r="S9" i="11"/>
  <c r="U9" i="11" s="1"/>
  <c r="T9" i="11"/>
  <c r="V9" i="11" s="1"/>
  <c r="W9" i="11"/>
  <c r="S10" i="11"/>
  <c r="U10" i="11" s="1"/>
  <c r="T10" i="11"/>
  <c r="V10" i="11" s="1"/>
  <c r="W10" i="11"/>
  <c r="S11" i="11"/>
  <c r="U11" i="11" s="1"/>
  <c r="T11" i="11"/>
  <c r="V11" i="11" s="1"/>
  <c r="W11" i="11"/>
  <c r="S12" i="11"/>
  <c r="U12" i="11" s="1"/>
  <c r="T12" i="11"/>
  <c r="V12" i="11" s="1"/>
  <c r="W12" i="11"/>
  <c r="S13" i="11"/>
  <c r="U13" i="11" s="1"/>
  <c r="T13" i="11"/>
  <c r="V13" i="11" s="1"/>
  <c r="W13" i="11"/>
  <c r="S14" i="11"/>
  <c r="U14" i="11" s="1"/>
  <c r="T14" i="11"/>
  <c r="V14" i="11" s="1"/>
  <c r="W14" i="11"/>
  <c r="S15" i="11"/>
  <c r="U15" i="11" s="1"/>
  <c r="T15" i="11"/>
  <c r="V15" i="11" s="1"/>
  <c r="W15" i="11"/>
  <c r="S16" i="11"/>
  <c r="U16" i="11" s="1"/>
  <c r="T16" i="11"/>
  <c r="V16" i="11" s="1"/>
  <c r="W16" i="11"/>
  <c r="S17" i="11"/>
  <c r="U17" i="11" s="1"/>
  <c r="T17" i="11"/>
  <c r="V17" i="11" s="1"/>
  <c r="W17" i="11"/>
  <c r="S18" i="11"/>
  <c r="U18" i="11" s="1"/>
  <c r="T18" i="11"/>
  <c r="V18" i="11" s="1"/>
  <c r="W18" i="11"/>
  <c r="S19" i="11"/>
  <c r="U19" i="11" s="1"/>
  <c r="T19" i="11"/>
  <c r="V19" i="11" s="1"/>
  <c r="W19" i="11"/>
  <c r="S20" i="11"/>
  <c r="U20" i="11" s="1"/>
  <c r="T20" i="11"/>
  <c r="V20" i="11" s="1"/>
  <c r="W20" i="11"/>
  <c r="S21" i="11"/>
  <c r="U21" i="11" s="1"/>
  <c r="T21" i="11"/>
  <c r="V21" i="11" s="1"/>
  <c r="W21" i="11"/>
  <c r="S22" i="11"/>
  <c r="U22" i="11" s="1"/>
  <c r="T22" i="11"/>
  <c r="V22" i="11" s="1"/>
  <c r="W22" i="11"/>
  <c r="S23" i="11"/>
  <c r="U23" i="11" s="1"/>
  <c r="T23" i="11"/>
  <c r="V23" i="11" s="1"/>
  <c r="W23" i="11"/>
  <c r="S24" i="11"/>
  <c r="U24" i="11" s="1"/>
  <c r="T24" i="11"/>
  <c r="V24" i="11" s="1"/>
  <c r="W24" i="11"/>
  <c r="S25" i="11"/>
  <c r="U25" i="11" s="1"/>
  <c r="T25" i="11"/>
  <c r="V25" i="11" s="1"/>
  <c r="W25" i="11"/>
  <c r="S26" i="11"/>
  <c r="U26" i="11" s="1"/>
  <c r="T26" i="11"/>
  <c r="V26" i="11" s="1"/>
  <c r="W26" i="11"/>
  <c r="S27" i="11"/>
  <c r="U27" i="11" s="1"/>
  <c r="T27" i="11"/>
  <c r="V27" i="11" s="1"/>
  <c r="W27" i="11"/>
  <c r="S28" i="11"/>
  <c r="U28" i="11" s="1"/>
  <c r="T28" i="11"/>
  <c r="V28" i="11" s="1"/>
  <c r="W28" i="11"/>
  <c r="S29" i="11"/>
  <c r="U29" i="11" s="1"/>
  <c r="T29" i="11"/>
  <c r="V29" i="11" s="1"/>
  <c r="W29" i="11"/>
  <c r="S30" i="11"/>
  <c r="U30" i="11" s="1"/>
  <c r="T30" i="11"/>
  <c r="V30" i="11" s="1"/>
  <c r="W30" i="11"/>
  <c r="S31" i="11"/>
  <c r="U31" i="11" s="1"/>
  <c r="T31" i="11"/>
  <c r="V31" i="11" s="1"/>
  <c r="W31" i="11"/>
  <c r="S32" i="11"/>
  <c r="U32" i="11" s="1"/>
  <c r="T32" i="11"/>
  <c r="V32" i="11" s="1"/>
  <c r="W32" i="11"/>
  <c r="S33" i="11"/>
  <c r="U33" i="11" s="1"/>
  <c r="T33" i="11"/>
  <c r="V33" i="11" s="1"/>
  <c r="W33" i="11"/>
  <c r="S34" i="11"/>
  <c r="U34" i="11" s="1"/>
  <c r="T34" i="11"/>
  <c r="V34" i="11" s="1"/>
  <c r="W34" i="11"/>
  <c r="S35" i="11"/>
  <c r="U35" i="11" s="1"/>
  <c r="T35" i="11"/>
  <c r="V35" i="11" s="1"/>
  <c r="W35" i="11"/>
  <c r="S36" i="11"/>
  <c r="U36" i="11" s="1"/>
  <c r="T36" i="11"/>
  <c r="V36" i="11" s="1"/>
  <c r="W36" i="11"/>
  <c r="S37" i="11"/>
  <c r="U37" i="11" s="1"/>
  <c r="T37" i="11"/>
  <c r="V37" i="11" s="1"/>
  <c r="W37" i="11"/>
  <c r="S38" i="11"/>
  <c r="U38" i="11" s="1"/>
  <c r="T38" i="11"/>
  <c r="V38" i="11" s="1"/>
  <c r="W38" i="11"/>
  <c r="S39" i="11"/>
  <c r="U39" i="11" s="1"/>
  <c r="T39" i="11"/>
  <c r="V39" i="11" s="1"/>
  <c r="W39" i="11"/>
  <c r="S40" i="11"/>
  <c r="U40" i="11" s="1"/>
  <c r="T40" i="11"/>
  <c r="V40" i="11" s="1"/>
  <c r="W40" i="11"/>
  <c r="S41" i="11"/>
  <c r="U41" i="11" s="1"/>
  <c r="T41" i="11"/>
  <c r="V41" i="11" s="1"/>
  <c r="W41" i="11"/>
  <c r="S42" i="11"/>
  <c r="U42" i="11" s="1"/>
  <c r="T42" i="11"/>
  <c r="V42" i="11" s="1"/>
  <c r="W42" i="11"/>
  <c r="S43" i="11"/>
  <c r="U43" i="11" s="1"/>
  <c r="T43" i="11"/>
  <c r="V43" i="11" s="1"/>
  <c r="W43" i="11"/>
  <c r="S44" i="11"/>
  <c r="U44" i="11" s="1"/>
  <c r="T44" i="11"/>
  <c r="V44" i="11" s="1"/>
  <c r="W44" i="11"/>
  <c r="S45" i="11"/>
  <c r="U45" i="11" s="1"/>
  <c r="T45" i="11"/>
  <c r="V45" i="11" s="1"/>
  <c r="W45" i="11"/>
  <c r="S46" i="11"/>
  <c r="U46" i="11" s="1"/>
  <c r="T46" i="11"/>
  <c r="V46" i="11" s="1"/>
  <c r="W46" i="11"/>
  <c r="S47" i="11"/>
  <c r="U47" i="11" s="1"/>
  <c r="T47" i="11"/>
  <c r="V47" i="11" s="1"/>
  <c r="W47" i="11"/>
  <c r="S48" i="11"/>
  <c r="U48" i="11" s="1"/>
  <c r="T48" i="11"/>
  <c r="V48" i="11" s="1"/>
  <c r="W48" i="11"/>
  <c r="S49" i="11"/>
  <c r="U49" i="11" s="1"/>
  <c r="T49" i="11"/>
  <c r="V49" i="11" s="1"/>
  <c r="W49" i="11"/>
  <c r="S50" i="11"/>
  <c r="U50" i="11" s="1"/>
  <c r="T50" i="11"/>
  <c r="V50" i="11" s="1"/>
  <c r="W50" i="11"/>
  <c r="S51" i="11"/>
  <c r="U51" i="11" s="1"/>
  <c r="T51" i="11"/>
  <c r="V51" i="11" s="1"/>
  <c r="W51" i="11"/>
  <c r="S52" i="11"/>
  <c r="U52" i="11" s="1"/>
  <c r="T52" i="11"/>
  <c r="V52" i="11" s="1"/>
  <c r="W52" i="11"/>
  <c r="S53" i="11"/>
  <c r="U53" i="11" s="1"/>
  <c r="T53" i="11"/>
  <c r="V53" i="11" s="1"/>
  <c r="W53" i="11"/>
  <c r="S54" i="11"/>
  <c r="U54" i="11" s="1"/>
  <c r="T54" i="11"/>
  <c r="V54" i="11" s="1"/>
  <c r="W54" i="11"/>
  <c r="S55" i="11"/>
  <c r="U55" i="11" s="1"/>
  <c r="T55" i="11"/>
  <c r="V55" i="11" s="1"/>
  <c r="W55" i="11"/>
  <c r="S56" i="11"/>
  <c r="U56" i="11" s="1"/>
  <c r="W56" i="11"/>
  <c r="S57" i="11"/>
  <c r="U57" i="11" s="1"/>
  <c r="T57" i="11"/>
  <c r="V57" i="11" s="1"/>
  <c r="W57" i="11"/>
  <c r="S58" i="11"/>
  <c r="U58" i="11" s="1"/>
  <c r="T58" i="11"/>
  <c r="V58" i="11" s="1"/>
  <c r="W58" i="11"/>
  <c r="S59" i="11"/>
  <c r="U59" i="11" s="1"/>
  <c r="T59" i="11"/>
  <c r="V59" i="11" s="1"/>
  <c r="W59" i="11"/>
  <c r="S60" i="11"/>
  <c r="U60" i="11" s="1"/>
  <c r="T60" i="11"/>
  <c r="V60" i="11" s="1"/>
  <c r="W60" i="11"/>
  <c r="S61" i="11"/>
  <c r="U61" i="11" s="1"/>
  <c r="T61" i="11"/>
  <c r="V61" i="11" s="1"/>
  <c r="W61" i="11"/>
  <c r="S62" i="11"/>
  <c r="U62" i="11" s="1"/>
  <c r="T62" i="11"/>
  <c r="V62" i="11" s="1"/>
  <c r="W62" i="11"/>
  <c r="S63" i="11"/>
  <c r="U63" i="11" s="1"/>
  <c r="T63" i="11"/>
  <c r="V63" i="11" s="1"/>
  <c r="W63" i="11"/>
  <c r="S64" i="11"/>
  <c r="U64" i="11" s="1"/>
  <c r="T64" i="11"/>
  <c r="V64" i="11" s="1"/>
  <c r="W64" i="11"/>
  <c r="S65" i="11"/>
  <c r="U65" i="11" s="1"/>
  <c r="T65" i="11"/>
  <c r="V65" i="11" s="1"/>
  <c r="W65" i="11"/>
  <c r="D74" i="11"/>
  <c r="F74" i="11" s="1"/>
  <c r="AT10" i="11"/>
  <c r="AX10" i="11" s="1"/>
  <c r="AD10" i="11"/>
  <c r="AC10" i="11"/>
  <c r="AA10" i="11"/>
  <c r="Y10" i="11"/>
  <c r="X10" i="11"/>
  <c r="AT5" i="11"/>
  <c r="AX5" i="11" s="1"/>
  <c r="AD5" i="11"/>
  <c r="AC5" i="11"/>
  <c r="AA5" i="11"/>
  <c r="Y5" i="11"/>
  <c r="X5" i="11"/>
  <c r="AT40" i="11"/>
  <c r="AX40" i="11" s="1"/>
  <c r="AD40" i="11"/>
  <c r="AC40" i="11"/>
  <c r="AA40" i="11"/>
  <c r="Y40" i="11"/>
  <c r="X40" i="11"/>
  <c r="AT64" i="11"/>
  <c r="AX64" i="11" s="1"/>
  <c r="AD64" i="11"/>
  <c r="AC64" i="11"/>
  <c r="AA64" i="11"/>
  <c r="Y64" i="11"/>
  <c r="X64" i="11"/>
  <c r="AT62" i="11"/>
  <c r="AX62" i="11" s="1"/>
  <c r="AD62" i="11"/>
  <c r="AC62" i="11"/>
  <c r="AA62" i="11"/>
  <c r="Y62" i="11"/>
  <c r="X62" i="11"/>
  <c r="BA72" i="11"/>
  <c r="BA70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B70" i="11"/>
  <c r="BB71" i="11" s="1"/>
  <c r="BB72" i="11" s="1"/>
  <c r="BB73" i="11" s="1"/>
  <c r="BB75" i="11" s="1"/>
  <c r="AZ70" i="11"/>
  <c r="AZ71" i="11" s="1"/>
  <c r="AZ72" i="11" s="1"/>
  <c r="AZ73" i="11" s="1"/>
  <c r="AZ75" i="11" s="1"/>
  <c r="C66" i="11"/>
  <c r="AD46" i="11"/>
  <c r="AC46" i="11"/>
  <c r="AA46" i="11"/>
  <c r="Y46" i="11"/>
  <c r="X46" i="11"/>
  <c r="AT46" i="11"/>
  <c r="AX46" i="11" s="1"/>
  <c r="AN66" i="11"/>
  <c r="AT51" i="11"/>
  <c r="AX51" i="11" s="1"/>
  <c r="AD51" i="11"/>
  <c r="AC51" i="11"/>
  <c r="AA51" i="11"/>
  <c r="Y51" i="11"/>
  <c r="X51" i="11"/>
  <c r="AT48" i="11"/>
  <c r="AX48" i="11" s="1"/>
  <c r="AD48" i="11"/>
  <c r="AC48" i="11"/>
  <c r="AA48" i="11"/>
  <c r="Y48" i="11"/>
  <c r="X48" i="11"/>
  <c r="AT16" i="11"/>
  <c r="AX16" i="11" s="1"/>
  <c r="AD16" i="11"/>
  <c r="AC16" i="11"/>
  <c r="AA16" i="11"/>
  <c r="Y16" i="11"/>
  <c r="X16" i="11"/>
  <c r="AT6" i="11"/>
  <c r="AX6" i="11" s="1"/>
  <c r="AD6" i="11"/>
  <c r="AC6" i="11"/>
  <c r="AA6" i="11"/>
  <c r="Y6" i="11"/>
  <c r="X6" i="11"/>
  <c r="D66" i="11"/>
  <c r="E66" i="11"/>
  <c r="L66" i="11"/>
  <c r="E67" i="11"/>
  <c r="L67" i="11"/>
  <c r="AT21" i="11"/>
  <c r="AX21" i="11" s="1"/>
  <c r="AA21" i="11"/>
  <c r="Y21" i="11"/>
  <c r="X21" i="11"/>
  <c r="X12" i="11"/>
  <c r="X27" i="11"/>
  <c r="X18" i="11"/>
  <c r="X3" i="11"/>
  <c r="X56" i="11"/>
  <c r="X39" i="11"/>
  <c r="X60" i="11"/>
  <c r="X57" i="11"/>
  <c r="X35" i="11"/>
  <c r="X2" i="11"/>
  <c r="X11" i="11"/>
  <c r="X23" i="11"/>
  <c r="X63" i="11"/>
  <c r="X25" i="11"/>
  <c r="X9" i="11"/>
  <c r="X7" i="11"/>
  <c r="X32" i="11"/>
  <c r="X13" i="11"/>
  <c r="X52" i="11"/>
  <c r="X4" i="11"/>
  <c r="X24" i="11"/>
  <c r="X30" i="11"/>
  <c r="X34" i="11"/>
  <c r="X36" i="11"/>
  <c r="X14" i="11"/>
  <c r="X33" i="11"/>
  <c r="X65" i="11"/>
  <c r="X15" i="11"/>
  <c r="X53" i="11"/>
  <c r="X61" i="11"/>
  <c r="X28" i="11"/>
  <c r="X41" i="11"/>
  <c r="X17" i="11"/>
  <c r="X54" i="11"/>
  <c r="X59" i="11"/>
  <c r="X45" i="11"/>
  <c r="X31" i="11"/>
  <c r="X37" i="11"/>
  <c r="X42" i="11"/>
  <c r="X44" i="11"/>
  <c r="X38" i="11"/>
  <c r="X55" i="11"/>
  <c r="X29" i="11"/>
  <c r="X19" i="11"/>
  <c r="X20" i="11"/>
  <c r="X50" i="11"/>
  <c r="X8" i="11"/>
  <c r="X58" i="11"/>
  <c r="X26" i="11"/>
  <c r="X43" i="11"/>
  <c r="X22" i="11"/>
  <c r="X49" i="11"/>
  <c r="AT43" i="11"/>
  <c r="AX43" i="11" s="1"/>
  <c r="AA43" i="11"/>
  <c r="Y43" i="11"/>
  <c r="AT14" i="11"/>
  <c r="AX14" i="11" s="1"/>
  <c r="AA14" i="11"/>
  <c r="Y14" i="11"/>
  <c r="AT63" i="11"/>
  <c r="AX63" i="11" s="1"/>
  <c r="AA63" i="11"/>
  <c r="Y63" i="11"/>
  <c r="Y65" i="11"/>
  <c r="AA65" i="11"/>
  <c r="AT65" i="11"/>
  <c r="AX65" i="11" s="1"/>
  <c r="AA49" i="11"/>
  <c r="AT52" i="11"/>
  <c r="AX52" i="11" s="1"/>
  <c r="AA52" i="11"/>
  <c r="Y52" i="11"/>
  <c r="AS66" i="11"/>
  <c r="AT7" i="11"/>
  <c r="AX7" i="11" s="1"/>
  <c r="AA7" i="11"/>
  <c r="Y7" i="11"/>
  <c r="AA11" i="11"/>
  <c r="AA54" i="11"/>
  <c r="AE40" i="11" l="1"/>
  <c r="AE5" i="11"/>
  <c r="AE10" i="11"/>
  <c r="AE64" i="11"/>
  <c r="AE62" i="11"/>
  <c r="AE46" i="11"/>
  <c r="AE6" i="11"/>
  <c r="AE16" i="11"/>
  <c r="AE48" i="11"/>
  <c r="AE51" i="11"/>
  <c r="D73" i="11"/>
  <c r="F73" i="11" s="1"/>
  <c r="AC52" i="11"/>
  <c r="AC14" i="11"/>
  <c r="AD65" i="11"/>
  <c r="AD20" i="11"/>
  <c r="AD63" i="11"/>
  <c r="AD21" i="11"/>
  <c r="AC63" i="11"/>
  <c r="AC21" i="11"/>
  <c r="AC43" i="11"/>
  <c r="AC7" i="11"/>
  <c r="AD52" i="11"/>
  <c r="AD14" i="11"/>
  <c r="AC65" i="11"/>
  <c r="AD43" i="11"/>
  <c r="AD7" i="11"/>
  <c r="AA28" i="11"/>
  <c r="AA47" i="11"/>
  <c r="AA60" i="11"/>
  <c r="AA12" i="11"/>
  <c r="AA59" i="11"/>
  <c r="AA23" i="11"/>
  <c r="AA18" i="11"/>
  <c r="AA35" i="11"/>
  <c r="AA53" i="11"/>
  <c r="AA13" i="11"/>
  <c r="AA15" i="11"/>
  <c r="AA36" i="11"/>
  <c r="AA56" i="11"/>
  <c r="AA50" i="11"/>
  <c r="AA20" i="11"/>
  <c r="AA33" i="11"/>
  <c r="AA55" i="11"/>
  <c r="AA29" i="11"/>
  <c r="AA37" i="11"/>
  <c r="AA26" i="11"/>
  <c r="AA30" i="11"/>
  <c r="AA4" i="11"/>
  <c r="AA42" i="11"/>
  <c r="AA27" i="11"/>
  <c r="AA44" i="11"/>
  <c r="AA41" i="11"/>
  <c r="AA57" i="11"/>
  <c r="AA24" i="11"/>
  <c r="AA31" i="11"/>
  <c r="AA32" i="11"/>
  <c r="AA38" i="11"/>
  <c r="AA22" i="11"/>
  <c r="AA39" i="11"/>
  <c r="AA25" i="11"/>
  <c r="AA34" i="11"/>
  <c r="AA19" i="11"/>
  <c r="AA8" i="11"/>
  <c r="AA3" i="11"/>
  <c r="AA61" i="11"/>
  <c r="AA58" i="11"/>
  <c r="AA45" i="11"/>
  <c r="AA17" i="11"/>
  <c r="AA9" i="11"/>
  <c r="Y47" i="11"/>
  <c r="Y28" i="11"/>
  <c r="Y13" i="11"/>
  <c r="Y12" i="11"/>
  <c r="Y19" i="11"/>
  <c r="Y44" i="11"/>
  <c r="Y35" i="11"/>
  <c r="Y59" i="11"/>
  <c r="Y23" i="11"/>
  <c r="Y60" i="11"/>
  <c r="Y36" i="11"/>
  <c r="Y50" i="11"/>
  <c r="Y54" i="11"/>
  <c r="Y26" i="11"/>
  <c r="Y29" i="11"/>
  <c r="Y2" i="11"/>
  <c r="Y49" i="11"/>
  <c r="Y37" i="11"/>
  <c r="Y4" i="11"/>
  <c r="Y24" i="11"/>
  <c r="Y17" i="11"/>
  <c r="Y42" i="11"/>
  <c r="Y45" i="11"/>
  <c r="Y33" i="11"/>
  <c r="Y27" i="11"/>
  <c r="Y58" i="11"/>
  <c r="Y11" i="11"/>
  <c r="Y39" i="11"/>
  <c r="Y61" i="11"/>
  <c r="Y53" i="11"/>
  <c r="Y3" i="11"/>
  <c r="Y32" i="11"/>
  <c r="Y34" i="11"/>
  <c r="Y25" i="11"/>
  <c r="Y57" i="11"/>
  <c r="Y22" i="11"/>
  <c r="Y41" i="11"/>
  <c r="Y31" i="11"/>
  <c r="Y38" i="11"/>
  <c r="Y8" i="11"/>
  <c r="Y18" i="11"/>
  <c r="Y15" i="11"/>
  <c r="Y30" i="11"/>
  <c r="Y56" i="11"/>
  <c r="Y9" i="11"/>
  <c r="Y20" i="11"/>
  <c r="Y55" i="11"/>
  <c r="C77" i="8"/>
  <c r="E2" i="8"/>
  <c r="G2" i="8"/>
  <c r="A74" i="8"/>
  <c r="A2" i="8"/>
  <c r="AD12" i="11"/>
  <c r="AD60" i="11"/>
  <c r="AD28" i="11"/>
  <c r="AD50" i="11"/>
  <c r="AD49" i="11"/>
  <c r="AD35" i="11"/>
  <c r="AD37" i="11"/>
  <c r="AD18" i="11"/>
  <c r="AD47" i="11"/>
  <c r="AD56" i="11"/>
  <c r="AD2" i="11"/>
  <c r="AD15" i="11"/>
  <c r="AD17" i="11"/>
  <c r="AD34" i="11"/>
  <c r="AD61" i="11"/>
  <c r="AD30" i="11"/>
  <c r="AD31" i="11"/>
  <c r="AD54" i="11"/>
  <c r="AD58" i="11"/>
  <c r="AD45" i="11"/>
  <c r="AD8" i="11"/>
  <c r="AD11" i="11"/>
  <c r="AD24" i="11"/>
  <c r="AD23" i="11"/>
  <c r="AD22" i="11"/>
  <c r="AD38" i="11"/>
  <c r="AD53" i="11"/>
  <c r="AD42" i="11"/>
  <c r="AD55" i="11"/>
  <c r="AD41" i="11"/>
  <c r="AD26" i="11"/>
  <c r="AD29" i="11"/>
  <c r="AD33" i="11"/>
  <c r="AD59" i="11"/>
  <c r="AD3" i="11"/>
  <c r="AD32" i="11"/>
  <c r="AD13" i="11"/>
  <c r="AD36" i="11"/>
  <c r="AD19" i="11"/>
  <c r="AD44" i="11"/>
  <c r="AD27" i="11"/>
  <c r="AD39" i="11"/>
  <c r="AD4" i="11"/>
  <c r="AD57" i="11"/>
  <c r="AD25" i="11"/>
  <c r="AD9" i="11"/>
  <c r="AC12" i="11"/>
  <c r="AC60" i="11"/>
  <c r="AC28" i="11"/>
  <c r="AC50" i="11"/>
  <c r="AC49" i="11"/>
  <c r="AC35" i="11"/>
  <c r="AC37" i="11"/>
  <c r="AC18" i="11"/>
  <c r="AC47" i="11"/>
  <c r="AC20" i="11"/>
  <c r="AC56" i="11"/>
  <c r="AC2" i="11"/>
  <c r="AC15" i="11"/>
  <c r="AC17" i="11"/>
  <c r="AC34" i="11"/>
  <c r="AC61" i="11"/>
  <c r="AC30" i="11"/>
  <c r="AC31" i="11"/>
  <c r="AC54" i="11"/>
  <c r="AC58" i="11"/>
  <c r="AC45" i="11"/>
  <c r="AC8" i="11"/>
  <c r="AC11" i="11"/>
  <c r="AC24" i="11"/>
  <c r="AC23" i="11"/>
  <c r="AC22" i="11"/>
  <c r="AC38" i="11"/>
  <c r="AC53" i="11"/>
  <c r="AC42" i="11"/>
  <c r="AC55" i="11"/>
  <c r="AC41" i="11"/>
  <c r="AC26" i="11"/>
  <c r="AC29" i="11"/>
  <c r="AC33" i="11"/>
  <c r="AC59" i="11"/>
  <c r="AC3" i="11"/>
  <c r="AC32" i="11"/>
  <c r="AC13" i="11"/>
  <c r="AC36" i="11"/>
  <c r="AC19" i="11"/>
  <c r="AC44" i="11"/>
  <c r="AC27" i="11"/>
  <c r="AC39" i="11"/>
  <c r="AC4" i="11"/>
  <c r="AC57" i="11"/>
  <c r="AC25" i="11"/>
  <c r="AC9" i="11"/>
  <c r="AE43" i="11" l="1"/>
  <c r="AE52" i="11"/>
  <c r="AE7" i="11"/>
  <c r="AE65" i="11"/>
  <c r="AE14" i="11"/>
  <c r="AE21" i="11"/>
  <c r="AE63" i="11"/>
  <c r="X47" i="11"/>
  <c r="D71" i="11"/>
  <c r="F71" i="11" s="1"/>
  <c r="D72" i="11"/>
  <c r="F72" i="11" s="1"/>
  <c r="F77" i="8"/>
  <c r="AE57" i="11"/>
  <c r="AE42" i="11"/>
  <c r="AE2" i="11"/>
  <c r="AE35" i="11"/>
  <c r="AE3" i="11"/>
  <c r="AE58" i="11"/>
  <c r="AE27" i="11"/>
  <c r="AE59" i="11"/>
  <c r="AE24" i="11"/>
  <c r="AE54" i="11"/>
  <c r="AE56" i="11"/>
  <c r="AE49" i="11"/>
  <c r="AE44" i="11"/>
  <c r="AE31" i="11"/>
  <c r="AE20" i="11"/>
  <c r="AE50" i="11"/>
  <c r="AE19" i="11"/>
  <c r="AE33" i="11"/>
  <c r="AE53" i="11"/>
  <c r="AE11" i="11"/>
  <c r="AE30" i="11"/>
  <c r="AE47" i="11"/>
  <c r="AE28" i="11"/>
  <c r="AE25" i="11"/>
  <c r="AE39" i="11"/>
  <c r="AE32" i="11"/>
  <c r="AE55" i="11"/>
  <c r="AE15" i="11"/>
  <c r="AE9" i="11"/>
  <c r="AE36" i="11"/>
  <c r="AE29" i="11"/>
  <c r="AE38" i="11"/>
  <c r="AE8" i="11"/>
  <c r="AE61" i="11"/>
  <c r="AE18" i="11"/>
  <c r="AE60" i="11"/>
  <c r="AE13" i="11"/>
  <c r="AE26" i="11"/>
  <c r="AE22" i="11"/>
  <c r="AE45" i="11"/>
  <c r="AE34" i="11"/>
  <c r="AE37" i="11"/>
  <c r="AE12" i="11"/>
  <c r="AE4" i="11"/>
  <c r="AE41" i="11"/>
  <c r="AE23" i="11"/>
  <c r="AE17" i="11"/>
  <c r="AT38" i="11"/>
  <c r="AX38" i="11" s="1"/>
  <c r="AT15" i="11"/>
  <c r="AX15" i="11" s="1"/>
  <c r="AT12" i="11"/>
  <c r="AX12" i="11" s="1"/>
  <c r="AT45" i="11"/>
  <c r="AX45" i="11" s="1"/>
  <c r="AT29" i="11"/>
  <c r="AX29" i="11" s="1"/>
  <c r="AQ66" i="11"/>
  <c r="AT36" i="11"/>
  <c r="AX36" i="11" s="1"/>
  <c r="AT24" i="11"/>
  <c r="AX24" i="11" s="1"/>
  <c r="AT33" i="11"/>
  <c r="AX33" i="11" s="1"/>
  <c r="AT2" i="11"/>
  <c r="AX2" i="11" s="1"/>
  <c r="AT11" i="11"/>
  <c r="AX11" i="11" s="1"/>
  <c r="AT47" i="11"/>
  <c r="AX47" i="11" s="1"/>
  <c r="AT17" i="11"/>
  <c r="AX17" i="11" s="1"/>
  <c r="AT53" i="11"/>
  <c r="AX53" i="11" s="1"/>
  <c r="AT8" i="11"/>
  <c r="AX8" i="11" s="1"/>
  <c r="AT56" i="11"/>
  <c r="AX56" i="11" s="1"/>
  <c r="AT31" i="11"/>
  <c r="AX31" i="11" s="1"/>
  <c r="AT60" i="11"/>
  <c r="AX60" i="11" s="1"/>
  <c r="AT18" i="11"/>
  <c r="AX18" i="11" s="1"/>
  <c r="AT20" i="11"/>
  <c r="AX20" i="11" s="1"/>
  <c r="AT25" i="11"/>
  <c r="AX25" i="11" s="1"/>
  <c r="AT4" i="11"/>
  <c r="AX4" i="11" s="1"/>
  <c r="AT28" i="11"/>
  <c r="AX28" i="11" s="1"/>
  <c r="AT50" i="11"/>
  <c r="AX50" i="11" s="1"/>
  <c r="AT27" i="11"/>
  <c r="AX27" i="11" s="1"/>
  <c r="AT23" i="11"/>
  <c r="AX23" i="11" s="1"/>
  <c r="AT59" i="11"/>
  <c r="AX59" i="11" s="1"/>
  <c r="AT41" i="11"/>
  <c r="AX41" i="11" s="1"/>
  <c r="AT58" i="11"/>
  <c r="AX58" i="11" s="1"/>
  <c r="AT37" i="11"/>
  <c r="AX37" i="11" s="1"/>
  <c r="AT54" i="11"/>
  <c r="AX54" i="11" s="1"/>
  <c r="AT39" i="11"/>
  <c r="AX39" i="11" s="1"/>
  <c r="AT22" i="11"/>
  <c r="AX22" i="11" s="1"/>
  <c r="AT49" i="11"/>
  <c r="AX49" i="11" s="1"/>
  <c r="AT44" i="11"/>
  <c r="AX44" i="11" s="1"/>
  <c r="AT30" i="11"/>
  <c r="AX30" i="11" s="1"/>
  <c r="AT34" i="11"/>
  <c r="AX34" i="11" s="1"/>
  <c r="AT3" i="11"/>
  <c r="AX3" i="11" s="1"/>
  <c r="AT13" i="11"/>
  <c r="AX13" i="11" s="1"/>
  <c r="AT61" i="11"/>
  <c r="AX61" i="11" s="1"/>
  <c r="AT32" i="11"/>
  <c r="AX32" i="11" s="1"/>
  <c r="AT9" i="11"/>
  <c r="AX9" i="11" s="1"/>
  <c r="AT57" i="11"/>
  <c r="AX57" i="11" s="1"/>
  <c r="AT35" i="11"/>
  <c r="AX35" i="11" s="1"/>
  <c r="AT26" i="11"/>
  <c r="AX26" i="11" s="1"/>
  <c r="AT19" i="11"/>
  <c r="AX19" i="11" s="1"/>
  <c r="AT55" i="11"/>
  <c r="AX55" i="11" s="1"/>
  <c r="AT42" i="11"/>
  <c r="AX42" i="11" s="1"/>
  <c r="W66" i="11" l="1"/>
  <c r="D75" i="11"/>
  <c r="F75" i="11" s="1"/>
  <c r="D77" i="8" s="1"/>
  <c r="AE66" i="11"/>
  <c r="AR66" i="11"/>
  <c r="AT66" i="11"/>
  <c r="AF5" i="11" l="1"/>
  <c r="AK5" i="11" s="1"/>
  <c r="AF10" i="11"/>
  <c r="AK10" i="11" s="1"/>
  <c r="AF64" i="11"/>
  <c r="AK64" i="11" s="1"/>
  <c r="AF40" i="11"/>
  <c r="AK40" i="11" s="1"/>
  <c r="AF46" i="11"/>
  <c r="AK46" i="11" s="1"/>
  <c r="AF62" i="11"/>
  <c r="AK62" i="11" s="1"/>
  <c r="AF48" i="11"/>
  <c r="AK48" i="11" s="1"/>
  <c r="AF51" i="11"/>
  <c r="AK51" i="11" s="1"/>
  <c r="AF16" i="11"/>
  <c r="AK16" i="11" s="1"/>
  <c r="AF21" i="11"/>
  <c r="AK21" i="11" s="1"/>
  <c r="AF6" i="11"/>
  <c r="AK6" i="11" s="1"/>
  <c r="AF14" i="11"/>
  <c r="AK14" i="11" s="1"/>
  <c r="AF43" i="11"/>
  <c r="AK43" i="11" s="1"/>
  <c r="AF65" i="11"/>
  <c r="AK65" i="11" s="1"/>
  <c r="AF63" i="11"/>
  <c r="AK63" i="11" s="1"/>
  <c r="AF52" i="11"/>
  <c r="AK52" i="11" s="1"/>
  <c r="AF7" i="11"/>
  <c r="AK7" i="11" s="1"/>
  <c r="AF41" i="11"/>
  <c r="AK41" i="11" s="1"/>
  <c r="AF59" i="11"/>
  <c r="AK59" i="11" s="1"/>
  <c r="AF9" i="11"/>
  <c r="AK9" i="11" s="1"/>
  <c r="AF60" i="11"/>
  <c r="AK60" i="11" s="1"/>
  <c r="AF32" i="11"/>
  <c r="AK32" i="11" s="1"/>
  <c r="AF61" i="11"/>
  <c r="AK61" i="11" s="1"/>
  <c r="AF3" i="11"/>
  <c r="AK3" i="11" s="1"/>
  <c r="AF56" i="11"/>
  <c r="AK56" i="11" s="1"/>
  <c r="AF15" i="11"/>
  <c r="AK15" i="11" s="1"/>
  <c r="AF27" i="11"/>
  <c r="AK27" i="11" s="1"/>
  <c r="AF53" i="11"/>
  <c r="AK53" i="11" s="1"/>
  <c r="AF24" i="11"/>
  <c r="AK24" i="11" s="1"/>
  <c r="AF58" i="11"/>
  <c r="AK58" i="11" s="1"/>
  <c r="AF19" i="11"/>
  <c r="AK19" i="11" s="1"/>
  <c r="AF49" i="11"/>
  <c r="AK49" i="11" s="1"/>
  <c r="AF54" i="11"/>
  <c r="AK54" i="11" s="1"/>
  <c r="AF57" i="11"/>
  <c r="AK57" i="11" s="1"/>
  <c r="AF45" i="11"/>
  <c r="AK45" i="11" s="1"/>
  <c r="AF13" i="11"/>
  <c r="AK13" i="11" s="1"/>
  <c r="AF37" i="11"/>
  <c r="AK37" i="11" s="1"/>
  <c r="AF39" i="11"/>
  <c r="AK39" i="11" s="1"/>
  <c r="AF31" i="11"/>
  <c r="AK31" i="11" s="1"/>
  <c r="AF20" i="11"/>
  <c r="AK20" i="11" s="1"/>
  <c r="AF23" i="11"/>
  <c r="AK23" i="11" s="1"/>
  <c r="AF28" i="11"/>
  <c r="AK28" i="11" s="1"/>
  <c r="AF2" i="11"/>
  <c r="AK2" i="11" s="1"/>
  <c r="AF17" i="11"/>
  <c r="AK17" i="11" s="1"/>
  <c r="AF33" i="11"/>
  <c r="AK33" i="11" s="1"/>
  <c r="AF11" i="11"/>
  <c r="AK11" i="11" s="1"/>
  <c r="AF30" i="11"/>
  <c r="AK30" i="11" s="1"/>
  <c r="AF55" i="11"/>
  <c r="AK55" i="11" s="1"/>
  <c r="AF36" i="11"/>
  <c r="AK36" i="11" s="1"/>
  <c r="AF38" i="11"/>
  <c r="AK38" i="11" s="1"/>
  <c r="AF8" i="11"/>
  <c r="AK8" i="11" s="1"/>
  <c r="AF18" i="11"/>
  <c r="AK18" i="11" s="1"/>
  <c r="AF44" i="11"/>
  <c r="AK44" i="11" s="1"/>
  <c r="AF50" i="11"/>
  <c r="AK50" i="11" s="1"/>
  <c r="AF4" i="11"/>
  <c r="AK4" i="11" s="1"/>
  <c r="AF34" i="11"/>
  <c r="AK34" i="11" s="1"/>
  <c r="AF35" i="11"/>
  <c r="AK35" i="11" s="1"/>
  <c r="AF26" i="11"/>
  <c r="AK26" i="11" s="1"/>
  <c r="AF22" i="11"/>
  <c r="AK22" i="11" s="1"/>
  <c r="AF29" i="11"/>
  <c r="AK29" i="11" s="1"/>
  <c r="AF12" i="11"/>
  <c r="AK12" i="11" s="1"/>
  <c r="AF47" i="11"/>
  <c r="AK47" i="11" s="1"/>
  <c r="AF42" i="11"/>
  <c r="AK42" i="11" s="1"/>
  <c r="AF25" i="11"/>
  <c r="AK25" i="11" s="1"/>
  <c r="AX66" i="11"/>
  <c r="E77" i="8"/>
  <c r="BP64" i="11" l="1"/>
  <c r="BQ5" i="11"/>
  <c r="BS5" i="11"/>
  <c r="BR5" i="11"/>
  <c r="BN5" i="11"/>
  <c r="BO5" i="11"/>
  <c r="BT5" i="11"/>
  <c r="BT64" i="11"/>
  <c r="BN64" i="11"/>
  <c r="BP5" i="11"/>
  <c r="AJ12" i="11"/>
  <c r="AJ24" i="11"/>
  <c r="AJ46" i="11"/>
  <c r="AJ18" i="11"/>
  <c r="AJ53" i="11"/>
  <c r="BN14" i="11"/>
  <c r="AJ14" i="11"/>
  <c r="AJ22" i="11"/>
  <c r="AJ45" i="11"/>
  <c r="AJ59" i="11"/>
  <c r="AJ6" i="11"/>
  <c r="AJ47" i="11"/>
  <c r="AJ50" i="11"/>
  <c r="AJ11" i="11"/>
  <c r="AJ39" i="11"/>
  <c r="AJ58" i="11"/>
  <c r="BP32" i="11"/>
  <c r="AJ32" i="11"/>
  <c r="AJ65" i="11"/>
  <c r="AJ62" i="11"/>
  <c r="AJ33" i="11"/>
  <c r="AJ13" i="11"/>
  <c r="AJ2" i="11"/>
  <c r="AJ38" i="11"/>
  <c r="AJ15" i="11"/>
  <c r="AJ35" i="11"/>
  <c r="AJ36" i="11"/>
  <c r="AJ23" i="11"/>
  <c r="AJ54" i="11"/>
  <c r="AJ56" i="11"/>
  <c r="AJ7" i="11"/>
  <c r="BQ16" i="11"/>
  <c r="AJ16" i="11"/>
  <c r="AJ40" i="11"/>
  <c r="AJ37" i="11"/>
  <c r="AJ43" i="11"/>
  <c r="AJ17" i="11"/>
  <c r="AJ9" i="11"/>
  <c r="AJ26" i="11"/>
  <c r="AJ57" i="11"/>
  <c r="BR21" i="11"/>
  <c r="AJ21" i="11"/>
  <c r="AJ25" i="11"/>
  <c r="AJ34" i="11"/>
  <c r="AJ55" i="11"/>
  <c r="AJ20" i="11"/>
  <c r="AJ49" i="11"/>
  <c r="AJ3" i="11"/>
  <c r="AJ52" i="11"/>
  <c r="AJ51" i="11"/>
  <c r="BO64" i="11"/>
  <c r="AJ64" i="11"/>
  <c r="AJ10" i="11"/>
  <c r="AJ44" i="11"/>
  <c r="AJ60" i="11"/>
  <c r="AJ29" i="11"/>
  <c r="AJ8" i="11"/>
  <c r="AJ27" i="11"/>
  <c r="AJ28" i="11"/>
  <c r="AJ41" i="11"/>
  <c r="AJ42" i="11"/>
  <c r="AJ4" i="11"/>
  <c r="AJ30" i="11"/>
  <c r="AJ31" i="11"/>
  <c r="AJ19" i="11"/>
  <c r="AJ61" i="11"/>
  <c r="AJ63" i="11"/>
  <c r="BQ48" i="11"/>
  <c r="AJ48" i="11"/>
  <c r="AJ5" i="11"/>
  <c r="BQ10" i="11"/>
  <c r="BT10" i="11"/>
  <c r="BP10" i="11"/>
  <c r="BO10" i="11"/>
  <c r="BS10" i="11"/>
  <c r="BN10" i="11"/>
  <c r="BR10" i="11"/>
  <c r="BR64" i="11"/>
  <c r="BS64" i="11"/>
  <c r="BQ64" i="11"/>
  <c r="BQ40" i="11"/>
  <c r="BN40" i="11"/>
  <c r="BT40" i="11"/>
  <c r="BP40" i="11"/>
  <c r="BS40" i="11"/>
  <c r="BR40" i="11"/>
  <c r="BO40" i="11"/>
  <c r="BO46" i="11"/>
  <c r="BN46" i="11"/>
  <c r="BT46" i="11"/>
  <c r="BR46" i="11"/>
  <c r="BS46" i="11"/>
  <c r="BP46" i="11"/>
  <c r="BQ46" i="11"/>
  <c r="BT62" i="11"/>
  <c r="BS62" i="11"/>
  <c r="BR62" i="11"/>
  <c r="BQ62" i="11"/>
  <c r="BP62" i="11"/>
  <c r="BO62" i="11"/>
  <c r="BN62" i="11"/>
  <c r="BR48" i="11"/>
  <c r="BS48" i="11"/>
  <c r="BT48" i="11"/>
  <c r="BN48" i="11"/>
  <c r="BO48" i="11"/>
  <c r="BP48" i="11"/>
  <c r="BO16" i="11"/>
  <c r="BR16" i="11"/>
  <c r="BP16" i="11"/>
  <c r="BN16" i="11"/>
  <c r="BS21" i="11"/>
  <c r="BT16" i="11"/>
  <c r="BQ51" i="11"/>
  <c r="BO51" i="11"/>
  <c r="BP51" i="11"/>
  <c r="BN51" i="11"/>
  <c r="BT51" i="11"/>
  <c r="BS51" i="11"/>
  <c r="BR51" i="11"/>
  <c r="BS16" i="11"/>
  <c r="BT21" i="11"/>
  <c r="BN21" i="11"/>
  <c r="BP21" i="11"/>
  <c r="BO21" i="11"/>
  <c r="BQ21" i="11"/>
  <c r="BQ6" i="11"/>
  <c r="BS6" i="11"/>
  <c r="BP6" i="11"/>
  <c r="BO6" i="11"/>
  <c r="BR6" i="11"/>
  <c r="BN6" i="11"/>
  <c r="BT6" i="11"/>
  <c r="G77" i="8"/>
  <c r="BQ14" i="11"/>
  <c r="BT14" i="11"/>
  <c r="BR14" i="11"/>
  <c r="BS14" i="11"/>
  <c r="BO14" i="11"/>
  <c r="BP14" i="11"/>
  <c r="BO43" i="11"/>
  <c r="BN43" i="11"/>
  <c r="BT43" i="11"/>
  <c r="BS43" i="11"/>
  <c r="BR43" i="11"/>
  <c r="BQ43" i="11"/>
  <c r="BP43" i="11"/>
  <c r="BT39" i="11"/>
  <c r="BS39" i="11"/>
  <c r="BR39" i="11"/>
  <c r="BQ39" i="11"/>
  <c r="BP39" i="11"/>
  <c r="BN39" i="11"/>
  <c r="BO39" i="11"/>
  <c r="BR63" i="11"/>
  <c r="BQ63" i="11"/>
  <c r="BS63" i="11"/>
  <c r="BT63" i="11"/>
  <c r="BP63" i="11"/>
  <c r="BN63" i="11"/>
  <c r="BO63" i="11"/>
  <c r="BS38" i="11"/>
  <c r="BR38" i="11"/>
  <c r="BQ38" i="11"/>
  <c r="BT38" i="11"/>
  <c r="BP38" i="11"/>
  <c r="BN38" i="11"/>
  <c r="BO38" i="11"/>
  <c r="BO28" i="11"/>
  <c r="BN28" i="11"/>
  <c r="BT28" i="11"/>
  <c r="BS28" i="11"/>
  <c r="BP28" i="11"/>
  <c r="BR28" i="11"/>
  <c r="BQ28" i="11"/>
  <c r="BR23" i="11"/>
  <c r="BP23" i="11"/>
  <c r="BT23" i="11"/>
  <c r="BS23" i="11"/>
  <c r="BQ23" i="11"/>
  <c r="BN23" i="11"/>
  <c r="BO23" i="11"/>
  <c r="BO15" i="11"/>
  <c r="BN15" i="11"/>
  <c r="BQ15" i="11"/>
  <c r="BP15" i="11"/>
  <c r="BR15" i="11"/>
  <c r="BT15" i="11"/>
  <c r="BS15" i="11"/>
  <c r="BT25" i="11"/>
  <c r="BQ25" i="11"/>
  <c r="BO25" i="11"/>
  <c r="BR25" i="11"/>
  <c r="BP25" i="11"/>
  <c r="BN25" i="11"/>
  <c r="BS25" i="11"/>
  <c r="BR18" i="11"/>
  <c r="BP18" i="11"/>
  <c r="BO18" i="11"/>
  <c r="BT18" i="11"/>
  <c r="BN18" i="11"/>
  <c r="BS18" i="11"/>
  <c r="BQ18" i="11"/>
  <c r="BO61" i="11"/>
  <c r="BN61" i="11"/>
  <c r="BT61" i="11"/>
  <c r="BS61" i="11"/>
  <c r="BP61" i="11"/>
  <c r="BR61" i="11"/>
  <c r="BQ61" i="11"/>
  <c r="BQ17" i="11"/>
  <c r="BT17" i="11"/>
  <c r="BP17" i="11"/>
  <c r="BS17" i="11"/>
  <c r="BR17" i="11"/>
  <c r="BO17" i="11"/>
  <c r="BN17" i="11"/>
  <c r="BS24" i="11"/>
  <c r="BP24" i="11"/>
  <c r="BO24" i="11"/>
  <c r="BT24" i="11"/>
  <c r="BR24" i="11"/>
  <c r="BQ24" i="11"/>
  <c r="BN24" i="11"/>
  <c r="BT2" i="11"/>
  <c r="BN2" i="11"/>
  <c r="BS2" i="11"/>
  <c r="BP2" i="11"/>
  <c r="BR2" i="11"/>
  <c r="BQ2" i="11"/>
  <c r="BO2" i="11"/>
  <c r="BT53" i="11"/>
  <c r="BS53" i="11"/>
  <c r="BP53" i="11"/>
  <c r="BR53" i="11"/>
  <c r="BN53" i="11"/>
  <c r="BQ53" i="11"/>
  <c r="BO53" i="11"/>
  <c r="BT65" i="11"/>
  <c r="BS65" i="11"/>
  <c r="BR65" i="11"/>
  <c r="BQ65" i="11"/>
  <c r="BO65" i="11"/>
  <c r="BP65" i="11"/>
  <c r="BN65" i="11"/>
  <c r="BR13" i="11"/>
  <c r="BO13" i="11"/>
  <c r="BP13" i="11"/>
  <c r="BT13" i="11"/>
  <c r="BQ13" i="11"/>
  <c r="BS13" i="11"/>
  <c r="BN13" i="11"/>
  <c r="BT27" i="11"/>
  <c r="BS27" i="11"/>
  <c r="BO27" i="11"/>
  <c r="BP27" i="11"/>
  <c r="BN27" i="11"/>
  <c r="BR27" i="11"/>
  <c r="BQ27" i="11"/>
  <c r="BR7" i="11"/>
  <c r="BO7" i="11"/>
  <c r="BQ7" i="11"/>
  <c r="BN7" i="11"/>
  <c r="BS7" i="11"/>
  <c r="BT7" i="11"/>
  <c r="BP7" i="11"/>
  <c r="BT34" i="11"/>
  <c r="BO34" i="11"/>
  <c r="BN34" i="11"/>
  <c r="BS34" i="11"/>
  <c r="BQ34" i="11"/>
  <c r="BR34" i="11"/>
  <c r="BP34" i="11"/>
  <c r="BS19" i="11"/>
  <c r="BO19" i="11"/>
  <c r="BQ19" i="11"/>
  <c r="BP19" i="11"/>
  <c r="BN19" i="11"/>
  <c r="BT19" i="11"/>
  <c r="BR19" i="11"/>
  <c r="BQ4" i="11"/>
  <c r="BP4" i="11"/>
  <c r="BR4" i="11"/>
  <c r="BN4" i="11"/>
  <c r="BO4" i="11"/>
  <c r="BT4" i="11"/>
  <c r="BS4" i="11"/>
  <c r="BT59" i="11"/>
  <c r="BS59" i="11"/>
  <c r="BR59" i="11"/>
  <c r="BQ59" i="11"/>
  <c r="BP59" i="11"/>
  <c r="BO59" i="11"/>
  <c r="BN59" i="11"/>
  <c r="BS8" i="11"/>
  <c r="BR8" i="11"/>
  <c r="BQ8" i="11"/>
  <c r="BO8" i="11"/>
  <c r="BT8" i="11"/>
  <c r="BN8" i="11"/>
  <c r="BP8" i="11"/>
  <c r="BT54" i="11"/>
  <c r="BS54" i="11"/>
  <c r="BR54" i="11"/>
  <c r="BP54" i="11"/>
  <c r="BQ54" i="11"/>
  <c r="BO54" i="11"/>
  <c r="BN54" i="11"/>
  <c r="BT32" i="11"/>
  <c r="BS32" i="11"/>
  <c r="BR32" i="11"/>
  <c r="BO32" i="11"/>
  <c r="BN32" i="11"/>
  <c r="BQ32" i="11"/>
  <c r="BO35" i="11"/>
  <c r="BN35" i="11"/>
  <c r="BT35" i="11"/>
  <c r="BS35" i="11"/>
  <c r="BR35" i="11"/>
  <c r="BQ35" i="11"/>
  <c r="BP35" i="11"/>
  <c r="BP36" i="11"/>
  <c r="BQ36" i="11"/>
  <c r="BO36" i="11"/>
  <c r="BR36" i="11"/>
  <c r="BN36" i="11"/>
  <c r="BT36" i="11"/>
  <c r="BS36" i="11"/>
  <c r="BT49" i="11"/>
  <c r="BP49" i="11"/>
  <c r="BN49" i="11"/>
  <c r="BS49" i="11"/>
  <c r="BR49" i="11"/>
  <c r="BQ49" i="11"/>
  <c r="BO49" i="11"/>
  <c r="BT60" i="11"/>
  <c r="BP60" i="11"/>
  <c r="BN60" i="11"/>
  <c r="BS60" i="11"/>
  <c r="BQ60" i="11"/>
  <c r="BR60" i="11"/>
  <c r="BO60" i="11"/>
  <c r="BO55" i="11"/>
  <c r="BN55" i="11"/>
  <c r="BP55" i="11"/>
  <c r="BQ55" i="11"/>
  <c r="BT55" i="11"/>
  <c r="BS55" i="11"/>
  <c r="BR55" i="11"/>
  <c r="BT9" i="11"/>
  <c r="BS9" i="11"/>
  <c r="BN9" i="11"/>
  <c r="BR9" i="11"/>
  <c r="BQ9" i="11"/>
  <c r="BP9" i="11"/>
  <c r="BO9" i="11"/>
  <c r="BP29" i="11"/>
  <c r="BQ29" i="11"/>
  <c r="BN29" i="11"/>
  <c r="BR29" i="11"/>
  <c r="BO29" i="11"/>
  <c r="BT29" i="11"/>
  <c r="BS29" i="11"/>
  <c r="BQ30" i="11"/>
  <c r="BS30" i="11"/>
  <c r="BR30" i="11"/>
  <c r="BT30" i="11"/>
  <c r="BP30" i="11"/>
  <c r="BO30" i="11"/>
  <c r="BN30" i="11"/>
  <c r="BS45" i="11"/>
  <c r="BR45" i="11"/>
  <c r="BQ45" i="11"/>
  <c r="BT45" i="11"/>
  <c r="BP45" i="11"/>
  <c r="BN45" i="11"/>
  <c r="BO45" i="11"/>
  <c r="BR56" i="11"/>
  <c r="BQ56" i="11"/>
  <c r="BS56" i="11"/>
  <c r="BO56" i="11"/>
  <c r="BT56" i="11"/>
  <c r="BP56" i="11"/>
  <c r="BN56" i="11"/>
  <c r="BQ22" i="11"/>
  <c r="BT22" i="11"/>
  <c r="BS22" i="11"/>
  <c r="BR22" i="11"/>
  <c r="BP22" i="11"/>
  <c r="BO22" i="11"/>
  <c r="BN22" i="11"/>
  <c r="BO50" i="11"/>
  <c r="BN50" i="11"/>
  <c r="BT50" i="11"/>
  <c r="BS50" i="11"/>
  <c r="BR50" i="11"/>
  <c r="BP50" i="11"/>
  <c r="BQ50" i="11"/>
  <c r="BO11" i="11"/>
  <c r="BN11" i="11"/>
  <c r="BR11" i="11"/>
  <c r="BQ11" i="11"/>
  <c r="BP11" i="11"/>
  <c r="BS11" i="11"/>
  <c r="BT11" i="11"/>
  <c r="BT20" i="11"/>
  <c r="BR20" i="11"/>
  <c r="BQ20" i="11"/>
  <c r="BO20" i="11"/>
  <c r="BS20" i="11"/>
  <c r="BN20" i="11"/>
  <c r="BP20" i="11"/>
  <c r="BS57" i="11"/>
  <c r="BR57" i="11"/>
  <c r="BQ57" i="11"/>
  <c r="BT57" i="11"/>
  <c r="BO57" i="11"/>
  <c r="BP57" i="11"/>
  <c r="BN57" i="11"/>
  <c r="BT58" i="11"/>
  <c r="BS58" i="11"/>
  <c r="BR58" i="11"/>
  <c r="BN58" i="11"/>
  <c r="BP58" i="11"/>
  <c r="BO58" i="11"/>
  <c r="BQ58" i="11"/>
  <c r="BP42" i="11"/>
  <c r="BQ42" i="11"/>
  <c r="BT42" i="11"/>
  <c r="BO42" i="11"/>
  <c r="BS42" i="11"/>
  <c r="BR42" i="11"/>
  <c r="BN42" i="11"/>
  <c r="BR37" i="11"/>
  <c r="BQ37" i="11"/>
  <c r="BS37" i="11"/>
  <c r="BT37" i="11"/>
  <c r="BO37" i="11"/>
  <c r="BN37" i="11"/>
  <c r="BP37" i="11"/>
  <c r="BT47" i="11"/>
  <c r="BS47" i="11"/>
  <c r="BR47" i="11"/>
  <c r="BP47" i="11"/>
  <c r="BQ47" i="11"/>
  <c r="BN47" i="11"/>
  <c r="BO47" i="11"/>
  <c r="BQ12" i="11"/>
  <c r="BP12" i="11"/>
  <c r="BT12" i="11"/>
  <c r="BO12" i="11"/>
  <c r="BN12" i="11"/>
  <c r="BS12" i="11"/>
  <c r="BR12" i="11"/>
  <c r="BS26" i="11"/>
  <c r="BR26" i="11"/>
  <c r="BO26" i="11"/>
  <c r="BQ26" i="11"/>
  <c r="BT26" i="11"/>
  <c r="BP26" i="11"/>
  <c r="BN26" i="11"/>
  <c r="BR44" i="11"/>
  <c r="BQ44" i="11"/>
  <c r="BS44" i="11"/>
  <c r="BN44" i="11"/>
  <c r="BO44" i="11"/>
  <c r="BP44" i="11"/>
  <c r="BT44" i="11"/>
  <c r="BT33" i="11"/>
  <c r="BS33" i="11"/>
  <c r="BR33" i="11"/>
  <c r="BO33" i="11"/>
  <c r="BQ33" i="11"/>
  <c r="BP33" i="11"/>
  <c r="BN33" i="11"/>
  <c r="BS31" i="11"/>
  <c r="BR31" i="11"/>
  <c r="BQ31" i="11"/>
  <c r="BT31" i="11"/>
  <c r="BP31" i="11"/>
  <c r="BN31" i="11"/>
  <c r="BO31" i="11"/>
  <c r="BP3" i="11"/>
  <c r="BT3" i="11"/>
  <c r="BN3" i="11"/>
  <c r="BS3" i="11"/>
  <c r="BR3" i="11"/>
  <c r="BO3" i="11"/>
  <c r="BQ3" i="11"/>
  <c r="BT41" i="11"/>
  <c r="BS41" i="11"/>
  <c r="BP41" i="11"/>
  <c r="BO41" i="11"/>
  <c r="BN41" i="11"/>
  <c r="BR41" i="11"/>
  <c r="BQ41" i="11"/>
  <c r="BT52" i="11"/>
  <c r="BS52" i="11"/>
  <c r="BR52" i="11"/>
  <c r="BQ52" i="11"/>
  <c r="BN52" i="11"/>
  <c r="BP52" i="11"/>
  <c r="BO52" i="11"/>
  <c r="AK66" i="11" l="1"/>
  <c r="AM61" i="11" s="1"/>
  <c r="BG61" i="11" s="1"/>
  <c r="BT66" i="11"/>
  <c r="CA10" i="11" s="1"/>
  <c r="CU10" i="11" s="1"/>
  <c r="CV10" i="11" s="1"/>
  <c r="BP66" i="11"/>
  <c r="BW10" i="11" s="1"/>
  <c r="CI10" i="11" s="1"/>
  <c r="CJ10" i="11" s="1"/>
  <c r="BQ66" i="11"/>
  <c r="BX40" i="11" s="1"/>
  <c r="CL40" i="11" s="1"/>
  <c r="CM40" i="11" s="1"/>
  <c r="BO66" i="11"/>
  <c r="BV10" i="11" s="1"/>
  <c r="CF10" i="11" s="1"/>
  <c r="CG10" i="11" s="1"/>
  <c r="BR66" i="11"/>
  <c r="BY10" i="11" s="1"/>
  <c r="CO10" i="11" s="1"/>
  <c r="CP10" i="11" s="1"/>
  <c r="AJ66" i="11"/>
  <c r="AL10" i="11" s="1"/>
  <c r="BS66" i="11"/>
  <c r="BZ10" i="11" s="1"/>
  <c r="BN66" i="11"/>
  <c r="BU10" i="11" s="1"/>
  <c r="CC10" i="11" s="1"/>
  <c r="CD10" i="11" s="1"/>
  <c r="AM28" i="11" l="1"/>
  <c r="BG28" i="11" s="1"/>
  <c r="AM30" i="11"/>
  <c r="BG30" i="11" s="1"/>
  <c r="AM31" i="11"/>
  <c r="BG31" i="11" s="1"/>
  <c r="AM18" i="11"/>
  <c r="BG18" i="11" s="1"/>
  <c r="AM59" i="11"/>
  <c r="BG59" i="11" s="1"/>
  <c r="AM56" i="11"/>
  <c r="BG56" i="11" s="1"/>
  <c r="AM43" i="11"/>
  <c r="BG43" i="11" s="1"/>
  <c r="AM63" i="11"/>
  <c r="BG63" i="11" s="1"/>
  <c r="AM24" i="11"/>
  <c r="BG24" i="11" s="1"/>
  <c r="AM20" i="11"/>
  <c r="BG20" i="11" s="1"/>
  <c r="AM49" i="11"/>
  <c r="BG49" i="11" s="1"/>
  <c r="AM57" i="11"/>
  <c r="BG57" i="11" s="1"/>
  <c r="AM54" i="11"/>
  <c r="BG54" i="11" s="1"/>
  <c r="AM10" i="11"/>
  <c r="AM37" i="11"/>
  <c r="BG37" i="11" s="1"/>
  <c r="AM50" i="11"/>
  <c r="BG50" i="11" s="1"/>
  <c r="AM52" i="11"/>
  <c r="BG52" i="11" s="1"/>
  <c r="AM53" i="11"/>
  <c r="BG53" i="11" s="1"/>
  <c r="AM26" i="11"/>
  <c r="BG26" i="11" s="1"/>
  <c r="AM7" i="11"/>
  <c r="BG7" i="11" s="1"/>
  <c r="AM33" i="11"/>
  <c r="BG33" i="11" s="1"/>
  <c r="AM23" i="11"/>
  <c r="BG23" i="11" s="1"/>
  <c r="AM12" i="11"/>
  <c r="BG12" i="11" s="1"/>
  <c r="AM36" i="11"/>
  <c r="BG36" i="11" s="1"/>
  <c r="AM55" i="11"/>
  <c r="BG55" i="11" s="1"/>
  <c r="AM40" i="11"/>
  <c r="BG40" i="11" s="1"/>
  <c r="AM13" i="11"/>
  <c r="BG13" i="11" s="1"/>
  <c r="AM64" i="11"/>
  <c r="AM34" i="11"/>
  <c r="BG34" i="11" s="1"/>
  <c r="AM9" i="11"/>
  <c r="BG9" i="11" s="1"/>
  <c r="AM35" i="11"/>
  <c r="BG35" i="11" s="1"/>
  <c r="AM41" i="11"/>
  <c r="BG41" i="11" s="1"/>
  <c r="AM48" i="11"/>
  <c r="BG48" i="11" s="1"/>
  <c r="AM47" i="11"/>
  <c r="BG47" i="11" s="1"/>
  <c r="AM58" i="11"/>
  <c r="BG58" i="11" s="1"/>
  <c r="AM16" i="11"/>
  <c r="BG16" i="11" s="1"/>
  <c r="AM42" i="11"/>
  <c r="BG42" i="11" s="1"/>
  <c r="AM44" i="11"/>
  <c r="BG44" i="11" s="1"/>
  <c r="AM60" i="11"/>
  <c r="BG60" i="11" s="1"/>
  <c r="AM32" i="11"/>
  <c r="BG32" i="11" s="1"/>
  <c r="AM11" i="11"/>
  <c r="BG11" i="11" s="1"/>
  <c r="AM21" i="11"/>
  <c r="BG21" i="11" s="1"/>
  <c r="AM3" i="11"/>
  <c r="BG3" i="11" s="1"/>
  <c r="AM8" i="11"/>
  <c r="BG8" i="11" s="1"/>
  <c r="AM5" i="11"/>
  <c r="BG5" i="11" s="1"/>
  <c r="AM17" i="11"/>
  <c r="BG17" i="11" s="1"/>
  <c r="AM65" i="11"/>
  <c r="BG65" i="11" s="1"/>
  <c r="AM14" i="11"/>
  <c r="BG14" i="11" s="1"/>
  <c r="AM19" i="11"/>
  <c r="BG19" i="11" s="1"/>
  <c r="AM51" i="11"/>
  <c r="BG51" i="11" s="1"/>
  <c r="AM27" i="11"/>
  <c r="BG27" i="11" s="1"/>
  <c r="AM6" i="11"/>
  <c r="BG6" i="11" s="1"/>
  <c r="AM62" i="11"/>
  <c r="BG62" i="11" s="1"/>
  <c r="AM46" i="11"/>
  <c r="BG46" i="11" s="1"/>
  <c r="AM4" i="11"/>
  <c r="BG4" i="11" s="1"/>
  <c r="AM45" i="11"/>
  <c r="BG45" i="11" s="1"/>
  <c r="AM15" i="11"/>
  <c r="BG15" i="11" s="1"/>
  <c r="AM25" i="11"/>
  <c r="BG25" i="11" s="1"/>
  <c r="AM29" i="11"/>
  <c r="BG29" i="11" s="1"/>
  <c r="AM2" i="11"/>
  <c r="BG2" i="11" s="1"/>
  <c r="AM39" i="11"/>
  <c r="BG39" i="11" s="1"/>
  <c r="AM38" i="11"/>
  <c r="BG38" i="11" s="1"/>
  <c r="AM22" i="11"/>
  <c r="BG22" i="11" s="1"/>
  <c r="AU10" i="11"/>
  <c r="AV10" i="11" s="1"/>
  <c r="AO10" i="11"/>
  <c r="BX10" i="11"/>
  <c r="CL10" i="11" s="1"/>
  <c r="CM10" i="11" s="1"/>
  <c r="CR10" i="11"/>
  <c r="CS10" i="11" s="1"/>
  <c r="BV64" i="11"/>
  <c r="CF64" i="11" s="1"/>
  <c r="CG64" i="11" s="1"/>
  <c r="BV5" i="11"/>
  <c r="CF5" i="11" s="1"/>
  <c r="CG5" i="11" s="1"/>
  <c r="BW64" i="11"/>
  <c r="CI64" i="11" s="1"/>
  <c r="CJ64" i="11" s="1"/>
  <c r="BW5" i="11"/>
  <c r="CI5" i="11" s="1"/>
  <c r="CJ5" i="11" s="1"/>
  <c r="BX64" i="11"/>
  <c r="CL64" i="11" s="1"/>
  <c r="CM64" i="11" s="1"/>
  <c r="BX5" i="11"/>
  <c r="CL5" i="11" s="1"/>
  <c r="CM5" i="11" s="1"/>
  <c r="CA64" i="11"/>
  <c r="CU64" i="11" s="1"/>
  <c r="CV64" i="11" s="1"/>
  <c r="CA5" i="11"/>
  <c r="CU5" i="11" s="1"/>
  <c r="CV5" i="11" s="1"/>
  <c r="BU64" i="11"/>
  <c r="CC64" i="11" s="1"/>
  <c r="CD64" i="11" s="1"/>
  <c r="BU5" i="11"/>
  <c r="CC5" i="11" s="1"/>
  <c r="CD5" i="11" s="1"/>
  <c r="BZ64" i="11"/>
  <c r="CR64" i="11" s="1"/>
  <c r="CS64" i="11" s="1"/>
  <c r="BZ5" i="11"/>
  <c r="CA40" i="11"/>
  <c r="CU40" i="11" s="1"/>
  <c r="CV40" i="11" s="1"/>
  <c r="BY64" i="11"/>
  <c r="CO64" i="11" s="1"/>
  <c r="CP64" i="11" s="1"/>
  <c r="BY5" i="11"/>
  <c r="CO5" i="11" s="1"/>
  <c r="CP5" i="11" s="1"/>
  <c r="AL64" i="11"/>
  <c r="AU64" i="11" s="1"/>
  <c r="AV64" i="11" s="1"/>
  <c r="AL5" i="11"/>
  <c r="BW40" i="11"/>
  <c r="CI40" i="11" s="1"/>
  <c r="CJ40" i="11" s="1"/>
  <c r="BU40" i="11"/>
  <c r="CC40" i="11" s="1"/>
  <c r="CD40" i="11" s="1"/>
  <c r="BZ40" i="11"/>
  <c r="BV40" i="11"/>
  <c r="CF40" i="11" s="1"/>
  <c r="CG40" i="11" s="1"/>
  <c r="AL40" i="11"/>
  <c r="BY40" i="11"/>
  <c r="CO40" i="11" s="1"/>
  <c r="CP40" i="11" s="1"/>
  <c r="BV46" i="11"/>
  <c r="CF46" i="11" s="1"/>
  <c r="CG46" i="11" s="1"/>
  <c r="BV62" i="11"/>
  <c r="CF62" i="11" s="1"/>
  <c r="CG62" i="11" s="1"/>
  <c r="BU46" i="11"/>
  <c r="CC46" i="11" s="1"/>
  <c r="CD46" i="11" s="1"/>
  <c r="BU62" i="11"/>
  <c r="CC62" i="11" s="1"/>
  <c r="CD62" i="11" s="1"/>
  <c r="BZ46" i="11"/>
  <c r="BZ62" i="11"/>
  <c r="BY46" i="11"/>
  <c r="CO46" i="11" s="1"/>
  <c r="CP46" i="11" s="1"/>
  <c r="BY62" i="11"/>
  <c r="CO62" i="11" s="1"/>
  <c r="CP62" i="11" s="1"/>
  <c r="BX46" i="11"/>
  <c r="CL46" i="11" s="1"/>
  <c r="CM46" i="11" s="1"/>
  <c r="BX62" i="11"/>
  <c r="CL62" i="11" s="1"/>
  <c r="CM62" i="11" s="1"/>
  <c r="BW46" i="11"/>
  <c r="CI46" i="11" s="1"/>
  <c r="CJ46" i="11" s="1"/>
  <c r="BW62" i="11"/>
  <c r="CI62" i="11" s="1"/>
  <c r="CJ62" i="11" s="1"/>
  <c r="CA46" i="11"/>
  <c r="CU46" i="11" s="1"/>
  <c r="CV46" i="11" s="1"/>
  <c r="CA62" i="11"/>
  <c r="CU62" i="11" s="1"/>
  <c r="CV62" i="11" s="1"/>
  <c r="AL55" i="11"/>
  <c r="AL62" i="11"/>
  <c r="AL47" i="11"/>
  <c r="AL4" i="11"/>
  <c r="AL46" i="11"/>
  <c r="BU51" i="11"/>
  <c r="CC51" i="11" s="1"/>
  <c r="CD51" i="11" s="1"/>
  <c r="BZ51" i="11"/>
  <c r="CR51" i="11" s="1"/>
  <c r="CS51" i="11" s="1"/>
  <c r="AL51" i="11"/>
  <c r="BY51" i="11"/>
  <c r="CO51" i="11" s="1"/>
  <c r="CP51" i="11" s="1"/>
  <c r="BV51" i="11"/>
  <c r="CF51" i="11" s="1"/>
  <c r="CG51" i="11" s="1"/>
  <c r="BX51" i="11"/>
  <c r="CL51" i="11" s="1"/>
  <c r="CM51" i="11" s="1"/>
  <c r="BW51" i="11"/>
  <c r="CI51" i="11" s="1"/>
  <c r="CJ51" i="11" s="1"/>
  <c r="CA51" i="11"/>
  <c r="CU51" i="11" s="1"/>
  <c r="CV51" i="11" s="1"/>
  <c r="BU16" i="11"/>
  <c r="CC16" i="11" s="1"/>
  <c r="CD16" i="11" s="1"/>
  <c r="BU48" i="11"/>
  <c r="CC48" i="11" s="1"/>
  <c r="CD48" i="11" s="1"/>
  <c r="AL16" i="11"/>
  <c r="AL48" i="11"/>
  <c r="BZ16" i="11"/>
  <c r="CR16" i="11" s="1"/>
  <c r="CS16" i="11" s="1"/>
  <c r="BZ48" i="11"/>
  <c r="BY16" i="11"/>
  <c r="CO16" i="11" s="1"/>
  <c r="CP16" i="11" s="1"/>
  <c r="BY48" i="11"/>
  <c r="CO48" i="11" s="1"/>
  <c r="CP48" i="11" s="1"/>
  <c r="BV16" i="11"/>
  <c r="CF16" i="11" s="1"/>
  <c r="CG16" i="11" s="1"/>
  <c r="BV48" i="11"/>
  <c r="CF48" i="11" s="1"/>
  <c r="CG48" i="11" s="1"/>
  <c r="BX16" i="11"/>
  <c r="CL16" i="11" s="1"/>
  <c r="CM16" i="11" s="1"/>
  <c r="BX48" i="11"/>
  <c r="CL48" i="11" s="1"/>
  <c r="CM48" i="11" s="1"/>
  <c r="BW16" i="11"/>
  <c r="CI16" i="11" s="1"/>
  <c r="CJ16" i="11" s="1"/>
  <c r="BW48" i="11"/>
  <c r="CI48" i="11" s="1"/>
  <c r="CJ48" i="11" s="1"/>
  <c r="CA16" i="11"/>
  <c r="CU16" i="11" s="1"/>
  <c r="CV16" i="11" s="1"/>
  <c r="CA48" i="11"/>
  <c r="CU48" i="11" s="1"/>
  <c r="CV48" i="11" s="1"/>
  <c r="BY6" i="11"/>
  <c r="CO6" i="11" s="1"/>
  <c r="CP6" i="11" s="1"/>
  <c r="CA6" i="11"/>
  <c r="CU6" i="11" s="1"/>
  <c r="CV6" i="11" s="1"/>
  <c r="BU6" i="11"/>
  <c r="CC6" i="11" s="1"/>
  <c r="CD6" i="11" s="1"/>
  <c r="BX6" i="11"/>
  <c r="CL6" i="11" s="1"/>
  <c r="CM6" i="11" s="1"/>
  <c r="AL6" i="11"/>
  <c r="BV6" i="11"/>
  <c r="CF6" i="11" s="1"/>
  <c r="CG6" i="11" s="1"/>
  <c r="BZ6" i="11"/>
  <c r="CR6" i="11" s="1"/>
  <c r="CS6" i="11" s="1"/>
  <c r="BW6" i="11"/>
  <c r="CI6" i="11" s="1"/>
  <c r="CJ6" i="11" s="1"/>
  <c r="BU21" i="11"/>
  <c r="CC21" i="11" s="1"/>
  <c r="CD21" i="11" s="1"/>
  <c r="BZ14" i="11"/>
  <c r="BZ21" i="11"/>
  <c r="AL36" i="11"/>
  <c r="AL21" i="11"/>
  <c r="BY43" i="11"/>
  <c r="CO43" i="11" s="1"/>
  <c r="CP43" i="11" s="1"/>
  <c r="BY21" i="11"/>
  <c r="CO21" i="11" s="1"/>
  <c r="CP21" i="11" s="1"/>
  <c r="BV43" i="11"/>
  <c r="CF43" i="11" s="1"/>
  <c r="CG43" i="11" s="1"/>
  <c r="BV21" i="11"/>
  <c r="CF21" i="11" s="1"/>
  <c r="CG21" i="11" s="1"/>
  <c r="BX43" i="11"/>
  <c r="CL43" i="11" s="1"/>
  <c r="CM43" i="11" s="1"/>
  <c r="BX21" i="11"/>
  <c r="CL21" i="11" s="1"/>
  <c r="CM21" i="11" s="1"/>
  <c r="BW14" i="11"/>
  <c r="CI14" i="11" s="1"/>
  <c r="CJ14" i="11" s="1"/>
  <c r="BW21" i="11"/>
  <c r="CI21" i="11" s="1"/>
  <c r="CJ21" i="11" s="1"/>
  <c r="CA43" i="11"/>
  <c r="CU43" i="11" s="1"/>
  <c r="CV43" i="11" s="1"/>
  <c r="CA21" i="11"/>
  <c r="CU21" i="11" s="1"/>
  <c r="CV21" i="11" s="1"/>
  <c r="AL14" i="11"/>
  <c r="BU43" i="11"/>
  <c r="CC43" i="11" s="1"/>
  <c r="CD43" i="11" s="1"/>
  <c r="AL43" i="11"/>
  <c r="BW43" i="11"/>
  <c r="CI43" i="11" s="1"/>
  <c r="CJ43" i="11" s="1"/>
  <c r="BZ43" i="11"/>
  <c r="BV14" i="11"/>
  <c r="CF14" i="11" s="1"/>
  <c r="CG14" i="11" s="1"/>
  <c r="BX30" i="11"/>
  <c r="CL30" i="11" s="1"/>
  <c r="CM30" i="11" s="1"/>
  <c r="BX14" i="11"/>
  <c r="CL14" i="11" s="1"/>
  <c r="CM14" i="11" s="1"/>
  <c r="BU17" i="11"/>
  <c r="CC17" i="11" s="1"/>
  <c r="CD17" i="11" s="1"/>
  <c r="BU14" i="11"/>
  <c r="CC14" i="11" s="1"/>
  <c r="CD14" i="11" s="1"/>
  <c r="BY42" i="11"/>
  <c r="CO42" i="11" s="1"/>
  <c r="CP42" i="11" s="1"/>
  <c r="BY14" i="11"/>
  <c r="CO14" i="11" s="1"/>
  <c r="CP14" i="11" s="1"/>
  <c r="CA35" i="11"/>
  <c r="CU35" i="11" s="1"/>
  <c r="CV35" i="11" s="1"/>
  <c r="CA14" i="11"/>
  <c r="CU14" i="11" s="1"/>
  <c r="CV14" i="11" s="1"/>
  <c r="CA26" i="11"/>
  <c r="CU26" i="11" s="1"/>
  <c r="CV26" i="11" s="1"/>
  <c r="CA50" i="11"/>
  <c r="CU50" i="11" s="1"/>
  <c r="CV50" i="11" s="1"/>
  <c r="CA29" i="11"/>
  <c r="CU29" i="11" s="1"/>
  <c r="CV29" i="11" s="1"/>
  <c r="CA53" i="11"/>
  <c r="CU53" i="11" s="1"/>
  <c r="CV53" i="11" s="1"/>
  <c r="CA9" i="11"/>
  <c r="CU9" i="11" s="1"/>
  <c r="CV9" i="11" s="1"/>
  <c r="CA3" i="11"/>
  <c r="CU3" i="11" s="1"/>
  <c r="CV3" i="11" s="1"/>
  <c r="AL18" i="11"/>
  <c r="CA4" i="11"/>
  <c r="CU4" i="11" s="1"/>
  <c r="CV4" i="11" s="1"/>
  <c r="BY33" i="11"/>
  <c r="CO33" i="11" s="1"/>
  <c r="CP33" i="11" s="1"/>
  <c r="BY59" i="11"/>
  <c r="CO59" i="11" s="1"/>
  <c r="CP59" i="11" s="1"/>
  <c r="BY13" i="11"/>
  <c r="CO13" i="11" s="1"/>
  <c r="CP13" i="11" s="1"/>
  <c r="BV19" i="11"/>
  <c r="CF19" i="11" s="1"/>
  <c r="CG19" i="11" s="1"/>
  <c r="BY30" i="11"/>
  <c r="CO30" i="11" s="1"/>
  <c r="CP30" i="11" s="1"/>
  <c r="BX28" i="11"/>
  <c r="CL28" i="11" s="1"/>
  <c r="CM28" i="11" s="1"/>
  <c r="BY15" i="11"/>
  <c r="CO15" i="11" s="1"/>
  <c r="CP15" i="11" s="1"/>
  <c r="BX22" i="11"/>
  <c r="CL22" i="11" s="1"/>
  <c r="CM22" i="11" s="1"/>
  <c r="BY57" i="11"/>
  <c r="CO57" i="11" s="1"/>
  <c r="CP57" i="11" s="1"/>
  <c r="BY56" i="11"/>
  <c r="CO56" i="11" s="1"/>
  <c r="CP56" i="11" s="1"/>
  <c r="CA65" i="11"/>
  <c r="CU65" i="11" s="1"/>
  <c r="CV65" i="11" s="1"/>
  <c r="BX9" i="11"/>
  <c r="CL9" i="11" s="1"/>
  <c r="CM9" i="11" s="1"/>
  <c r="BY9" i="11"/>
  <c r="CO9" i="11" s="1"/>
  <c r="CP9" i="11" s="1"/>
  <c r="BY18" i="11"/>
  <c r="CO18" i="11" s="1"/>
  <c r="CP18" i="11" s="1"/>
  <c r="BY22" i="11"/>
  <c r="CO22" i="11" s="1"/>
  <c r="CP22" i="11" s="1"/>
  <c r="BV22" i="11"/>
  <c r="CF22" i="11" s="1"/>
  <c r="CG22" i="11" s="1"/>
  <c r="BY11" i="11"/>
  <c r="CO11" i="11" s="1"/>
  <c r="CP11" i="11" s="1"/>
  <c r="BY53" i="11"/>
  <c r="CO53" i="11" s="1"/>
  <c r="CP53" i="11" s="1"/>
  <c r="BY61" i="11"/>
  <c r="CO61" i="11" s="1"/>
  <c r="CP61" i="11" s="1"/>
  <c r="BY58" i="11"/>
  <c r="CO58" i="11" s="1"/>
  <c r="CP58" i="11" s="1"/>
  <c r="BY41" i="11"/>
  <c r="CO41" i="11" s="1"/>
  <c r="CP41" i="11" s="1"/>
  <c r="BY49" i="11"/>
  <c r="CO49" i="11" s="1"/>
  <c r="CP49" i="11" s="1"/>
  <c r="BX55" i="11"/>
  <c r="CL55" i="11" s="1"/>
  <c r="CM55" i="11" s="1"/>
  <c r="BX42" i="11"/>
  <c r="CL42" i="11" s="1"/>
  <c r="CM42" i="11" s="1"/>
  <c r="BZ65" i="11"/>
  <c r="BZ35" i="11"/>
  <c r="BX53" i="11"/>
  <c r="CL53" i="11" s="1"/>
  <c r="CM53" i="11" s="1"/>
  <c r="BZ19" i="11"/>
  <c r="BX12" i="11"/>
  <c r="CL12" i="11" s="1"/>
  <c r="CM12" i="11" s="1"/>
  <c r="BX57" i="11"/>
  <c r="CL57" i="11" s="1"/>
  <c r="CM57" i="11" s="1"/>
  <c r="BX24" i="11"/>
  <c r="CL24" i="11" s="1"/>
  <c r="CM24" i="11" s="1"/>
  <c r="BX61" i="11"/>
  <c r="CL61" i="11" s="1"/>
  <c r="CM61" i="11" s="1"/>
  <c r="BX19" i="11"/>
  <c r="CL19" i="11" s="1"/>
  <c r="CM19" i="11" s="1"/>
  <c r="BX29" i="11"/>
  <c r="CL29" i="11" s="1"/>
  <c r="CM29" i="11" s="1"/>
  <c r="BX32" i="11"/>
  <c r="CL32" i="11" s="1"/>
  <c r="CM32" i="11" s="1"/>
  <c r="BZ54" i="11"/>
  <c r="BX15" i="11"/>
  <c r="CL15" i="11" s="1"/>
  <c r="CM15" i="11" s="1"/>
  <c r="BZ18" i="11"/>
  <c r="BZ49" i="11"/>
  <c r="BX50" i="11"/>
  <c r="CL50" i="11" s="1"/>
  <c r="CM50" i="11" s="1"/>
  <c r="BX26" i="11"/>
  <c r="CL26" i="11" s="1"/>
  <c r="CM26" i="11" s="1"/>
  <c r="BX13" i="11"/>
  <c r="CL13" i="11" s="1"/>
  <c r="CM13" i="11" s="1"/>
  <c r="BX8" i="11"/>
  <c r="CL8" i="11" s="1"/>
  <c r="CM8" i="11" s="1"/>
  <c r="BX54" i="11"/>
  <c r="CL54" i="11" s="1"/>
  <c r="CM54" i="11" s="1"/>
  <c r="BX52" i="11"/>
  <c r="CL52" i="11" s="1"/>
  <c r="CM52" i="11" s="1"/>
  <c r="BX63" i="11"/>
  <c r="CL63" i="11" s="1"/>
  <c r="CM63" i="11" s="1"/>
  <c r="BZ24" i="11"/>
  <c r="BZ45" i="11"/>
  <c r="BX18" i="11"/>
  <c r="CL18" i="11" s="1"/>
  <c r="CM18" i="11" s="1"/>
  <c r="BX20" i="11"/>
  <c r="CL20" i="11" s="1"/>
  <c r="CM20" i="11" s="1"/>
  <c r="BZ57" i="11"/>
  <c r="BX39" i="11"/>
  <c r="CL39" i="11" s="1"/>
  <c r="CM39" i="11" s="1"/>
  <c r="BX34" i="11"/>
  <c r="CL34" i="11" s="1"/>
  <c r="CM34" i="11" s="1"/>
  <c r="BX60" i="11"/>
  <c r="CL60" i="11" s="1"/>
  <c r="CM60" i="11" s="1"/>
  <c r="BX7" i="11"/>
  <c r="CL7" i="11" s="1"/>
  <c r="CM7" i="11" s="1"/>
  <c r="BX45" i="11"/>
  <c r="CL45" i="11" s="1"/>
  <c r="CM45" i="11" s="1"/>
  <c r="BZ38" i="11"/>
  <c r="BZ39" i="11"/>
  <c r="CA12" i="11"/>
  <c r="CU12" i="11" s="1"/>
  <c r="CV12" i="11" s="1"/>
  <c r="BU18" i="11"/>
  <c r="BU24" i="11"/>
  <c r="CC24" i="11" s="1"/>
  <c r="CD24" i="11" s="1"/>
  <c r="CA49" i="11"/>
  <c r="CU49" i="11" s="1"/>
  <c r="CV49" i="11" s="1"/>
  <c r="BZ32" i="11"/>
  <c r="CA19" i="11"/>
  <c r="CU19" i="11" s="1"/>
  <c r="CV19" i="11" s="1"/>
  <c r="CA13" i="11"/>
  <c r="CU13" i="11" s="1"/>
  <c r="CV13" i="11" s="1"/>
  <c r="CA22" i="11"/>
  <c r="CU22" i="11" s="1"/>
  <c r="CV22" i="11" s="1"/>
  <c r="BU29" i="11"/>
  <c r="CC29" i="11" s="1"/>
  <c r="CD29" i="11" s="1"/>
  <c r="BZ8" i="11"/>
  <c r="BZ42" i="11"/>
  <c r="CA63" i="11"/>
  <c r="CU63" i="11" s="1"/>
  <c r="CV63" i="11" s="1"/>
  <c r="BZ9" i="11"/>
  <c r="BU55" i="11"/>
  <c r="CC55" i="11" s="1"/>
  <c r="CD55" i="11" s="1"/>
  <c r="BU42" i="11"/>
  <c r="CC42" i="11" s="1"/>
  <c r="CD42" i="11" s="1"/>
  <c r="CA39" i="11"/>
  <c r="CU39" i="11" s="1"/>
  <c r="CV39" i="11" s="1"/>
  <c r="CA44" i="11"/>
  <c r="CU44" i="11" s="1"/>
  <c r="CV44" i="11" s="1"/>
  <c r="BZ27" i="11"/>
  <c r="BZ50" i="11"/>
  <c r="BZ12" i="11"/>
  <c r="CA23" i="11"/>
  <c r="CU23" i="11" s="1"/>
  <c r="CV23" i="11" s="1"/>
  <c r="CA8" i="11"/>
  <c r="CU8" i="11" s="1"/>
  <c r="CV8" i="11" s="1"/>
  <c r="BZ37" i="11"/>
  <c r="CA37" i="11"/>
  <c r="CU37" i="11" s="1"/>
  <c r="CV37" i="11" s="1"/>
  <c r="BZ53" i="11"/>
  <c r="CA61" i="11"/>
  <c r="CU61" i="11" s="1"/>
  <c r="CV61" i="11" s="1"/>
  <c r="BZ33" i="11"/>
  <c r="BU32" i="11"/>
  <c r="CC32" i="11" s="1"/>
  <c r="CD32" i="11" s="1"/>
  <c r="BU50" i="11"/>
  <c r="CC50" i="11" s="1"/>
  <c r="CD50" i="11" s="1"/>
  <c r="CA28" i="11"/>
  <c r="CU28" i="11" s="1"/>
  <c r="CV28" i="11" s="1"/>
  <c r="CA42" i="11"/>
  <c r="CU42" i="11" s="1"/>
  <c r="CV42" i="11" s="1"/>
  <c r="CA54" i="11"/>
  <c r="CU54" i="11" s="1"/>
  <c r="CV54" i="11" s="1"/>
  <c r="BZ26" i="11"/>
  <c r="CA15" i="11"/>
  <c r="CU15" i="11" s="1"/>
  <c r="CV15" i="11" s="1"/>
  <c r="BV27" i="11"/>
  <c r="CF27" i="11" s="1"/>
  <c r="CG27" i="11" s="1"/>
  <c r="BZ22" i="11"/>
  <c r="CA24" i="11"/>
  <c r="CU24" i="11" s="1"/>
  <c r="CV24" i="11" s="1"/>
  <c r="CA57" i="11"/>
  <c r="CU57" i="11" s="1"/>
  <c r="CV57" i="11" s="1"/>
  <c r="BU8" i="11"/>
  <c r="CC8" i="11" s="1"/>
  <c r="CD8" i="11" s="1"/>
  <c r="BU23" i="11"/>
  <c r="CC23" i="11" s="1"/>
  <c r="CD23" i="11" s="1"/>
  <c r="CA27" i="11"/>
  <c r="CU27" i="11" s="1"/>
  <c r="CV27" i="11" s="1"/>
  <c r="CA32" i="11"/>
  <c r="CU32" i="11" s="1"/>
  <c r="CV32" i="11" s="1"/>
  <c r="CA38" i="11"/>
  <c r="CU38" i="11" s="1"/>
  <c r="CV38" i="11" s="1"/>
  <c r="CA34" i="11"/>
  <c r="CU34" i="11" s="1"/>
  <c r="CV34" i="11" s="1"/>
  <c r="BZ7" i="11"/>
  <c r="CA17" i="11"/>
  <c r="CU17" i="11" s="1"/>
  <c r="CV17" i="11" s="1"/>
  <c r="CA18" i="11"/>
  <c r="CU18" i="11" s="1"/>
  <c r="CV18" i="11" s="1"/>
  <c r="CA60" i="11"/>
  <c r="CU60" i="11" s="1"/>
  <c r="CV60" i="11" s="1"/>
  <c r="BZ20" i="11"/>
  <c r="CA7" i="11"/>
  <c r="CU7" i="11" s="1"/>
  <c r="CV7" i="11" s="1"/>
  <c r="CA31" i="11"/>
  <c r="CU31" i="11" s="1"/>
  <c r="CV31" i="11" s="1"/>
  <c r="BZ15" i="11"/>
  <c r="BZ59" i="11"/>
  <c r="BY45" i="11"/>
  <c r="CO45" i="11" s="1"/>
  <c r="CP45" i="11" s="1"/>
  <c r="BZ31" i="11"/>
  <c r="BY52" i="11"/>
  <c r="CO52" i="11" s="1"/>
  <c r="CP52" i="11" s="1"/>
  <c r="BZ11" i="11"/>
  <c r="BU34" i="11"/>
  <c r="CC34" i="11" s="1"/>
  <c r="CD34" i="11" s="1"/>
  <c r="CA20" i="11"/>
  <c r="CU20" i="11" s="1"/>
  <c r="CV20" i="11" s="1"/>
  <c r="BX31" i="11"/>
  <c r="CL31" i="11" s="1"/>
  <c r="CM31" i="11" s="1"/>
  <c r="BZ34" i="11"/>
  <c r="BX11" i="11"/>
  <c r="CL11" i="11" s="1"/>
  <c r="CM11" i="11" s="1"/>
  <c r="BX65" i="11"/>
  <c r="CL65" i="11" s="1"/>
  <c r="CM65" i="11" s="1"/>
  <c r="BX44" i="11"/>
  <c r="CL44" i="11" s="1"/>
  <c r="CM44" i="11" s="1"/>
  <c r="CA55" i="11"/>
  <c r="CU55" i="11" s="1"/>
  <c r="CV55" i="11" s="1"/>
  <c r="BX59" i="11"/>
  <c r="CL59" i="11" s="1"/>
  <c r="CM59" i="11" s="1"/>
  <c r="BZ25" i="11"/>
  <c r="BX25" i="11"/>
  <c r="CL25" i="11" s="1"/>
  <c r="CM25" i="11" s="1"/>
  <c r="BY2" i="11"/>
  <c r="CO2" i="11" s="1"/>
  <c r="CP2" i="11" s="1"/>
  <c r="CA36" i="11"/>
  <c r="CU36" i="11" s="1"/>
  <c r="CV36" i="11" s="1"/>
  <c r="BX47" i="11"/>
  <c r="CL47" i="11" s="1"/>
  <c r="CM47" i="11" s="1"/>
  <c r="BW66" i="11"/>
  <c r="BW42" i="11"/>
  <c r="CI42" i="11" s="1"/>
  <c r="CJ42" i="11" s="1"/>
  <c r="BW20" i="11"/>
  <c r="CI20" i="11" s="1"/>
  <c r="CJ20" i="11" s="1"/>
  <c r="BW24" i="11"/>
  <c r="CI24" i="11" s="1"/>
  <c r="CJ24" i="11" s="1"/>
  <c r="BW17" i="11"/>
  <c r="CI17" i="11" s="1"/>
  <c r="CJ17" i="11" s="1"/>
  <c r="BW23" i="11"/>
  <c r="CI23" i="11" s="1"/>
  <c r="CJ23" i="11" s="1"/>
  <c r="BW39" i="11"/>
  <c r="CI39" i="11" s="1"/>
  <c r="CJ39" i="11" s="1"/>
  <c r="BW31" i="11"/>
  <c r="CI31" i="11" s="1"/>
  <c r="CJ31" i="11" s="1"/>
  <c r="BW32" i="11"/>
  <c r="CI32" i="11" s="1"/>
  <c r="CJ32" i="11" s="1"/>
  <c r="BW63" i="11"/>
  <c r="CI63" i="11" s="1"/>
  <c r="CJ63" i="11" s="1"/>
  <c r="BW33" i="11"/>
  <c r="CI33" i="11" s="1"/>
  <c r="CJ33" i="11" s="1"/>
  <c r="BW19" i="11"/>
  <c r="CI19" i="11" s="1"/>
  <c r="CJ19" i="11" s="1"/>
  <c r="BW41" i="11"/>
  <c r="CI41" i="11" s="1"/>
  <c r="CJ41" i="11" s="1"/>
  <c r="BW12" i="11"/>
  <c r="CI12" i="11" s="1"/>
  <c r="CJ12" i="11" s="1"/>
  <c r="BW22" i="11"/>
  <c r="CI22" i="11" s="1"/>
  <c r="CJ22" i="11" s="1"/>
  <c r="BW2" i="11"/>
  <c r="CI2" i="11" s="1"/>
  <c r="CJ2" i="11" s="1"/>
  <c r="BW53" i="11"/>
  <c r="CI53" i="11" s="1"/>
  <c r="CJ53" i="11" s="1"/>
  <c r="BW55" i="11"/>
  <c r="CI55" i="11" s="1"/>
  <c r="CJ55" i="11" s="1"/>
  <c r="BW28" i="11"/>
  <c r="CI28" i="11" s="1"/>
  <c r="CJ28" i="11" s="1"/>
  <c r="BW50" i="11"/>
  <c r="CI50" i="11" s="1"/>
  <c r="CJ50" i="11" s="1"/>
  <c r="BW49" i="11"/>
  <c r="CI49" i="11" s="1"/>
  <c r="CJ49" i="11" s="1"/>
  <c r="BW8" i="11"/>
  <c r="CI8" i="11" s="1"/>
  <c r="CJ8" i="11" s="1"/>
  <c r="BW60" i="11"/>
  <c r="CI60" i="11" s="1"/>
  <c r="CJ60" i="11" s="1"/>
  <c r="BW47" i="11"/>
  <c r="CI47" i="11" s="1"/>
  <c r="CJ47" i="11" s="1"/>
  <c r="BW45" i="11"/>
  <c r="CI45" i="11" s="1"/>
  <c r="CJ45" i="11" s="1"/>
  <c r="BW18" i="11"/>
  <c r="BW58" i="11"/>
  <c r="CI58" i="11" s="1"/>
  <c r="CJ58" i="11" s="1"/>
  <c r="BW59" i="11"/>
  <c r="CI59" i="11" s="1"/>
  <c r="CJ59" i="11" s="1"/>
  <c r="BW61" i="11"/>
  <c r="CI61" i="11" s="1"/>
  <c r="CJ61" i="11" s="1"/>
  <c r="BV2" i="11"/>
  <c r="CF2" i="11" s="1"/>
  <c r="CG2" i="11" s="1"/>
  <c r="BV47" i="11"/>
  <c r="CF47" i="11" s="1"/>
  <c r="CG47" i="11" s="1"/>
  <c r="BW3" i="11"/>
  <c r="CI3" i="11" s="1"/>
  <c r="CJ3" i="11" s="1"/>
  <c r="BW9" i="11"/>
  <c r="CI9" i="11" s="1"/>
  <c r="CJ9" i="11" s="1"/>
  <c r="BW7" i="11"/>
  <c r="CI7" i="11" s="1"/>
  <c r="CJ7" i="11" s="1"/>
  <c r="BV59" i="11"/>
  <c r="CF59" i="11" s="1"/>
  <c r="CG59" i="11" s="1"/>
  <c r="BW13" i="11"/>
  <c r="CI13" i="11" s="1"/>
  <c r="CJ13" i="11" s="1"/>
  <c r="BU11" i="11"/>
  <c r="CC11" i="11" s="1"/>
  <c r="CD11" i="11" s="1"/>
  <c r="BW34" i="11"/>
  <c r="CI34" i="11" s="1"/>
  <c r="CJ34" i="11" s="1"/>
  <c r="BW29" i="11"/>
  <c r="CI29" i="11" s="1"/>
  <c r="CJ29" i="11" s="1"/>
  <c r="BV37" i="11"/>
  <c r="CF37" i="11" s="1"/>
  <c r="CG37" i="11" s="1"/>
  <c r="BU38" i="11"/>
  <c r="CC38" i="11" s="1"/>
  <c r="CD38" i="11" s="1"/>
  <c r="BU54" i="11"/>
  <c r="CC54" i="11" s="1"/>
  <c r="CD54" i="11" s="1"/>
  <c r="BW11" i="11"/>
  <c r="CI11" i="11" s="1"/>
  <c r="CJ11" i="11" s="1"/>
  <c r="BV28" i="11"/>
  <c r="CF28" i="11" s="1"/>
  <c r="CG28" i="11" s="1"/>
  <c r="BU28" i="11"/>
  <c r="CC28" i="11" s="1"/>
  <c r="CD28" i="11" s="1"/>
  <c r="BU9" i="11"/>
  <c r="CC9" i="11" s="1"/>
  <c r="CD9" i="11" s="1"/>
  <c r="BW52" i="11"/>
  <c r="CI52" i="11" s="1"/>
  <c r="CJ52" i="11" s="1"/>
  <c r="BW4" i="11"/>
  <c r="CI4" i="11" s="1"/>
  <c r="CJ4" i="11" s="1"/>
  <c r="BW35" i="11"/>
  <c r="CI35" i="11" s="1"/>
  <c r="CJ35" i="11" s="1"/>
  <c r="BV66" i="11"/>
  <c r="BV20" i="11"/>
  <c r="CF20" i="11" s="1"/>
  <c r="CG20" i="11" s="1"/>
  <c r="BV36" i="11"/>
  <c r="CF36" i="11" s="1"/>
  <c r="CG36" i="11" s="1"/>
  <c r="BV18" i="11"/>
  <c r="BV29" i="11"/>
  <c r="CF29" i="11" s="1"/>
  <c r="CG29" i="11" s="1"/>
  <c r="BV63" i="11"/>
  <c r="CF63" i="11" s="1"/>
  <c r="CG63" i="11" s="1"/>
  <c r="BV15" i="11"/>
  <c r="CF15" i="11" s="1"/>
  <c r="CG15" i="11" s="1"/>
  <c r="BV57" i="11"/>
  <c r="CF57" i="11" s="1"/>
  <c r="CG57" i="11" s="1"/>
  <c r="BV30" i="11"/>
  <c r="CF30" i="11" s="1"/>
  <c r="CG30" i="11" s="1"/>
  <c r="BV41" i="11"/>
  <c r="CF41" i="11" s="1"/>
  <c r="CG41" i="11" s="1"/>
  <c r="BV8" i="11"/>
  <c r="CF8" i="11" s="1"/>
  <c r="CG8" i="11" s="1"/>
  <c r="BV44" i="11"/>
  <c r="CF44" i="11" s="1"/>
  <c r="CG44" i="11" s="1"/>
  <c r="BV55" i="11"/>
  <c r="CF55" i="11" s="1"/>
  <c r="CG55" i="11" s="1"/>
  <c r="BV33" i="11"/>
  <c r="CF33" i="11" s="1"/>
  <c r="CG33" i="11" s="1"/>
  <c r="BV45" i="11"/>
  <c r="CF45" i="11" s="1"/>
  <c r="CG45" i="11" s="1"/>
  <c r="BV58" i="11"/>
  <c r="CF58" i="11" s="1"/>
  <c r="CG58" i="11" s="1"/>
  <c r="BV13" i="11"/>
  <c r="CF13" i="11" s="1"/>
  <c r="CG13" i="11" s="1"/>
  <c r="BV60" i="11"/>
  <c r="CF60" i="11" s="1"/>
  <c r="CG60" i="11" s="1"/>
  <c r="BV56" i="11"/>
  <c r="CF56" i="11" s="1"/>
  <c r="CG56" i="11" s="1"/>
  <c r="BV53" i="11"/>
  <c r="CF53" i="11" s="1"/>
  <c r="CG53" i="11" s="1"/>
  <c r="BV65" i="11"/>
  <c r="CF65" i="11" s="1"/>
  <c r="CG65" i="11" s="1"/>
  <c r="BV23" i="11"/>
  <c r="CF23" i="11" s="1"/>
  <c r="CG23" i="11" s="1"/>
  <c r="BV25" i="11"/>
  <c r="CF25" i="11" s="1"/>
  <c r="CG25" i="11" s="1"/>
  <c r="BV7" i="11"/>
  <c r="CF7" i="11" s="1"/>
  <c r="CG7" i="11" s="1"/>
  <c r="BV50" i="11"/>
  <c r="CF50" i="11" s="1"/>
  <c r="CG50" i="11" s="1"/>
  <c r="BV3" i="11"/>
  <c r="CF3" i="11" s="1"/>
  <c r="CG3" i="11" s="1"/>
  <c r="BV42" i="11"/>
  <c r="CF42" i="11" s="1"/>
  <c r="CG42" i="11" s="1"/>
  <c r="BV31" i="11"/>
  <c r="CF31" i="11" s="1"/>
  <c r="CG31" i="11" s="1"/>
  <c r="BV11" i="11"/>
  <c r="CF11" i="11" s="1"/>
  <c r="CG11" i="11" s="1"/>
  <c r="BV49" i="11"/>
  <c r="CF49" i="11" s="1"/>
  <c r="CG49" i="11" s="1"/>
  <c r="BW37" i="11"/>
  <c r="CI37" i="11" s="1"/>
  <c r="CJ37" i="11" s="1"/>
  <c r="BV9" i="11"/>
  <c r="CF9" i="11" s="1"/>
  <c r="CG9" i="11" s="1"/>
  <c r="BW30" i="11"/>
  <c r="CI30" i="11" s="1"/>
  <c r="CJ30" i="11" s="1"/>
  <c r="BV52" i="11"/>
  <c r="CF52" i="11" s="1"/>
  <c r="CG52" i="11" s="1"/>
  <c r="BU36" i="11"/>
  <c r="CC36" i="11" s="1"/>
  <c r="CD36" i="11" s="1"/>
  <c r="BV61" i="11"/>
  <c r="CF61" i="11" s="1"/>
  <c r="CG61" i="11" s="1"/>
  <c r="BV4" i="11"/>
  <c r="CF4" i="11" s="1"/>
  <c r="CG4" i="11" s="1"/>
  <c r="BU12" i="11"/>
  <c r="CC12" i="11" s="1"/>
  <c r="CD12" i="11" s="1"/>
  <c r="BV39" i="11"/>
  <c r="CF39" i="11" s="1"/>
  <c r="CG39" i="11" s="1"/>
  <c r="BU7" i="11"/>
  <c r="CC7" i="11" s="1"/>
  <c r="CD7" i="11" s="1"/>
  <c r="BW56" i="11"/>
  <c r="CI56" i="11" s="1"/>
  <c r="CJ56" i="11" s="1"/>
  <c r="BW15" i="11"/>
  <c r="CI15" i="11" s="1"/>
  <c r="CJ15" i="11" s="1"/>
  <c r="BW38" i="11"/>
  <c r="CI38" i="11" s="1"/>
  <c r="CJ38" i="11" s="1"/>
  <c r="BW27" i="11"/>
  <c r="CI27" i="11" s="1"/>
  <c r="CJ27" i="11" s="1"/>
  <c r="BW26" i="11"/>
  <c r="CI26" i="11" s="1"/>
  <c r="CJ26" i="11" s="1"/>
  <c r="BV38" i="11"/>
  <c r="CF38" i="11" s="1"/>
  <c r="CG38" i="11" s="1"/>
  <c r="BW65" i="11"/>
  <c r="CI65" i="11" s="1"/>
  <c r="CJ65" i="11" s="1"/>
  <c r="BW36" i="11"/>
  <c r="CI36" i="11" s="1"/>
  <c r="CJ36" i="11" s="1"/>
  <c r="BV54" i="11"/>
  <c r="CF54" i="11" s="1"/>
  <c r="CG54" i="11" s="1"/>
  <c r="BV32" i="11"/>
  <c r="CF32" i="11" s="1"/>
  <c r="CG32" i="11" s="1"/>
  <c r="BW25" i="11"/>
  <c r="CI25" i="11" s="1"/>
  <c r="CJ25" i="11" s="1"/>
  <c r="BV26" i="11"/>
  <c r="CF26" i="11" s="1"/>
  <c r="CG26" i="11" s="1"/>
  <c r="BV24" i="11"/>
  <c r="CF24" i="11" s="1"/>
  <c r="CG24" i="11" s="1"/>
  <c r="BU66" i="11"/>
  <c r="BU44" i="11"/>
  <c r="CC44" i="11" s="1"/>
  <c r="CD44" i="11" s="1"/>
  <c r="BU47" i="11"/>
  <c r="CC47" i="11" s="1"/>
  <c r="CD47" i="11" s="1"/>
  <c r="BU59" i="11"/>
  <c r="CC59" i="11" s="1"/>
  <c r="CD59" i="11" s="1"/>
  <c r="BU15" i="11"/>
  <c r="CC15" i="11" s="1"/>
  <c r="CD15" i="11" s="1"/>
  <c r="BU4" i="11"/>
  <c r="CC4" i="11" s="1"/>
  <c r="CD4" i="11" s="1"/>
  <c r="BU45" i="11"/>
  <c r="CC45" i="11" s="1"/>
  <c r="CD45" i="11" s="1"/>
  <c r="BU57" i="11"/>
  <c r="CC57" i="11" s="1"/>
  <c r="CD57" i="11" s="1"/>
  <c r="BU37" i="11"/>
  <c r="CC37" i="11" s="1"/>
  <c r="CD37" i="11" s="1"/>
  <c r="BU20" i="11"/>
  <c r="CC20" i="11" s="1"/>
  <c r="CD20" i="11" s="1"/>
  <c r="BU27" i="11"/>
  <c r="CC27" i="11" s="1"/>
  <c r="CD27" i="11" s="1"/>
  <c r="BU13" i="11"/>
  <c r="CC13" i="11" s="1"/>
  <c r="CD13" i="11" s="1"/>
  <c r="BU65" i="11"/>
  <c r="CC65" i="11" s="1"/>
  <c r="CD65" i="11" s="1"/>
  <c r="BU56" i="11"/>
  <c r="CC56" i="11" s="1"/>
  <c r="CD56" i="11" s="1"/>
  <c r="BU39" i="11"/>
  <c r="CC39" i="11" s="1"/>
  <c r="CD39" i="11" s="1"/>
  <c r="BU52" i="11"/>
  <c r="CC52" i="11" s="1"/>
  <c r="CD52" i="11" s="1"/>
  <c r="BU30" i="11"/>
  <c r="CC30" i="11" s="1"/>
  <c r="CD30" i="11" s="1"/>
  <c r="BU49" i="11"/>
  <c r="CC49" i="11" s="1"/>
  <c r="CD49" i="11" s="1"/>
  <c r="BU31" i="11"/>
  <c r="CC31" i="11" s="1"/>
  <c r="CD31" i="11" s="1"/>
  <c r="BU60" i="11"/>
  <c r="CC60" i="11" s="1"/>
  <c r="CD60" i="11" s="1"/>
  <c r="BU26" i="11"/>
  <c r="CC26" i="11" s="1"/>
  <c r="CD26" i="11" s="1"/>
  <c r="BU3" i="11"/>
  <c r="CC3" i="11" s="1"/>
  <c r="CD3" i="11" s="1"/>
  <c r="BU33" i="11"/>
  <c r="CC33" i="11" s="1"/>
  <c r="CD33" i="11" s="1"/>
  <c r="BU63" i="11"/>
  <c r="CC63" i="11" s="1"/>
  <c r="CD63" i="11" s="1"/>
  <c r="BU58" i="11"/>
  <c r="CC58" i="11" s="1"/>
  <c r="CD58" i="11" s="1"/>
  <c r="BU41" i="11"/>
  <c r="CC41" i="11" s="1"/>
  <c r="CD41" i="11" s="1"/>
  <c r="BU2" i="11"/>
  <c r="CC2" i="11" s="1"/>
  <c r="CD2" i="11" s="1"/>
  <c r="BU22" i="11"/>
  <c r="CC22" i="11" s="1"/>
  <c r="CD22" i="11" s="1"/>
  <c r="BU35" i="11"/>
  <c r="CC35" i="11" s="1"/>
  <c r="CD35" i="11" s="1"/>
  <c r="BV34" i="11"/>
  <c r="CF34" i="11" s="1"/>
  <c r="CG34" i="11" s="1"/>
  <c r="BV35" i="11"/>
  <c r="CF35" i="11" s="1"/>
  <c r="CG35" i="11" s="1"/>
  <c r="BV12" i="11"/>
  <c r="CF12" i="11" s="1"/>
  <c r="CG12" i="11" s="1"/>
  <c r="BU53" i="11"/>
  <c r="CC53" i="11" s="1"/>
  <c r="CD53" i="11" s="1"/>
  <c r="BU25" i="11"/>
  <c r="CC25" i="11" s="1"/>
  <c r="CD25" i="11" s="1"/>
  <c r="BW57" i="11"/>
  <c r="CI57" i="11" s="1"/>
  <c r="CJ57" i="11" s="1"/>
  <c r="BW44" i="11"/>
  <c r="CI44" i="11" s="1"/>
  <c r="CJ44" i="11" s="1"/>
  <c r="BU19" i="11"/>
  <c r="BY66" i="11"/>
  <c r="BY23" i="11"/>
  <c r="CO23" i="11" s="1"/>
  <c r="CP23" i="11" s="1"/>
  <c r="BY34" i="11"/>
  <c r="CO34" i="11" s="1"/>
  <c r="CP34" i="11" s="1"/>
  <c r="BY38" i="11"/>
  <c r="CO38" i="11" s="1"/>
  <c r="CP38" i="11" s="1"/>
  <c r="BY44" i="11"/>
  <c r="CO44" i="11" s="1"/>
  <c r="CP44" i="11" s="1"/>
  <c r="BY47" i="11"/>
  <c r="CO47" i="11" s="1"/>
  <c r="CP47" i="11" s="1"/>
  <c r="BY31" i="11"/>
  <c r="CO31" i="11" s="1"/>
  <c r="CP31" i="11" s="1"/>
  <c r="BY55" i="11"/>
  <c r="CO55" i="11" s="1"/>
  <c r="CP55" i="11" s="1"/>
  <c r="BY4" i="11"/>
  <c r="CO4" i="11" s="1"/>
  <c r="CP4" i="11" s="1"/>
  <c r="BY63" i="11"/>
  <c r="CO63" i="11" s="1"/>
  <c r="CP63" i="11" s="1"/>
  <c r="BY20" i="11"/>
  <c r="CO20" i="11" s="1"/>
  <c r="CP20" i="11" s="1"/>
  <c r="BY60" i="11"/>
  <c r="CO60" i="11" s="1"/>
  <c r="CP60" i="11" s="1"/>
  <c r="BY29" i="11"/>
  <c r="CO29" i="11" s="1"/>
  <c r="CP29" i="11" s="1"/>
  <c r="BY65" i="11"/>
  <c r="CO65" i="11" s="1"/>
  <c r="CP65" i="11" s="1"/>
  <c r="BY25" i="11"/>
  <c r="CO25" i="11" s="1"/>
  <c r="CP25" i="11" s="1"/>
  <c r="BY50" i="11"/>
  <c r="CO50" i="11" s="1"/>
  <c r="CP50" i="11" s="1"/>
  <c r="BY39" i="11"/>
  <c r="CO39" i="11" s="1"/>
  <c r="CP39" i="11" s="1"/>
  <c r="BY17" i="11"/>
  <c r="CO17" i="11" s="1"/>
  <c r="CP17" i="11" s="1"/>
  <c r="BY54" i="11"/>
  <c r="CO54" i="11" s="1"/>
  <c r="CP54" i="11" s="1"/>
  <c r="BY24" i="11"/>
  <c r="CO24" i="11" s="1"/>
  <c r="CP24" i="11" s="1"/>
  <c r="BY32" i="11"/>
  <c r="CO32" i="11" s="1"/>
  <c r="CP32" i="11" s="1"/>
  <c r="BY35" i="11"/>
  <c r="CO35" i="11" s="1"/>
  <c r="CP35" i="11" s="1"/>
  <c r="BY28" i="11"/>
  <c r="CO28" i="11" s="1"/>
  <c r="CP28" i="11" s="1"/>
  <c r="BY37" i="11"/>
  <c r="CO37" i="11" s="1"/>
  <c r="CP37" i="11" s="1"/>
  <c r="BY12" i="11"/>
  <c r="CO12" i="11" s="1"/>
  <c r="CP12" i="11" s="1"/>
  <c r="BY3" i="11"/>
  <c r="CO3" i="11" s="1"/>
  <c r="CP3" i="11" s="1"/>
  <c r="BY19" i="11"/>
  <c r="CO19" i="11" s="1"/>
  <c r="CP19" i="11" s="1"/>
  <c r="BY27" i="11"/>
  <c r="CO27" i="11" s="1"/>
  <c r="CP27" i="11" s="1"/>
  <c r="BY26" i="11"/>
  <c r="CO26" i="11" s="1"/>
  <c r="CP26" i="11" s="1"/>
  <c r="BY7" i="11"/>
  <c r="CO7" i="11" s="1"/>
  <c r="CP7" i="11" s="1"/>
  <c r="BY36" i="11"/>
  <c r="CO36" i="11" s="1"/>
  <c r="CP36" i="11" s="1"/>
  <c r="BY8" i="11"/>
  <c r="CO8" i="11" s="1"/>
  <c r="CP8" i="11" s="1"/>
  <c r="BU61" i="11"/>
  <c r="CC61" i="11" s="1"/>
  <c r="CD61" i="11" s="1"/>
  <c r="BV17" i="11"/>
  <c r="CF17" i="11" s="1"/>
  <c r="CG17" i="11" s="1"/>
  <c r="BW54" i="11"/>
  <c r="CI54" i="11" s="1"/>
  <c r="CJ54" i="11" s="1"/>
  <c r="BZ66" i="11"/>
  <c r="BX23" i="11"/>
  <c r="CL23" i="11" s="1"/>
  <c r="CM23" i="11" s="1"/>
  <c r="BZ60" i="11"/>
  <c r="CA30" i="11"/>
  <c r="CU30" i="11" s="1"/>
  <c r="CV30" i="11" s="1"/>
  <c r="CA11" i="11"/>
  <c r="CU11" i="11" s="1"/>
  <c r="CV11" i="11" s="1"/>
  <c r="BX41" i="11"/>
  <c r="CL41" i="11" s="1"/>
  <c r="CM41" i="11" s="1"/>
  <c r="BZ13" i="11"/>
  <c r="BZ29" i="11"/>
  <c r="BZ2" i="11"/>
  <c r="BZ23" i="11"/>
  <c r="CA66" i="11"/>
  <c r="BZ61" i="11"/>
  <c r="BX27" i="11"/>
  <c r="CL27" i="11" s="1"/>
  <c r="CM27" i="11" s="1"/>
  <c r="BZ55" i="11"/>
  <c r="CA58" i="11"/>
  <c r="CU58" i="11" s="1"/>
  <c r="CV58" i="11" s="1"/>
  <c r="BZ3" i="11"/>
  <c r="CA33" i="11"/>
  <c r="CU33" i="11" s="1"/>
  <c r="CV33" i="11" s="1"/>
  <c r="BZ28" i="11"/>
  <c r="BZ30" i="11"/>
  <c r="BZ44" i="11"/>
  <c r="BX66" i="11"/>
  <c r="BX36" i="11"/>
  <c r="CL36" i="11" s="1"/>
  <c r="CM36" i="11" s="1"/>
  <c r="CA2" i="11"/>
  <c r="CU2" i="11" s="1"/>
  <c r="CV2" i="11" s="1"/>
  <c r="CA59" i="11"/>
  <c r="CU59" i="11" s="1"/>
  <c r="CV59" i="11" s="1"/>
  <c r="BX35" i="11"/>
  <c r="CL35" i="11" s="1"/>
  <c r="CM35" i="11" s="1"/>
  <c r="CA47" i="11"/>
  <c r="CU47" i="11" s="1"/>
  <c r="CV47" i="11" s="1"/>
  <c r="BZ58" i="11"/>
  <c r="BZ17" i="11"/>
  <c r="BX58" i="11"/>
  <c r="CL58" i="11" s="1"/>
  <c r="CM58" i="11" s="1"/>
  <c r="BZ47" i="11"/>
  <c r="BZ52" i="11"/>
  <c r="BX3" i="11"/>
  <c r="CL3" i="11" s="1"/>
  <c r="CM3" i="11" s="1"/>
  <c r="CA56" i="11"/>
  <c r="CU56" i="11" s="1"/>
  <c r="CV56" i="11" s="1"/>
  <c r="BZ36" i="11"/>
  <c r="CA41" i="11"/>
  <c r="CU41" i="11" s="1"/>
  <c r="CV41" i="11" s="1"/>
  <c r="BZ63" i="11"/>
  <c r="CA45" i="11"/>
  <c r="CU45" i="11" s="1"/>
  <c r="CV45" i="11" s="1"/>
  <c r="BX37" i="11"/>
  <c r="CL37" i="11" s="1"/>
  <c r="CM37" i="11" s="1"/>
  <c r="BX56" i="11"/>
  <c r="CL56" i="11" s="1"/>
  <c r="CM56" i="11" s="1"/>
  <c r="BZ56" i="11"/>
  <c r="BX49" i="11"/>
  <c r="CL49" i="11" s="1"/>
  <c r="CM49" i="11" s="1"/>
  <c r="BX33" i="11"/>
  <c r="CL33" i="11" s="1"/>
  <c r="CM33" i="11" s="1"/>
  <c r="BX38" i="11"/>
  <c r="CL38" i="11" s="1"/>
  <c r="CM38" i="11" s="1"/>
  <c r="CA25" i="11"/>
  <c r="CU25" i="11" s="1"/>
  <c r="CV25" i="11" s="1"/>
  <c r="BZ4" i="11"/>
  <c r="BX17" i="11"/>
  <c r="CL17" i="11" s="1"/>
  <c r="CM17" i="11" s="1"/>
  <c r="BX4" i="11"/>
  <c r="CL4" i="11" s="1"/>
  <c r="CM4" i="11" s="1"/>
  <c r="BX2" i="11"/>
  <c r="CL2" i="11" s="1"/>
  <c r="CM2" i="11" s="1"/>
  <c r="CA52" i="11"/>
  <c r="CU52" i="11" s="1"/>
  <c r="CV52" i="11" s="1"/>
  <c r="BZ41" i="11"/>
  <c r="AL65" i="11"/>
  <c r="AL63" i="11"/>
  <c r="AL52" i="11"/>
  <c r="AL7" i="11"/>
  <c r="AL60" i="11"/>
  <c r="AL32" i="11"/>
  <c r="AL2" i="11"/>
  <c r="AL37" i="11"/>
  <c r="AL8" i="11"/>
  <c r="AL49" i="11"/>
  <c r="AL33" i="11"/>
  <c r="AL31" i="11"/>
  <c r="AL22" i="11"/>
  <c r="AL59" i="11"/>
  <c r="AL39" i="11"/>
  <c r="AL15" i="11"/>
  <c r="AL50" i="11"/>
  <c r="AL26" i="11"/>
  <c r="AL41" i="11"/>
  <c r="AL3" i="11"/>
  <c r="AL54" i="11"/>
  <c r="AL56" i="11"/>
  <c r="AL17" i="11"/>
  <c r="AL11" i="11"/>
  <c r="AL24" i="11"/>
  <c r="AL38" i="11"/>
  <c r="AL53" i="11"/>
  <c r="AL20" i="11"/>
  <c r="AL25" i="11"/>
  <c r="AL34" i="11"/>
  <c r="AL44" i="11"/>
  <c r="AL45" i="11"/>
  <c r="AL61" i="11"/>
  <c r="AL23" i="11"/>
  <c r="AL57" i="11"/>
  <c r="AL35" i="11"/>
  <c r="AL42" i="11"/>
  <c r="AL9" i="11"/>
  <c r="AL29" i="11"/>
  <c r="AL30" i="11"/>
  <c r="AL13" i="11"/>
  <c r="AL28" i="11"/>
  <c r="AL19" i="11"/>
  <c r="AL12" i="11"/>
  <c r="AL58" i="11"/>
  <c r="AL27" i="11"/>
  <c r="BG10" i="11" l="1"/>
  <c r="BH10" i="11" s="1"/>
  <c r="BI10" i="11" s="1"/>
  <c r="BG64" i="11"/>
  <c r="BH64" i="11" s="1"/>
  <c r="BI64" i="11" s="1"/>
  <c r="BH46" i="11"/>
  <c r="BI46" i="11" s="1"/>
  <c r="BH14" i="11"/>
  <c r="BI14" i="11" s="1"/>
  <c r="AM66" i="11"/>
  <c r="AP10" i="11"/>
  <c r="AW10" i="11" s="1"/>
  <c r="AZ10" i="11" s="1"/>
  <c r="AY10" i="11"/>
  <c r="BE10" i="11" s="1"/>
  <c r="AO64" i="11"/>
  <c r="AP64" i="11" s="1"/>
  <c r="AW64" i="11" s="1"/>
  <c r="AZ64" i="11" s="1"/>
  <c r="BH5" i="11"/>
  <c r="BI5" i="11" s="1"/>
  <c r="CR5" i="11"/>
  <c r="CS5" i="11" s="1"/>
  <c r="AU5" i="11"/>
  <c r="AV5" i="11" s="1"/>
  <c r="AO5" i="11"/>
  <c r="AU40" i="11"/>
  <c r="AV40" i="11" s="1"/>
  <c r="AO40" i="11"/>
  <c r="CR40" i="11"/>
  <c r="CS40" i="11" s="1"/>
  <c r="BH40" i="11"/>
  <c r="BI40" i="11" s="1"/>
  <c r="CR46" i="11"/>
  <c r="CS46" i="11" s="1"/>
  <c r="AO62" i="11"/>
  <c r="AU62" i="11"/>
  <c r="AV62" i="11" s="1"/>
  <c r="CR62" i="11"/>
  <c r="CS62" i="11" s="1"/>
  <c r="BH62" i="11"/>
  <c r="BI62" i="11" s="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AU51" i="11"/>
  <c r="AV51" i="11" s="1"/>
  <c r="B57" i="8"/>
  <c r="AU46" i="11"/>
  <c r="AV46" i="11" s="1"/>
  <c r="AO46" i="11"/>
  <c r="BH51" i="11"/>
  <c r="BI51" i="11" s="1"/>
  <c r="AO51" i="11"/>
  <c r="AO16" i="11"/>
  <c r="AP16" i="11" s="1"/>
  <c r="AU16" i="11"/>
  <c r="AV16" i="11" s="1"/>
  <c r="AO6" i="11"/>
  <c r="AP6" i="11" s="1"/>
  <c r="CR48" i="11"/>
  <c r="CS48" i="11" s="1"/>
  <c r="BH48" i="11"/>
  <c r="BI48" i="11" s="1"/>
  <c r="AU48" i="11"/>
  <c r="AV48" i="11" s="1"/>
  <c r="AO48" i="11"/>
  <c r="BH16" i="11"/>
  <c r="BI16" i="11" s="1"/>
  <c r="AU6" i="11"/>
  <c r="AV6" i="11" s="1"/>
  <c r="BH6" i="11"/>
  <c r="BI6" i="11" s="1"/>
  <c r="CR14" i="11"/>
  <c r="CS14" i="11" s="1"/>
  <c r="AU21" i="11"/>
  <c r="AV21" i="11" s="1"/>
  <c r="AO21" i="11"/>
  <c r="CR21" i="11"/>
  <c r="CS21" i="11" s="1"/>
  <c r="BH21" i="11"/>
  <c r="BI21" i="11" s="1"/>
  <c r="CR41" i="11"/>
  <c r="CS41" i="11" s="1"/>
  <c r="BH41" i="11"/>
  <c r="BI41" i="11" s="1"/>
  <c r="CR47" i="11"/>
  <c r="CS47" i="11" s="1"/>
  <c r="BH47" i="11"/>
  <c r="BI47" i="11" s="1"/>
  <c r="CR2" i="11"/>
  <c r="CS2" i="11" s="1"/>
  <c r="BH2" i="11"/>
  <c r="BI2" i="11" s="1"/>
  <c r="CR63" i="11"/>
  <c r="CS63" i="11" s="1"/>
  <c r="BH63" i="11"/>
  <c r="BI63" i="11" s="1"/>
  <c r="CR30" i="11"/>
  <c r="CS30" i="11" s="1"/>
  <c r="BH30" i="11"/>
  <c r="BI30" i="11" s="1"/>
  <c r="CR23" i="11"/>
  <c r="CS23" i="11" s="1"/>
  <c r="BH23" i="11"/>
  <c r="BI23" i="11" s="1"/>
  <c r="CR11" i="11"/>
  <c r="CS11" i="11" s="1"/>
  <c r="BH11" i="11"/>
  <c r="BI11" i="11" s="1"/>
  <c r="CR20" i="11"/>
  <c r="CS20" i="11" s="1"/>
  <c r="BH20" i="11"/>
  <c r="BI20" i="11" s="1"/>
  <c r="CR37" i="11"/>
  <c r="CS37" i="11" s="1"/>
  <c r="BH37" i="11"/>
  <c r="BI37" i="11" s="1"/>
  <c r="CR38" i="11"/>
  <c r="CS38" i="11" s="1"/>
  <c r="BH38" i="11"/>
  <c r="BI38" i="11" s="1"/>
  <c r="CR57" i="11"/>
  <c r="CS57" i="11" s="1"/>
  <c r="BH57" i="11"/>
  <c r="BI57" i="11" s="1"/>
  <c r="CR18" i="11"/>
  <c r="CS18" i="11" s="1"/>
  <c r="BH18" i="11"/>
  <c r="BI18" i="11" s="1"/>
  <c r="CR43" i="11"/>
  <c r="CS43" i="11" s="1"/>
  <c r="BH43" i="11"/>
  <c r="BI43" i="11" s="1"/>
  <c r="CR52" i="11"/>
  <c r="CS52" i="11" s="1"/>
  <c r="BH52" i="11"/>
  <c r="BI52" i="11" s="1"/>
  <c r="CR55" i="11"/>
  <c r="CS55" i="11" s="1"/>
  <c r="BH55" i="11"/>
  <c r="BI55" i="11" s="1"/>
  <c r="CR8" i="11"/>
  <c r="CS8" i="11" s="1"/>
  <c r="BH8" i="11"/>
  <c r="BI8" i="11" s="1"/>
  <c r="CR32" i="11"/>
  <c r="CS32" i="11" s="1"/>
  <c r="BH32" i="11"/>
  <c r="BI32" i="11" s="1"/>
  <c r="CR65" i="11"/>
  <c r="CS65" i="11" s="1"/>
  <c r="BH65" i="11"/>
  <c r="BI65" i="11" s="1"/>
  <c r="CR31" i="11"/>
  <c r="CS31" i="11" s="1"/>
  <c r="BH31" i="11"/>
  <c r="BI31" i="11" s="1"/>
  <c r="CR60" i="11"/>
  <c r="CS60" i="11" s="1"/>
  <c r="BH60" i="11"/>
  <c r="BI60" i="11" s="1"/>
  <c r="CR50" i="11"/>
  <c r="CS50" i="11" s="1"/>
  <c r="BH50" i="11"/>
  <c r="BI50" i="11" s="1"/>
  <c r="CR36" i="11"/>
  <c r="CS36" i="11" s="1"/>
  <c r="BH36" i="11"/>
  <c r="BI36" i="11" s="1"/>
  <c r="CR58" i="11"/>
  <c r="CS58" i="11" s="1"/>
  <c r="BH58" i="11"/>
  <c r="BI58" i="11" s="1"/>
  <c r="CR61" i="11"/>
  <c r="CS61" i="11" s="1"/>
  <c r="BH61" i="11"/>
  <c r="BI61" i="11" s="1"/>
  <c r="CR29" i="11"/>
  <c r="CS29" i="11" s="1"/>
  <c r="BH29" i="11"/>
  <c r="BI29" i="11" s="1"/>
  <c r="CR15" i="11"/>
  <c r="CS15" i="11" s="1"/>
  <c r="BH15" i="11"/>
  <c r="BI15" i="11" s="1"/>
  <c r="CR7" i="11"/>
  <c r="CS7" i="11" s="1"/>
  <c r="BH7" i="11"/>
  <c r="BI7" i="11" s="1"/>
  <c r="CR27" i="11"/>
  <c r="CS27" i="11" s="1"/>
  <c r="BH27" i="11"/>
  <c r="BI27" i="11" s="1"/>
  <c r="CR45" i="11"/>
  <c r="CS45" i="11" s="1"/>
  <c r="BH45" i="11"/>
  <c r="BI45" i="11" s="1"/>
  <c r="CR44" i="11"/>
  <c r="CS44" i="11" s="1"/>
  <c r="BH44" i="11"/>
  <c r="BI44" i="11" s="1"/>
  <c r="CR22" i="11"/>
  <c r="CS22" i="11" s="1"/>
  <c r="BH22" i="11"/>
  <c r="BI22" i="11" s="1"/>
  <c r="CR33" i="11"/>
  <c r="CS33" i="11" s="1"/>
  <c r="BH33" i="11"/>
  <c r="BI33" i="11" s="1"/>
  <c r="CR12" i="11"/>
  <c r="CS12" i="11" s="1"/>
  <c r="BH12" i="11"/>
  <c r="BI12" i="11" s="1"/>
  <c r="CR28" i="11"/>
  <c r="CS28" i="11" s="1"/>
  <c r="BH28" i="11"/>
  <c r="BI28" i="11" s="1"/>
  <c r="CR59" i="11"/>
  <c r="CS59" i="11" s="1"/>
  <c r="BH59" i="11"/>
  <c r="BI59" i="11" s="1"/>
  <c r="CR56" i="11"/>
  <c r="CS56" i="11" s="1"/>
  <c r="BH56" i="11"/>
  <c r="BI56" i="11" s="1"/>
  <c r="CR13" i="11"/>
  <c r="CS13" i="11" s="1"/>
  <c r="BH13" i="11"/>
  <c r="BI13" i="11" s="1"/>
  <c r="CR25" i="11"/>
  <c r="CS25" i="11" s="1"/>
  <c r="BH25" i="11"/>
  <c r="BI25" i="11" s="1"/>
  <c r="CR26" i="11"/>
  <c r="CS26" i="11" s="1"/>
  <c r="BH26" i="11"/>
  <c r="BI26" i="11" s="1"/>
  <c r="CR53" i="11"/>
  <c r="CS53" i="11" s="1"/>
  <c r="BH53" i="11"/>
  <c r="BI53" i="11" s="1"/>
  <c r="CR39" i="11"/>
  <c r="CS39" i="11" s="1"/>
  <c r="BH39" i="11"/>
  <c r="BI39" i="11" s="1"/>
  <c r="CR35" i="11"/>
  <c r="CS35" i="11" s="1"/>
  <c r="BH35" i="11"/>
  <c r="BI35" i="11" s="1"/>
  <c r="CR54" i="11"/>
  <c r="CS54" i="11" s="1"/>
  <c r="BH54" i="11"/>
  <c r="BI54" i="11" s="1"/>
  <c r="CR17" i="11"/>
  <c r="CS17" i="11" s="1"/>
  <c r="BH17" i="11"/>
  <c r="BI17" i="11" s="1"/>
  <c r="CR34" i="11"/>
  <c r="CS34" i="11" s="1"/>
  <c r="BH34" i="11"/>
  <c r="BI34" i="11" s="1"/>
  <c r="CR9" i="11"/>
  <c r="CS9" i="11" s="1"/>
  <c r="BH9" i="11"/>
  <c r="BI9" i="11" s="1"/>
  <c r="CR19" i="11"/>
  <c r="CS19" i="11" s="1"/>
  <c r="BH19" i="11"/>
  <c r="BI19" i="11" s="1"/>
  <c r="CR4" i="11"/>
  <c r="CS4" i="11" s="1"/>
  <c r="BH4" i="11"/>
  <c r="BI4" i="11" s="1"/>
  <c r="CR3" i="11"/>
  <c r="CS3" i="11" s="1"/>
  <c r="BH3" i="11"/>
  <c r="BI3" i="11" s="1"/>
  <c r="CR42" i="11"/>
  <c r="CS42" i="11" s="1"/>
  <c r="BH42" i="11"/>
  <c r="BI42" i="11" s="1"/>
  <c r="CR24" i="11"/>
  <c r="CS24" i="11" s="1"/>
  <c r="BH24" i="11"/>
  <c r="BI24" i="11" s="1"/>
  <c r="CR49" i="11"/>
  <c r="CS49" i="11" s="1"/>
  <c r="BH49" i="11"/>
  <c r="BI49" i="11" s="1"/>
  <c r="AO14" i="11"/>
  <c r="AP14" i="11" s="1"/>
  <c r="AO43" i="11"/>
  <c r="AU14" i="11"/>
  <c r="AV14" i="11" s="1"/>
  <c r="AU2" i="11"/>
  <c r="AU43" i="11"/>
  <c r="AV43" i="11" s="1"/>
  <c r="CF18" i="11"/>
  <c r="CG18" i="11" s="1"/>
  <c r="CI18" i="11"/>
  <c r="CJ18" i="11" s="1"/>
  <c r="CC18" i="11"/>
  <c r="CD18" i="11" s="1"/>
  <c r="CC19" i="11"/>
  <c r="CD19" i="11" s="1"/>
  <c r="AO65" i="11"/>
  <c r="AP65" i="11" s="1"/>
  <c r="AU65" i="11"/>
  <c r="AV65" i="11" s="1"/>
  <c r="AU63" i="11"/>
  <c r="AV63" i="11" s="1"/>
  <c r="AO63" i="11"/>
  <c r="AU52" i="11"/>
  <c r="AV52" i="11" s="1"/>
  <c r="AO52" i="11"/>
  <c r="AO35" i="11"/>
  <c r="AU38" i="11"/>
  <c r="AU8" i="11"/>
  <c r="AO27" i="11"/>
  <c r="AO23" i="11"/>
  <c r="AU17" i="11"/>
  <c r="AU12" i="11"/>
  <c r="AU19" i="11"/>
  <c r="AU9" i="11"/>
  <c r="AO15" i="11"/>
  <c r="AU28" i="11"/>
  <c r="AU4" i="11"/>
  <c r="AU61" i="11"/>
  <c r="AO20" i="11"/>
  <c r="AU56" i="11"/>
  <c r="AU39" i="11"/>
  <c r="AU32" i="11"/>
  <c r="AU45" i="11"/>
  <c r="AO53" i="11"/>
  <c r="AU54" i="11"/>
  <c r="AU59" i="11"/>
  <c r="AO31" i="11"/>
  <c r="AO44" i="11"/>
  <c r="AU3" i="11"/>
  <c r="AO47" i="11"/>
  <c r="AO33" i="11"/>
  <c r="AU60" i="11"/>
  <c r="AU58" i="11"/>
  <c r="AU13" i="11"/>
  <c r="AU42" i="11"/>
  <c r="AU34" i="11"/>
  <c r="AU41" i="11"/>
  <c r="AO49" i="11"/>
  <c r="AU30" i="11"/>
  <c r="AO18" i="11"/>
  <c r="AO22" i="11"/>
  <c r="AO29" i="11"/>
  <c r="AO24" i="11"/>
  <c r="AO26" i="11"/>
  <c r="AU55" i="11"/>
  <c r="AU37" i="11"/>
  <c r="AU36" i="11"/>
  <c r="AO57" i="11"/>
  <c r="AO25" i="11"/>
  <c r="AO11" i="11"/>
  <c r="AO50" i="11"/>
  <c r="AU7" i="11"/>
  <c r="AO7" i="11"/>
  <c r="AP7" i="11" s="1"/>
  <c r="AO60" i="11"/>
  <c r="AU22" i="11"/>
  <c r="AO32" i="11"/>
  <c r="AO2" i="11"/>
  <c r="AU31" i="11"/>
  <c r="AU49" i="11"/>
  <c r="AO37" i="11"/>
  <c r="AU33" i="11"/>
  <c r="AO8" i="11"/>
  <c r="AO55" i="11"/>
  <c r="AU47" i="11"/>
  <c r="AU44" i="11"/>
  <c r="AO42" i="11"/>
  <c r="AO3" i="11"/>
  <c r="AO59" i="11"/>
  <c r="AU53" i="11"/>
  <c r="AO34" i="11"/>
  <c r="AO13" i="11"/>
  <c r="AU15" i="11"/>
  <c r="AO41" i="11"/>
  <c r="AO12" i="11"/>
  <c r="AO30" i="11"/>
  <c r="AU18" i="11"/>
  <c r="AU35" i="11"/>
  <c r="AO38" i="11"/>
  <c r="AO39" i="11"/>
  <c r="AU29" i="11"/>
  <c r="AU50" i="11"/>
  <c r="AU26" i="11"/>
  <c r="AU23" i="11"/>
  <c r="AU11" i="11"/>
  <c r="AO17" i="11"/>
  <c r="AO54" i="11"/>
  <c r="AO4" i="11"/>
  <c r="AU20" i="11"/>
  <c r="AO56" i="11"/>
  <c r="AO9" i="11"/>
  <c r="AU57" i="11"/>
  <c r="AU25" i="11"/>
  <c r="AO36" i="11"/>
  <c r="AO61" i="11"/>
  <c r="AU24" i="11"/>
  <c r="AO45" i="11"/>
  <c r="AO28" i="11"/>
  <c r="AO19" i="11"/>
  <c r="AO58" i="11"/>
  <c r="AU27" i="11"/>
  <c r="AL66" i="11"/>
  <c r="B2" i="8"/>
  <c r="BI66" i="11" l="1"/>
  <c r="BJ53" i="11" s="1"/>
  <c r="BH66" i="11"/>
  <c r="AY64" i="11"/>
  <c r="BE64" i="11" s="1"/>
  <c r="AP5" i="11"/>
  <c r="AW5" i="11" s="1"/>
  <c r="AZ5" i="11" s="1"/>
  <c r="AY5" i="11"/>
  <c r="BE5" i="11" s="1"/>
  <c r="AP40" i="11"/>
  <c r="AW40" i="11" s="1"/>
  <c r="AZ40" i="11" s="1"/>
  <c r="AY40" i="11"/>
  <c r="BE40" i="11" s="1"/>
  <c r="H61" i="8"/>
  <c r="AP62" i="11"/>
  <c r="AW62" i="11" s="1"/>
  <c r="AZ62" i="11" s="1"/>
  <c r="AY62" i="11"/>
  <c r="BE62" i="11" s="1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AY51" i="11"/>
  <c r="BE51" i="11" s="1"/>
  <c r="AP46" i="11"/>
  <c r="AW46" i="11" s="1"/>
  <c r="AZ46" i="11" s="1"/>
  <c r="AY46" i="11"/>
  <c r="BE46" i="11" s="1"/>
  <c r="AP51" i="11"/>
  <c r="AW51" i="11" s="1"/>
  <c r="AZ51" i="11" s="1"/>
  <c r="AY16" i="11"/>
  <c r="BE16" i="11" s="1"/>
  <c r="AW16" i="11"/>
  <c r="AZ16" i="11" s="1"/>
  <c r="AP48" i="11"/>
  <c r="AW48" i="11" s="1"/>
  <c r="AZ48" i="11" s="1"/>
  <c r="AY48" i="11"/>
  <c r="BE48" i="11" s="1"/>
  <c r="AY6" i="11"/>
  <c r="BE6" i="11" s="1"/>
  <c r="AW6" i="11"/>
  <c r="AZ6" i="11" s="1"/>
  <c r="AY44" i="11"/>
  <c r="AY43" i="11"/>
  <c r="B74" i="8"/>
  <c r="AP21" i="11"/>
  <c r="AW21" i="11" s="1"/>
  <c r="AZ21" i="11" s="1"/>
  <c r="AY21" i="11"/>
  <c r="BE21" i="11" s="1"/>
  <c r="BG66" i="11"/>
  <c r="BF67" i="11" s="1"/>
  <c r="AY14" i="11"/>
  <c r="BE14" i="11" s="1"/>
  <c r="AW14" i="11"/>
  <c r="AZ14" i="11" s="1"/>
  <c r="AP43" i="11"/>
  <c r="AW43" i="11" s="1"/>
  <c r="AZ43" i="11" s="1"/>
  <c r="H2" i="8"/>
  <c r="AY18" i="11"/>
  <c r="AY65" i="11"/>
  <c r="AW65" i="11"/>
  <c r="AZ65" i="11" s="1"/>
  <c r="AY52" i="11"/>
  <c r="AY63" i="11"/>
  <c r="BE63" i="11" s="1"/>
  <c r="AP63" i="11"/>
  <c r="AW63" i="11" s="1"/>
  <c r="AZ63" i="11" s="1"/>
  <c r="AP52" i="11"/>
  <c r="AW52" i="11" s="1"/>
  <c r="AZ52" i="11" s="1"/>
  <c r="AY7" i="11"/>
  <c r="AV7" i="11"/>
  <c r="AW7" i="11" s="1"/>
  <c r="AZ7" i="11" s="1"/>
  <c r="F2" i="8"/>
  <c r="BJ5" i="11" l="1"/>
  <c r="BJ3" i="11"/>
  <c r="BK3" i="11" s="1"/>
  <c r="BJ4" i="11"/>
  <c r="BK4" i="11" s="1"/>
  <c r="BJ64" i="11"/>
  <c r="BK64" i="11" s="1"/>
  <c r="BJ41" i="11"/>
  <c r="BK41" i="11" s="1"/>
  <c r="BJ16" i="11"/>
  <c r="BK16" i="11" s="1"/>
  <c r="BJ30" i="11"/>
  <c r="BK30" i="11" s="1"/>
  <c r="BJ29" i="11"/>
  <c r="BK29" i="11" s="1"/>
  <c r="BJ38" i="11"/>
  <c r="BK38" i="11" s="1"/>
  <c r="BJ12" i="11"/>
  <c r="BK12" i="11" s="1"/>
  <c r="BK5" i="11"/>
  <c r="BJ13" i="11"/>
  <c r="BK13" i="11" s="1"/>
  <c r="BJ25" i="11"/>
  <c r="BK25" i="11" s="1"/>
  <c r="BJ6" i="11"/>
  <c r="BK6" i="11" s="1"/>
  <c r="BK53" i="11"/>
  <c r="BJ62" i="11"/>
  <c r="BK62" i="11" s="1"/>
  <c r="BJ7" i="11"/>
  <c r="BK7" i="11" s="1"/>
  <c r="BJ40" i="11"/>
  <c r="BK40" i="11" s="1"/>
  <c r="BJ45" i="11"/>
  <c r="BK45" i="11" s="1"/>
  <c r="BJ26" i="11"/>
  <c r="BK26" i="11" s="1"/>
  <c r="BJ19" i="11"/>
  <c r="BK19" i="11" s="1"/>
  <c r="BJ48" i="11"/>
  <c r="BK48" i="11" s="1"/>
  <c r="BJ54" i="11"/>
  <c r="BK54" i="11" s="1"/>
  <c r="BJ51" i="11"/>
  <c r="BK51" i="11" s="1"/>
  <c r="BJ46" i="11"/>
  <c r="BK46" i="11" s="1"/>
  <c r="BJ17" i="11"/>
  <c r="BK17" i="11" s="1"/>
  <c r="BJ2" i="11"/>
  <c r="BK2" i="11" s="1"/>
  <c r="BJ20" i="11"/>
  <c r="BK20" i="11" s="1"/>
  <c r="BJ21" i="11"/>
  <c r="BK21" i="11" s="1"/>
  <c r="BJ28" i="11"/>
  <c r="BK28" i="11" s="1"/>
  <c r="BJ37" i="11"/>
  <c r="BK37" i="11" s="1"/>
  <c r="BJ39" i="11"/>
  <c r="BK39" i="11" s="1"/>
  <c r="BJ52" i="11"/>
  <c r="BK52" i="11" s="1"/>
  <c r="BJ47" i="11"/>
  <c r="BK47" i="11" s="1"/>
  <c r="BJ57" i="11"/>
  <c r="BK57" i="11" s="1"/>
  <c r="BJ61" i="11"/>
  <c r="BK61" i="11" s="1"/>
  <c r="BJ18" i="11"/>
  <c r="BK18" i="11" s="1"/>
  <c r="BJ63" i="11"/>
  <c r="BK63" i="11" s="1"/>
  <c r="BJ9" i="11"/>
  <c r="BK9" i="11" s="1"/>
  <c r="BJ43" i="11"/>
  <c r="BK43" i="11" s="1"/>
  <c r="BJ34" i="11"/>
  <c r="BK34" i="11" s="1"/>
  <c r="BJ44" i="11"/>
  <c r="BK44" i="11" s="1"/>
  <c r="BJ23" i="11"/>
  <c r="BK23" i="11" s="1"/>
  <c r="BJ55" i="11"/>
  <c r="BK55" i="11" s="1"/>
  <c r="BJ33" i="11"/>
  <c r="BK33" i="11" s="1"/>
  <c r="BJ60" i="11"/>
  <c r="BK60" i="11" s="1"/>
  <c r="BJ14" i="11"/>
  <c r="BK14" i="11" s="1"/>
  <c r="BJ11" i="11"/>
  <c r="BK11" i="11" s="1"/>
  <c r="BJ22" i="11"/>
  <c r="BK22" i="11" s="1"/>
  <c r="BJ32" i="11"/>
  <c r="BK32" i="11" s="1"/>
  <c r="BJ65" i="11"/>
  <c r="BK65" i="11" s="1"/>
  <c r="BJ35" i="11"/>
  <c r="BK35" i="11" s="1"/>
  <c r="BJ36" i="11"/>
  <c r="BK36" i="11" s="1"/>
  <c r="BJ31" i="11"/>
  <c r="BK31" i="11" s="1"/>
  <c r="BJ56" i="11"/>
  <c r="BK56" i="11" s="1"/>
  <c r="BJ27" i="11"/>
  <c r="BK27" i="11" s="1"/>
  <c r="BJ8" i="11"/>
  <c r="BK8" i="11" s="1"/>
  <c r="BJ10" i="11"/>
  <c r="BK10" i="11" s="1"/>
  <c r="BJ24" i="11"/>
  <c r="BK24" i="11" s="1"/>
  <c r="BJ50" i="11"/>
  <c r="BK50" i="11" s="1"/>
  <c r="BJ15" i="11"/>
  <c r="BK15" i="11" s="1"/>
  <c r="BJ59" i="11"/>
  <c r="BK59" i="11" s="1"/>
  <c r="BJ42" i="11"/>
  <c r="BK42" i="11" s="1"/>
  <c r="BJ58" i="11"/>
  <c r="BK58" i="11" s="1"/>
  <c r="BJ49" i="11"/>
  <c r="BK49" i="11" s="1"/>
  <c r="F74" i="8"/>
  <c r="BE43" i="11"/>
  <c r="BE52" i="11"/>
  <c r="BE7" i="11"/>
  <c r="BE65" i="11"/>
  <c r="AV54" i="11"/>
  <c r="AV47" i="11"/>
  <c r="BL31" i="11" l="1"/>
  <c r="BM31" i="11" s="1"/>
  <c r="BL13" i="11"/>
  <c r="BM13" i="11" s="1"/>
  <c r="BL33" i="11"/>
  <c r="BM33" i="11" s="1"/>
  <c r="BL6" i="11"/>
  <c r="BM6" i="11" s="1"/>
  <c r="BL35" i="11"/>
  <c r="BM35" i="11" s="1"/>
  <c r="BL26" i="11"/>
  <c r="BM26" i="11" s="1"/>
  <c r="BL42" i="11"/>
  <c r="BM42" i="11" s="1"/>
  <c r="BL56" i="11"/>
  <c r="BM56" i="11" s="1"/>
  <c r="BL14" i="11"/>
  <c r="BM14" i="11" s="1"/>
  <c r="BL9" i="11"/>
  <c r="BM9" i="11" s="1"/>
  <c r="BL37" i="11"/>
  <c r="BM37" i="11" s="1"/>
  <c r="BL54" i="11"/>
  <c r="BM54" i="11" s="1"/>
  <c r="BL53" i="11"/>
  <c r="BM53" i="11" s="1"/>
  <c r="BL63" i="11"/>
  <c r="BM63" i="11" s="1"/>
  <c r="BL57" i="11"/>
  <c r="BM57" i="11" s="1"/>
  <c r="BL45" i="11"/>
  <c r="BM45" i="11" s="1"/>
  <c r="BL25" i="11"/>
  <c r="BM25" i="11" s="1"/>
  <c r="BL16" i="11"/>
  <c r="BM16" i="11" s="1"/>
  <c r="BL59" i="11"/>
  <c r="BM59" i="11" s="1"/>
  <c r="BL28" i="11"/>
  <c r="BM28" i="11" s="1"/>
  <c r="BL18" i="11"/>
  <c r="BM18" i="11" s="1"/>
  <c r="BL3" i="11"/>
  <c r="BM3" i="11" s="1"/>
  <c r="BL61" i="11"/>
  <c r="BM61" i="11" s="1"/>
  <c r="BL4" i="11"/>
  <c r="BM4" i="11" s="1"/>
  <c r="BL65" i="11"/>
  <c r="BM65" i="11" s="1"/>
  <c r="BL10" i="11"/>
  <c r="BM10" i="11" s="1"/>
  <c r="BL47" i="11"/>
  <c r="BM47" i="11" s="1"/>
  <c r="BL17" i="11"/>
  <c r="BM17" i="11" s="1"/>
  <c r="BL40" i="11"/>
  <c r="BM40" i="11" s="1"/>
  <c r="BL38" i="11"/>
  <c r="BM38" i="11" s="1"/>
  <c r="BL29" i="11"/>
  <c r="BM29" i="11" s="1"/>
  <c r="BL48" i="11"/>
  <c r="BM48" i="11" s="1"/>
  <c r="BL15" i="11"/>
  <c r="BM15" i="11" s="1"/>
  <c r="BL19" i="11"/>
  <c r="BM19" i="11" s="1"/>
  <c r="BL55" i="11"/>
  <c r="BM55" i="11" s="1"/>
  <c r="BL12" i="11"/>
  <c r="BM12" i="11" s="1"/>
  <c r="BL24" i="11"/>
  <c r="BM24" i="11" s="1"/>
  <c r="BL8" i="11"/>
  <c r="BM8" i="11" s="1"/>
  <c r="BL34" i="11"/>
  <c r="BM34" i="11" s="1"/>
  <c r="BL52" i="11"/>
  <c r="BM52" i="11" s="1"/>
  <c r="BL46" i="11"/>
  <c r="BM46" i="11" s="1"/>
  <c r="BL7" i="11"/>
  <c r="BM7" i="11" s="1"/>
  <c r="BL30" i="11"/>
  <c r="BM30" i="11" s="1"/>
  <c r="BL5" i="11"/>
  <c r="BM5" i="11" s="1"/>
  <c r="BL60" i="11"/>
  <c r="BM60" i="11" s="1"/>
  <c r="BL64" i="11"/>
  <c r="BM64" i="11" s="1"/>
  <c r="BL36" i="11"/>
  <c r="BM36" i="11" s="1"/>
  <c r="BL21" i="11"/>
  <c r="BM21" i="11" s="1"/>
  <c r="BL50" i="11"/>
  <c r="BM50" i="11" s="1"/>
  <c r="BL20" i="11"/>
  <c r="BM20" i="11" s="1"/>
  <c r="BL23" i="11"/>
  <c r="BM23" i="11" s="1"/>
  <c r="BL2" i="11"/>
  <c r="BM2" i="11" s="1"/>
  <c r="BL32" i="11"/>
  <c r="BM32" i="11" s="1"/>
  <c r="BL44" i="11"/>
  <c r="BM44" i="11" s="1"/>
  <c r="BL49" i="11"/>
  <c r="BM49" i="11" s="1"/>
  <c r="BL22" i="11"/>
  <c r="BM22" i="11" s="1"/>
  <c r="BL58" i="11"/>
  <c r="BM58" i="11" s="1"/>
  <c r="BL27" i="11"/>
  <c r="BM27" i="11" s="1"/>
  <c r="BL11" i="11"/>
  <c r="BM11" i="11" s="1"/>
  <c r="BL43" i="11"/>
  <c r="BM43" i="11" s="1"/>
  <c r="BL39" i="11"/>
  <c r="BM39" i="11" s="1"/>
  <c r="BL51" i="11"/>
  <c r="BM51" i="11" s="1"/>
  <c r="BL62" i="11"/>
  <c r="BM62" i="11" s="1"/>
  <c r="BL41" i="11"/>
  <c r="BM41" i="11" s="1"/>
  <c r="AP47" i="11"/>
  <c r="AW47" i="11" s="1"/>
  <c r="AZ47" i="11" s="1"/>
  <c r="AP54" i="11"/>
  <c r="AW54" i="11" s="1"/>
  <c r="AZ54" i="11" s="1"/>
  <c r="AV37" i="11"/>
  <c r="AV33" i="11"/>
  <c r="AV24" i="11"/>
  <c r="AV39" i="11"/>
  <c r="AV27" i="11"/>
  <c r="AV41" i="11"/>
  <c r="AV49" i="11"/>
  <c r="AV31" i="11"/>
  <c r="AV60" i="11"/>
  <c r="AV13" i="11"/>
  <c r="AV17" i="11"/>
  <c r="AV32" i="11"/>
  <c r="AV28" i="11"/>
  <c r="AV26" i="11"/>
  <c r="AV45" i="11"/>
  <c r="AV30" i="11"/>
  <c r="AV18" i="11"/>
  <c r="AV4" i="11"/>
  <c r="AV44" i="11"/>
  <c r="AV8" i="11"/>
  <c r="AV25" i="11"/>
  <c r="AV57" i="11"/>
  <c r="AV3" i="11"/>
  <c r="AV15" i="11"/>
  <c r="AV50" i="11"/>
  <c r="AV36" i="11"/>
  <c r="AV58" i="11"/>
  <c r="AV12" i="11"/>
  <c r="AV55" i="11"/>
  <c r="AV29" i="11"/>
  <c r="AV19" i="11"/>
  <c r="AV38" i="11"/>
  <c r="AV42" i="11"/>
  <c r="AV34" i="11"/>
  <c r="AV23" i="11"/>
  <c r="AV22" i="11"/>
  <c r="AV9" i="11"/>
  <c r="AV11" i="11"/>
  <c r="AV35" i="11"/>
  <c r="AV59" i="11"/>
  <c r="AV53" i="11"/>
  <c r="AV20" i="11"/>
  <c r="AV56" i="11"/>
  <c r="AV61" i="11"/>
  <c r="AY47" i="11" l="1"/>
  <c r="AY54" i="11"/>
  <c r="AY22" i="11"/>
  <c r="AP22" i="11"/>
  <c r="AW22" i="11" s="1"/>
  <c r="AZ22" i="11" s="1"/>
  <c r="AP15" i="11"/>
  <c r="AW15" i="11" s="1"/>
  <c r="AZ15" i="11" s="1"/>
  <c r="AY15" i="11"/>
  <c r="AO66" i="11"/>
  <c r="AP2" i="11"/>
  <c r="AY2" i="11"/>
  <c r="AY27" i="11"/>
  <c r="AP27" i="11"/>
  <c r="AW27" i="11" s="1"/>
  <c r="AZ27" i="11" s="1"/>
  <c r="AP53" i="11"/>
  <c r="AW53" i="11" s="1"/>
  <c r="AZ53" i="11" s="1"/>
  <c r="AY53" i="11"/>
  <c r="AP4" i="11"/>
  <c r="AW4" i="11" s="1"/>
  <c r="AZ4" i="11" s="1"/>
  <c r="AY4" i="11"/>
  <c r="AP26" i="11"/>
  <c r="AW26" i="11" s="1"/>
  <c r="AZ26" i="11" s="1"/>
  <c r="AY26" i="11"/>
  <c r="AY41" i="11"/>
  <c r="AP41" i="11"/>
  <c r="AW41" i="11" s="1"/>
  <c r="AZ41" i="11" s="1"/>
  <c r="AY38" i="11"/>
  <c r="AP38" i="11"/>
  <c r="AW38" i="11" s="1"/>
  <c r="AZ38" i="11" s="1"/>
  <c r="AY8" i="11"/>
  <c r="AP8" i="11"/>
  <c r="AW8" i="11" s="1"/>
  <c r="AZ8" i="11" s="1"/>
  <c r="AY30" i="11"/>
  <c r="AP30" i="11"/>
  <c r="AW30" i="11" s="1"/>
  <c r="AZ30" i="11" s="1"/>
  <c r="AP13" i="11"/>
  <c r="AW13" i="11" s="1"/>
  <c r="AZ13" i="11" s="1"/>
  <c r="AY13" i="11"/>
  <c r="AP31" i="11"/>
  <c r="AW31" i="11" s="1"/>
  <c r="AZ31" i="11" s="1"/>
  <c r="AY31" i="11"/>
  <c r="AP57" i="11"/>
  <c r="AW57" i="11" s="1"/>
  <c r="AZ57" i="11" s="1"/>
  <c r="AY57" i="11"/>
  <c r="AY24" i="11"/>
  <c r="AP24" i="11"/>
  <c r="AW24" i="11" s="1"/>
  <c r="AZ24" i="11" s="1"/>
  <c r="AY20" i="11"/>
  <c r="AP20" i="11"/>
  <c r="AW20" i="11" s="1"/>
  <c r="AZ20" i="11" s="1"/>
  <c r="AP35" i="11"/>
  <c r="AW35" i="11" s="1"/>
  <c r="AZ35" i="11" s="1"/>
  <c r="AY35" i="11"/>
  <c r="AY29" i="11"/>
  <c r="AP29" i="11"/>
  <c r="AW29" i="11" s="1"/>
  <c r="AZ29" i="11" s="1"/>
  <c r="AY50" i="11"/>
  <c r="AP50" i="11"/>
  <c r="AW50" i="11" s="1"/>
  <c r="AZ50" i="11" s="1"/>
  <c r="AU66" i="11"/>
  <c r="AV2" i="11"/>
  <c r="AP17" i="11"/>
  <c r="AW17" i="11" s="1"/>
  <c r="AZ17" i="11" s="1"/>
  <c r="AY17" i="11"/>
  <c r="AP33" i="11"/>
  <c r="AW33" i="11" s="1"/>
  <c r="AZ33" i="11" s="1"/>
  <c r="AY33" i="11"/>
  <c r="AP23" i="11"/>
  <c r="AW23" i="11" s="1"/>
  <c r="AZ23" i="11" s="1"/>
  <c r="AY23" i="11"/>
  <c r="AY58" i="11"/>
  <c r="AP58" i="11"/>
  <c r="AW58" i="11" s="1"/>
  <c r="AZ58" i="11" s="1"/>
  <c r="AP39" i="11"/>
  <c r="AW39" i="11" s="1"/>
  <c r="AZ39" i="11" s="1"/>
  <c r="AY39" i="11"/>
  <c r="AP3" i="11"/>
  <c r="AW3" i="11" s="1"/>
  <c r="AZ3" i="11" s="1"/>
  <c r="AY3" i="11"/>
  <c r="AY61" i="11"/>
  <c r="AP61" i="11"/>
  <c r="AW61" i="11" s="1"/>
  <c r="AZ61" i="11" s="1"/>
  <c r="AY55" i="11"/>
  <c r="AP55" i="11"/>
  <c r="AW55" i="11" s="1"/>
  <c r="AZ55" i="11" s="1"/>
  <c r="AY11" i="11"/>
  <c r="AP11" i="11"/>
  <c r="AW11" i="11" s="1"/>
  <c r="AZ11" i="11" s="1"/>
  <c r="AP34" i="11"/>
  <c r="AW34" i="11" s="1"/>
  <c r="AZ34" i="11" s="1"/>
  <c r="AY34" i="11"/>
  <c r="AP19" i="11"/>
  <c r="AW19" i="11" s="1"/>
  <c r="AZ19" i="11" s="1"/>
  <c r="AY19" i="11"/>
  <c r="AY36" i="11"/>
  <c r="AP36" i="11"/>
  <c r="AW36" i="11" s="1"/>
  <c r="AZ36" i="11" s="1"/>
  <c r="AP59" i="11"/>
  <c r="AW59" i="11" s="1"/>
  <c r="AZ59" i="11" s="1"/>
  <c r="AY59" i="11"/>
  <c r="AY9" i="11"/>
  <c r="AP9" i="11"/>
  <c r="AW9" i="11" s="1"/>
  <c r="AZ9" i="11" s="1"/>
  <c r="AP12" i="11"/>
  <c r="AW12" i="11" s="1"/>
  <c r="AZ12" i="11" s="1"/>
  <c r="AY12" i="11"/>
  <c r="AP44" i="11"/>
  <c r="AW44" i="11" s="1"/>
  <c r="AZ44" i="11" s="1"/>
  <c r="AP18" i="11"/>
  <c r="AW18" i="11" s="1"/>
  <c r="AZ18" i="11" s="1"/>
  <c r="BE18" i="11"/>
  <c r="AP45" i="11"/>
  <c r="AW45" i="11" s="1"/>
  <c r="AZ45" i="11" s="1"/>
  <c r="AY45" i="11"/>
  <c r="AY28" i="11"/>
  <c r="AP28" i="11"/>
  <c r="AW28" i="11" s="1"/>
  <c r="AZ28" i="11" s="1"/>
  <c r="AY60" i="11"/>
  <c r="AP60" i="11"/>
  <c r="AW60" i="11" s="1"/>
  <c r="AZ60" i="11" s="1"/>
  <c r="AY49" i="11"/>
  <c r="AP49" i="11"/>
  <c r="AW49" i="11" s="1"/>
  <c r="AZ49" i="11" s="1"/>
  <c r="AP37" i="11"/>
  <c r="AW37" i="11" s="1"/>
  <c r="AZ37" i="11" s="1"/>
  <c r="AY37" i="11"/>
  <c r="AY56" i="11"/>
  <c r="AP56" i="11"/>
  <c r="AW56" i="11" s="1"/>
  <c r="AZ56" i="11" s="1"/>
  <c r="AP42" i="11"/>
  <c r="AW42" i="11" s="1"/>
  <c r="AZ42" i="11" s="1"/>
  <c r="AY42" i="11"/>
  <c r="AP25" i="11"/>
  <c r="AW25" i="11" s="1"/>
  <c r="AZ25" i="11" s="1"/>
  <c r="AY25" i="11"/>
  <c r="AP32" i="11"/>
  <c r="AW32" i="11" s="1"/>
  <c r="AZ32" i="11" s="1"/>
  <c r="AY32" i="11"/>
  <c r="BE32" i="11" s="1"/>
  <c r="BE42" i="11" l="1"/>
  <c r="BE22" i="11"/>
  <c r="BE19" i="11"/>
  <c r="BE39" i="11"/>
  <c r="BE38" i="11"/>
  <c r="BE45" i="11"/>
  <c r="BE34" i="11"/>
  <c r="BE31" i="11"/>
  <c r="BE53" i="11"/>
  <c r="BE58" i="11"/>
  <c r="BE20" i="11"/>
  <c r="BE41" i="11"/>
  <c r="BE15" i="11"/>
  <c r="BE54" i="11"/>
  <c r="BE59" i="11"/>
  <c r="BE23" i="11"/>
  <c r="BE13" i="11"/>
  <c r="BE26" i="11"/>
  <c r="BE47" i="11"/>
  <c r="BE49" i="11"/>
  <c r="BE61" i="11"/>
  <c r="BE50" i="11"/>
  <c r="BE24" i="11"/>
  <c r="BE27" i="11"/>
  <c r="BE33" i="11"/>
  <c r="BE30" i="11"/>
  <c r="BE17" i="11"/>
  <c r="BE2" i="11"/>
  <c r="BE56" i="11"/>
  <c r="BE3" i="11"/>
  <c r="BE57" i="11"/>
  <c r="BE36" i="11"/>
  <c r="BE12" i="11"/>
  <c r="BE35" i="11"/>
  <c r="BE55" i="11"/>
  <c r="BE9" i="11"/>
  <c r="BE44" i="11"/>
  <c r="BE60" i="11"/>
  <c r="BE11" i="11"/>
  <c r="BE29" i="11"/>
  <c r="BE4" i="11"/>
  <c r="BE28" i="11"/>
  <c r="BE8" i="11"/>
  <c r="BE37" i="11"/>
  <c r="BE25" i="11"/>
  <c r="AY66" i="11"/>
  <c r="AP66" i="11"/>
  <c r="AV66" i="11"/>
  <c r="AW2" i="11"/>
  <c r="AZ2" i="11" s="1"/>
  <c r="AW66" i="11" l="1"/>
  <c r="AZ66" i="11" l="1"/>
  <c r="BA10" i="11" s="1"/>
  <c r="BB10" i="11" s="1"/>
  <c r="BC10" i="11" l="1"/>
  <c r="BD10" i="11" s="1"/>
  <c r="BA40" i="11"/>
  <c r="BB40" i="11" s="1"/>
  <c r="BC40" i="11" s="1"/>
  <c r="BD40" i="11" s="1"/>
  <c r="BA5" i="11"/>
  <c r="BB5" i="11" s="1"/>
  <c r="BA62" i="11"/>
  <c r="BB62" i="11" s="1"/>
  <c r="BC62" i="11" s="1"/>
  <c r="BA64" i="11"/>
  <c r="BB64" i="11" s="1"/>
  <c r="BA46" i="11"/>
  <c r="BB46" i="11" s="1"/>
  <c r="BC46" i="11" s="1"/>
  <c r="BD46" i="11" s="1"/>
  <c r="BA48" i="11"/>
  <c r="BB48" i="11" s="1"/>
  <c r="BC48" i="11" s="1"/>
  <c r="BD48" i="11" s="1"/>
  <c r="BA51" i="11"/>
  <c r="BB51" i="11" s="1"/>
  <c r="BA16" i="11"/>
  <c r="BB16" i="11" s="1"/>
  <c r="BC16" i="11" s="1"/>
  <c r="BD16" i="11" s="1"/>
  <c r="BA6" i="11"/>
  <c r="BB6" i="11" s="1"/>
  <c r="BC6" i="11" s="1"/>
  <c r="BD6" i="11" s="1"/>
  <c r="BA11" i="11"/>
  <c r="BB11" i="11" s="1"/>
  <c r="BA2" i="11"/>
  <c r="BB2" i="11" s="1"/>
  <c r="BA14" i="11"/>
  <c r="BB14" i="11" s="1"/>
  <c r="BA65" i="11"/>
  <c r="BB65" i="11" s="1"/>
  <c r="BA25" i="11"/>
  <c r="BB25" i="11" s="1"/>
  <c r="BA61" i="11"/>
  <c r="BB61" i="11" s="1"/>
  <c r="BA32" i="11"/>
  <c r="BB32" i="11" s="1"/>
  <c r="BA45" i="11"/>
  <c r="BB45" i="11" s="1"/>
  <c r="BA41" i="11"/>
  <c r="BB41" i="11" s="1"/>
  <c r="BA55" i="11"/>
  <c r="BB55" i="11" s="1"/>
  <c r="BA42" i="11"/>
  <c r="BB42" i="11" s="1"/>
  <c r="BA22" i="11"/>
  <c r="BB22" i="11" s="1"/>
  <c r="BA12" i="11"/>
  <c r="BB12" i="11" s="1"/>
  <c r="BA19" i="11"/>
  <c r="BB19" i="11" s="1"/>
  <c r="BA52" i="11"/>
  <c r="BB52" i="11" s="1"/>
  <c r="BA28" i="11"/>
  <c r="BB28" i="11" s="1"/>
  <c r="BA38" i="11"/>
  <c r="BB38" i="11" s="1"/>
  <c r="BA36" i="11"/>
  <c r="BB36" i="11" s="1"/>
  <c r="BA13" i="11"/>
  <c r="BB13" i="11" s="1"/>
  <c r="BA49" i="11"/>
  <c r="BB49" i="11" s="1"/>
  <c r="BA50" i="11"/>
  <c r="BB50" i="11" s="1"/>
  <c r="BA9" i="11"/>
  <c r="BB9" i="11" s="1"/>
  <c r="BA4" i="11"/>
  <c r="BB4" i="11" s="1"/>
  <c r="BA34" i="11"/>
  <c r="BB34" i="11" s="1"/>
  <c r="BA24" i="11"/>
  <c r="BB24" i="11" s="1"/>
  <c r="BA15" i="11"/>
  <c r="BB15" i="11" s="1"/>
  <c r="BA23" i="11"/>
  <c r="BB23" i="11" s="1"/>
  <c r="BA18" i="11"/>
  <c r="BB18" i="11" s="1"/>
  <c r="BA21" i="11"/>
  <c r="BB21" i="11" s="1"/>
  <c r="BA27" i="11"/>
  <c r="BB27" i="11" s="1"/>
  <c r="BA47" i="11"/>
  <c r="BB47" i="11" s="1"/>
  <c r="BA63" i="11"/>
  <c r="BB63" i="11" s="1"/>
  <c r="BA7" i="11"/>
  <c r="BB7" i="11" s="1"/>
  <c r="BA54" i="11"/>
  <c r="BB54" i="11" s="1"/>
  <c r="BA33" i="11"/>
  <c r="BB33" i="11" s="1"/>
  <c r="BA58" i="11"/>
  <c r="BB58" i="11" s="1"/>
  <c r="BA43" i="11"/>
  <c r="BB43" i="11" s="1"/>
  <c r="BA39" i="11"/>
  <c r="BB39" i="11" s="1"/>
  <c r="BA30" i="11"/>
  <c r="BB30" i="11" s="1"/>
  <c r="BA57" i="11"/>
  <c r="BB57" i="11" s="1"/>
  <c r="BA29" i="11"/>
  <c r="BB29" i="11" s="1"/>
  <c r="BA8" i="11"/>
  <c r="BB8" i="11" s="1"/>
  <c r="BA59" i="11"/>
  <c r="BB59" i="11" s="1"/>
  <c r="BA26" i="11"/>
  <c r="BB26" i="11" s="1"/>
  <c r="BA3" i="11"/>
  <c r="BB3" i="11" s="1"/>
  <c r="BA56" i="11"/>
  <c r="BB56" i="11" s="1"/>
  <c r="BA35" i="11"/>
  <c r="BB35" i="11" s="1"/>
  <c r="BA60" i="11"/>
  <c r="BB60" i="11" s="1"/>
  <c r="BA53" i="11"/>
  <c r="BB53" i="11" s="1"/>
  <c r="BA17" i="11"/>
  <c r="BB17" i="11" s="1"/>
  <c r="BA44" i="11"/>
  <c r="BB44" i="11" s="1"/>
  <c r="BA31" i="11"/>
  <c r="BB31" i="11" s="1"/>
  <c r="BA37" i="11"/>
  <c r="BB37" i="11" s="1"/>
  <c r="BA20" i="11"/>
  <c r="BB20" i="11" s="1"/>
  <c r="BD62" i="11" l="1"/>
  <c r="BC5" i="11"/>
  <c r="BD5" i="11" s="1"/>
  <c r="BC64" i="11"/>
  <c r="BD64" i="11" s="1"/>
  <c r="BC11" i="11"/>
  <c r="BD11" i="11" s="1"/>
  <c r="BC2" i="11"/>
  <c r="BD2" i="11" s="1"/>
  <c r="BC65" i="11"/>
  <c r="BD65" i="11" s="1"/>
  <c r="BC51" i="11"/>
  <c r="BD51" i="11" s="1"/>
  <c r="BC27" i="11"/>
  <c r="BD27" i="11" s="1"/>
  <c r="BC22" i="11"/>
  <c r="BD22" i="11" s="1"/>
  <c r="BC8" i="11"/>
  <c r="BD8" i="11" s="1"/>
  <c r="BC36" i="11"/>
  <c r="BD36" i="11" s="1"/>
  <c r="BC53" i="11"/>
  <c r="BD53" i="11" s="1"/>
  <c r="BC60" i="11"/>
  <c r="BD60" i="11" s="1"/>
  <c r="BC4" i="11"/>
  <c r="BD4" i="11" s="1"/>
  <c r="BC30" i="11"/>
  <c r="BD30" i="11" s="1"/>
  <c r="BC28" i="11"/>
  <c r="BD28" i="11" s="1"/>
  <c r="BC55" i="11"/>
  <c r="BD55" i="11" s="1"/>
  <c r="BC14" i="11"/>
  <c r="BD14" i="11" s="1"/>
  <c r="BC32" i="11"/>
  <c r="BD32" i="11" s="1"/>
  <c r="BC21" i="11"/>
  <c r="BD21" i="11" s="1"/>
  <c r="BC34" i="11"/>
  <c r="BD34" i="11" s="1"/>
  <c r="BC29" i="11"/>
  <c r="BD29" i="11" s="1"/>
  <c r="BC57" i="11"/>
  <c r="BD57" i="11" s="1"/>
  <c r="BC38" i="11"/>
  <c r="BD38" i="11" s="1"/>
  <c r="BC20" i="11"/>
  <c r="BD20" i="11" s="1"/>
  <c r="BC7" i="11"/>
  <c r="BD7" i="11" s="1"/>
  <c r="BC52" i="11"/>
  <c r="BD52" i="11" s="1"/>
  <c r="BC41" i="11"/>
  <c r="BD41" i="11" s="1"/>
  <c r="BC59" i="11"/>
  <c r="BD59" i="11" s="1"/>
  <c r="BC13" i="11"/>
  <c r="BD13" i="11" s="1"/>
  <c r="BC43" i="11"/>
  <c r="BD43" i="11" s="1"/>
  <c r="BC61" i="11"/>
  <c r="BD61" i="11" s="1"/>
  <c r="BC58" i="11"/>
  <c r="BD58" i="11" s="1"/>
  <c r="BC33" i="11"/>
  <c r="BD33" i="11" s="1"/>
  <c r="BC42" i="11"/>
  <c r="BD42" i="11" s="1"/>
  <c r="BC35" i="11"/>
  <c r="BD35" i="11" s="1"/>
  <c r="BC23" i="11"/>
  <c r="BD23" i="11" s="1"/>
  <c r="BC9" i="11"/>
  <c r="BD9" i="11" s="1"/>
  <c r="BC39" i="11"/>
  <c r="BD39" i="11" s="1"/>
  <c r="BC19" i="11"/>
  <c r="BD19" i="11" s="1"/>
  <c r="BC44" i="11"/>
  <c r="BD44" i="11" s="1"/>
  <c r="BC24" i="11"/>
  <c r="BD24" i="11" s="1"/>
  <c r="BC17" i="11"/>
  <c r="BD17" i="11" s="1"/>
  <c r="BC25" i="11"/>
  <c r="BD25" i="11" s="1"/>
  <c r="BC18" i="11"/>
  <c r="BD18" i="11" s="1"/>
  <c r="BC54" i="11"/>
  <c r="BD54" i="11" s="1"/>
  <c r="BC56" i="11"/>
  <c r="BD56" i="11" s="1"/>
  <c r="BC37" i="11"/>
  <c r="BD37" i="11" s="1"/>
  <c r="BC3" i="11"/>
  <c r="BD3" i="11" s="1"/>
  <c r="BC63" i="11"/>
  <c r="BD63" i="11" s="1"/>
  <c r="BC15" i="11"/>
  <c r="BD15" i="11" s="1"/>
  <c r="BC50" i="11"/>
  <c r="BD50" i="11" s="1"/>
  <c r="BC45" i="11"/>
  <c r="BD45" i="11" s="1"/>
  <c r="BC31" i="11"/>
  <c r="BD31" i="11" s="1"/>
  <c r="BC26" i="11"/>
  <c r="BD26" i="11" s="1"/>
  <c r="BC47" i="11"/>
  <c r="BD47" i="11" s="1"/>
  <c r="BC49" i="11"/>
  <c r="BD49" i="11" s="1"/>
  <c r="BC12" i="11"/>
  <c r="BD12" i="11" s="1"/>
  <c r="BB66" i="11"/>
  <c r="BA66" i="11"/>
</calcChain>
</file>

<file path=xl/sharedStrings.xml><?xml version="1.0" encoding="utf-8"?>
<sst xmlns="http://schemas.openxmlformats.org/spreadsheetml/2006/main" count="244" uniqueCount="225">
  <si>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</si>
  <si>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</si>
  <si>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</si>
  <si>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</si>
  <si>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</si>
  <si>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</si>
  <si>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</si>
  <si>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</si>
  <si>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</si>
  <si>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</si>
  <si>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</si>
  <si>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</si>
  <si>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</si>
  <si>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</si>
  <si>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</si>
  <si>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</si>
  <si>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</si>
  <si>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</si>
  <si>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</si>
  <si>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</si>
  <si>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</si>
  <si>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</si>
  <si>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</si>
  <si>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</si>
  <si>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</si>
  <si>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</si>
  <si>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</si>
  <si>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</si>
  <si>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</si>
  <si>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</si>
  <si>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</si>
  <si>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</si>
  <si>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</si>
  <si>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</si>
  <si>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</si>
  <si>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</si>
  <si>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</si>
  <si>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</si>
  <si>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</si>
  <si>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</si>
  <si>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</si>
  <si>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</si>
  <si>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</si>
  <si>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</si>
  <si>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</si>
  <si>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</si>
  <si>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</si>
  <si>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</si>
  <si>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</si>
  <si>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</si>
  <si>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</si>
  <si>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</si>
  <si>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</si>
  <si>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</si>
  <si>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</si>
  <si>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</si>
  <si>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</si>
  <si>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</si>
  <si>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</si>
  <si>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</si>
  <si>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</si>
  <si>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</si>
  <si>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</si>
  <si>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</si>
  <si>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</si>
  <si>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down</t>
  </si>
  <si>
    <t>abnb</t>
  </si>
  <si>
    <t>intg</t>
  </si>
  <si>
    <t>upst</t>
  </si>
  <si>
    <t>duol</t>
  </si>
  <si>
    <t>amzn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</si>
  <si>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</si>
  <si>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</si>
  <si>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</si>
  <si>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</si>
  <si>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</si>
  <si>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</si>
  <si>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</si>
  <si>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</si>
  <si>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bros</t>
  </si>
  <si>
    <t>goog</t>
  </si>
  <si>
    <t>msft</t>
  </si>
  <si>
    <t>statusAdj</t>
  </si>
  <si>
    <t>nvda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</si>
  <si>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</si>
  <si>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</si>
  <si>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</si>
  <si>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</si>
  <si>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</si>
  <si>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</si>
  <si>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</si>
  <si>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</si>
  <si>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</si>
  <si>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</si>
  <si>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</si>
  <si>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</si>
  <si>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</si>
  <si>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</si>
  <si>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open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</si>
  <si>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</si>
  <si>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</si>
  <si>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</si>
  <si>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</si>
  <si>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</si>
  <si>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</si>
  <si>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</si>
  <si>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</si>
  <si>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</si>
  <si>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</si>
  <si>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</si>
  <si>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</si>
  <si>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</si>
  <si>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</si>
  <si>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</si>
  <si>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</si>
  <si>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</si>
  <si>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</si>
  <si>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</si>
  <si>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</si>
  <si>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</si>
  <si>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</si>
  <si>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</si>
  <si>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</si>
  <si>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</si>
  <si>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</si>
  <si>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</si>
  <si>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</si>
  <si>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</si>
  <si>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</si>
  <si>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</si>
  <si>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</si>
  <si>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</si>
  <si>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</si>
  <si>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</si>
  <si>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</si>
  <si>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</si>
  <si>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</si>
  <si>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</si>
  <si>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</si>
  <si>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</si>
  <si>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</si>
  <si>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</si>
  <si>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</si>
  <si>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</si>
  <si>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</si>
  <si>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</si>
  <si>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</si>
  <si>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</si>
  <si>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</si>
  <si>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</si>
  <si>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</si>
  <si>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</si>
  <si>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</si>
  <si>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</si>
  <si>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</si>
  <si>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</si>
  <si>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</si>
  <si>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</si>
  <si>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</si>
  <si>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</si>
  <si>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</si>
  <si>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</si>
  <si>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</si>
  <si>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</si>
  <si>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</si>
  <si>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</si>
  <si>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</si>
  <si>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</si>
  <si>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</si>
  <si>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</si>
  <si>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</si>
  <si>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</si>
  <si>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</si>
  <si>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</si>
  <si>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</si>
  <si>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</si>
  <si>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</si>
  <si>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</si>
  <si>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</si>
  <si>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</si>
  <si>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</si>
  <si>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</si>
  <si>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</si>
  <si>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</si>
  <si>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</si>
  <si>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</si>
  <si>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</si>
  <si>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</si>
  <si>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</si>
  <si>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</si>
  <si>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</si>
  <si>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</si>
  <si>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</si>
  <si>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</si>
  <si>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</si>
  <si>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</si>
  <si>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</si>
  <si>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</si>
  <si>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</si>
  <si>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</si>
  <si>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</si>
  <si>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</si>
  <si>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</si>
  <si>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</si>
  <si>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</si>
  <si>
    <t>vld</t>
  </si>
  <si>
    <t>asml</t>
  </si>
  <si>
    <t>adbe</t>
  </si>
  <si>
    <t>payc</t>
  </si>
  <si>
    <t>zm</t>
  </si>
  <si>
    <t>portion_private</t>
  </si>
  <si>
    <t>portion_self_managed</t>
  </si>
  <si>
    <t>in_private</t>
  </si>
  <si>
    <t>in_self_managed</t>
  </si>
  <si>
    <t>portionNormPrivate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</si>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</sst>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3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5" xfId="0" applyNumberFormat="1" applyFont="1" applyFill="1" applyBorder="1"/>
    <xf numFmtId="2" fontId="5" fillId="13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2" borderId="0" xfId="0" applyNumberFormat="1" applyFon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DF87"/>
  <sheetViews>
    <sheetView tabSelected="1" zoomScale="93" zoomScaleNormal="93" workbookViewId="0">
      <pane xSplit="5" ySplit="1" topLeftCell="AX2" activePane="bottomRight" state="frozen"/>
      <selection pane="topRight" activeCell="E1" sqref="E1"/>
      <selection pane="bottomLeft" activeCell="A2" sqref="A2"/>
      <selection pane="bottomRight" activeCell="BM2" sqref="BM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5" customWidth="1"/>
    <col min="10" max="16" width="9.5" customWidth="1"/>
    <col min="17" max="17" width="10.5" customWidth="1"/>
    <col min="18" max="21" width="8.6640625" customWidth="1"/>
    <col min="22" max="22" width="7.33203125" customWidth="1"/>
    <col min="23" max="23" width="8.6640625" hidden="1" customWidth="1"/>
    <col min="24" max="24" width="0.1640625" hidden="1" customWidth="1"/>
    <col min="25" max="32" width="0.1640625" style="3" hidden="1" customWidth="1"/>
    <col min="33" max="35" width="8.6640625" style="3" customWidth="1"/>
    <col min="36" max="36" width="8.6640625" customWidth="1"/>
    <col min="37" max="37" width="9.1640625" customWidth="1"/>
    <col min="38" max="40" width="9.83203125" customWidth="1"/>
    <col min="47" max="57" width="11.33203125" customWidth="1"/>
    <col min="58" max="58" width="11.1640625" customWidth="1"/>
    <col min="59" max="59" width="10.83203125" customWidth="1"/>
    <col min="60" max="60" width="9.1640625" customWidth="1"/>
    <col min="61" max="61" width="9.5" customWidth="1"/>
    <col min="62" max="65" width="11.33203125" customWidth="1"/>
    <col min="66" max="67" width="11.6640625" customWidth="1"/>
    <col min="68" max="68" width="11.1640625" customWidth="1"/>
    <col min="69" max="69" width="0.1640625" hidden="1" customWidth="1"/>
    <col min="70" max="70" width="7.1640625" hidden="1" customWidth="1"/>
    <col min="71" max="79" width="0.1640625" hidden="1" customWidth="1"/>
    <col min="80" max="80" width="10.33203125" customWidth="1"/>
    <col min="81" max="81" width="2.5" hidden="1" customWidth="1"/>
    <col min="83" max="83" width="10" customWidth="1"/>
    <col min="84" max="84" width="10.83203125" hidden="1" customWidth="1"/>
    <col min="86" max="86" width="9.83203125" customWidth="1"/>
    <col min="87" max="87" width="10.83203125" hidden="1" customWidth="1"/>
    <col min="89" max="89" width="9.6640625" customWidth="1"/>
    <col min="90" max="90" width="10.83203125" hidden="1" customWidth="1"/>
    <col min="92" max="92" width="10.1640625" customWidth="1"/>
    <col min="93" max="93" width="10.83203125" hidden="1" customWidth="1"/>
    <col min="95" max="95" width="9.33203125" customWidth="1"/>
    <col min="96" max="96" width="10.1640625" hidden="1" customWidth="1"/>
    <col min="97" max="97" width="10.1640625" customWidth="1"/>
    <col min="98" max="98" width="9.83203125" customWidth="1"/>
    <col min="99" max="99" width="10.83203125" hidden="1" customWidth="1"/>
  </cols>
  <sheetData>
    <row r="1" spans="1:110" x14ac:dyDescent="0.2">
      <c r="A1" s="61" t="s">
        <v>0</v>
      </c>
      <c r="B1" s="62" t="s">
        <v>160</v>
      </c>
      <c r="C1" s="62" t="s">
        <v>71</v>
      </c>
      <c r="D1" s="61" t="s">
        <v>4</v>
      </c>
      <c r="E1" s="63" t="s">
        <v>38</v>
      </c>
      <c r="F1" s="61" t="s">
        <v>73</v>
      </c>
      <c r="G1" s="63" t="s">
        <v>72</v>
      </c>
      <c r="H1" s="63" t="s">
        <v>74</v>
      </c>
      <c r="I1" s="64" t="s">
        <v>75</v>
      </c>
      <c r="J1" s="63" t="s">
        <v>76</v>
      </c>
      <c r="K1" s="63" t="s">
        <v>77</v>
      </c>
      <c r="L1" s="63" t="s">
        <v>84</v>
      </c>
      <c r="M1" s="62" t="s">
        <v>96</v>
      </c>
      <c r="N1" s="61" t="s">
        <v>114</v>
      </c>
      <c r="O1" s="61" t="s">
        <v>115</v>
      </c>
      <c r="P1" s="61" t="s">
        <v>116</v>
      </c>
      <c r="Q1" s="61" t="s">
        <v>117</v>
      </c>
      <c r="R1" s="61" t="s">
        <v>181</v>
      </c>
      <c r="S1" s="61" t="s">
        <v>183</v>
      </c>
      <c r="T1" s="61" t="s">
        <v>184</v>
      </c>
      <c r="U1" s="61" t="s">
        <v>185</v>
      </c>
      <c r="V1" s="61" t="s">
        <v>182</v>
      </c>
      <c r="W1" s="62" t="s">
        <v>51</v>
      </c>
      <c r="X1" s="62" t="s">
        <v>163</v>
      </c>
      <c r="Y1" s="62" t="s">
        <v>82</v>
      </c>
      <c r="Z1" s="62" t="s">
        <v>223</v>
      </c>
      <c r="AA1" s="62" t="s">
        <v>85</v>
      </c>
      <c r="AB1" s="62" t="s">
        <v>224</v>
      </c>
      <c r="AC1" s="62" t="s">
        <v>100</v>
      </c>
      <c r="AD1" s="62" t="s">
        <v>101</v>
      </c>
      <c r="AE1" s="62" t="s">
        <v>99</v>
      </c>
      <c r="AF1" s="62" t="s">
        <v>102</v>
      </c>
      <c r="AG1" s="62" t="s">
        <v>212</v>
      </c>
      <c r="AH1" s="62" t="s">
        <v>213</v>
      </c>
      <c r="AI1" s="62" t="s">
        <v>222</v>
      </c>
      <c r="AJ1" s="61" t="s">
        <v>210</v>
      </c>
      <c r="AK1" s="61" t="s">
        <v>211</v>
      </c>
      <c r="AL1" s="61" t="s">
        <v>214</v>
      </c>
      <c r="AM1" s="61" t="s">
        <v>215</v>
      </c>
      <c r="AN1" s="61" t="s">
        <v>32</v>
      </c>
      <c r="AO1" s="63" t="s">
        <v>33</v>
      </c>
      <c r="AP1" s="65" t="s">
        <v>34</v>
      </c>
      <c r="AQ1" s="62" t="s">
        <v>18</v>
      </c>
      <c r="AR1" s="61" t="s">
        <v>19</v>
      </c>
      <c r="AS1" s="61" t="s">
        <v>20</v>
      </c>
      <c r="AT1" s="61" t="s">
        <v>10</v>
      </c>
      <c r="AU1" s="63" t="s">
        <v>35</v>
      </c>
      <c r="AV1" s="61" t="s">
        <v>25</v>
      </c>
      <c r="AW1" s="61" t="s">
        <v>30</v>
      </c>
      <c r="AX1" s="61" t="s">
        <v>45</v>
      </c>
      <c r="AY1" s="61" t="s">
        <v>86</v>
      </c>
      <c r="AZ1" s="61" t="s">
        <v>202</v>
      </c>
      <c r="BA1" s="61" t="s">
        <v>180</v>
      </c>
      <c r="BB1" s="61" t="s">
        <v>179</v>
      </c>
      <c r="BC1" s="61" t="s">
        <v>186</v>
      </c>
      <c r="BD1" s="61" t="s">
        <v>187</v>
      </c>
      <c r="BE1" s="61" t="s">
        <v>113</v>
      </c>
      <c r="BF1" s="61" t="s">
        <v>171</v>
      </c>
      <c r="BG1" s="63" t="s">
        <v>172</v>
      </c>
      <c r="BH1" s="62" t="s">
        <v>173</v>
      </c>
      <c r="BI1" s="62" t="s">
        <v>217</v>
      </c>
      <c r="BJ1" s="62" t="s">
        <v>218</v>
      </c>
      <c r="BK1" s="62" t="s">
        <v>219</v>
      </c>
      <c r="BL1" s="62" t="s">
        <v>220</v>
      </c>
      <c r="BM1" s="62" t="s">
        <v>221</v>
      </c>
      <c r="BN1" s="61" t="s">
        <v>124</v>
      </c>
      <c r="BO1" s="61" t="s">
        <v>125</v>
      </c>
      <c r="BP1" s="61" t="s">
        <v>126</v>
      </c>
      <c r="BQ1" s="61" t="s">
        <v>127</v>
      </c>
      <c r="BR1" s="61" t="s">
        <v>128</v>
      </c>
      <c r="BS1" s="61" t="s">
        <v>129</v>
      </c>
      <c r="BT1" s="61" t="s">
        <v>130</v>
      </c>
      <c r="BU1" s="61" t="s">
        <v>131</v>
      </c>
      <c r="BV1" s="61" t="s">
        <v>132</v>
      </c>
      <c r="BW1" s="61" t="s">
        <v>133</v>
      </c>
      <c r="BX1" s="61" t="s">
        <v>134</v>
      </c>
      <c r="BY1" s="61" t="s">
        <v>135</v>
      </c>
      <c r="BZ1" s="61" t="s">
        <v>136</v>
      </c>
      <c r="CA1" s="61" t="s">
        <v>137</v>
      </c>
      <c r="CB1" s="61" t="s">
        <v>138</v>
      </c>
      <c r="CC1" s="61" t="s">
        <v>139</v>
      </c>
      <c r="CD1" s="61" t="s">
        <v>140</v>
      </c>
      <c r="CE1" s="61" t="s">
        <v>141</v>
      </c>
      <c r="CF1" s="61" t="s">
        <v>142</v>
      </c>
      <c r="CG1" s="61" t="s">
        <v>143</v>
      </c>
      <c r="CH1" s="61" t="s">
        <v>144</v>
      </c>
      <c r="CI1" s="61" t="s">
        <v>145</v>
      </c>
      <c r="CJ1" s="61" t="s">
        <v>146</v>
      </c>
      <c r="CK1" s="61" t="s">
        <v>147</v>
      </c>
      <c r="CL1" s="61" t="s">
        <v>148</v>
      </c>
      <c r="CM1" s="61" t="s">
        <v>149</v>
      </c>
      <c r="CN1" s="61" t="s">
        <v>150</v>
      </c>
      <c r="CO1" s="61" t="s">
        <v>151</v>
      </c>
      <c r="CP1" s="61" t="s">
        <v>152</v>
      </c>
      <c r="CQ1" s="61" t="s">
        <v>153</v>
      </c>
      <c r="CR1" s="61" t="s">
        <v>154</v>
      </c>
      <c r="CS1" s="61" t="s">
        <v>155</v>
      </c>
      <c r="CT1" s="61" t="s">
        <v>156</v>
      </c>
      <c r="CU1" s="61" t="s">
        <v>157</v>
      </c>
      <c r="CV1" s="61" t="s">
        <v>158</v>
      </c>
      <c r="CW1" s="8"/>
      <c r="DA1" s="40"/>
      <c r="DB1" s="40"/>
      <c r="DC1" s="53"/>
      <c r="DD1" s="40"/>
      <c r="DE1" s="40"/>
      <c r="DF1" s="40"/>
    </row>
    <row r="2" spans="1:110" x14ac:dyDescent="0.2">
      <c r="A2" s="49" t="s">
        <v>78</v>
      </c>
      <c r="B2">
        <v>1</v>
      </c>
      <c r="C2">
        <v>1</v>
      </c>
      <c r="D2">
        <v>0.91967871485943697</v>
      </c>
      <c r="E2">
        <v>8.0321285140562207E-2</v>
      </c>
      <c r="F2">
        <v>0.98888006354249403</v>
      </c>
      <c r="G2">
        <v>0.98888006354249403</v>
      </c>
      <c r="H2">
        <v>0.62378854625550595</v>
      </c>
      <c r="I2">
        <v>0.62819383259911898</v>
      </c>
      <c r="J2">
        <v>0.62598731425139797</v>
      </c>
      <c r="K2">
        <v>0.78678229205652395</v>
      </c>
      <c r="L2">
        <v>1.0982219688161701</v>
      </c>
      <c r="M2" s="28">
        <v>0</v>
      </c>
      <c r="N2">
        <v>1.00647531805437</v>
      </c>
      <c r="O2">
        <v>0.99554012717052798</v>
      </c>
      <c r="P2">
        <v>1.0096450768498899</v>
      </c>
      <c r="Q2">
        <v>0.99229229946835595</v>
      </c>
      <c r="R2">
        <v>172.100006103515</v>
      </c>
      <c r="S2" s="40">
        <f>IF(C2,O2,Q2)</f>
        <v>0.99554012717052798</v>
      </c>
      <c r="T2" s="40">
        <f>IF(D2 = 0,N2,P2)</f>
        <v>1.0096450768498899</v>
      </c>
      <c r="U2" s="59">
        <f>R2*S2^(1-M2)</f>
        <v>171.33246196234197</v>
      </c>
      <c r="V2" s="58">
        <f>R2*T2^(M2+1)</f>
        <v>173.75992388824992</v>
      </c>
      <c r="W2" s="66">
        <f>0.5 * (D2-MAX($D$3:$D$65))/(MIN($D$3:$D$65)-MAX($D$3:$D$65)) + 0.75</f>
        <v>0.79152823920265825</v>
      </c>
      <c r="X2" s="66">
        <f>AVERAGE(D2, F2, G2, H2, I2, J2, K2)</f>
        <v>0.79459868958671032</v>
      </c>
      <c r="Y2" s="29">
        <f>1.2^M2</f>
        <v>1</v>
      </c>
      <c r="Z2" s="29">
        <f>1.6^M2</f>
        <v>1</v>
      </c>
      <c r="AA2" s="29">
        <f>IF(C2&gt;0, 1, 0.3)</f>
        <v>1</v>
      </c>
      <c r="AB2" s="29">
        <f>IF(C2&gt;0, 1, 0.2)</f>
        <v>1</v>
      </c>
      <c r="AC2" s="29">
        <f>PERCENTILE($L$2:$L$65, 0.05)</f>
        <v>6.5096890047036809E-2</v>
      </c>
      <c r="AD2" s="29">
        <f>PERCENTILE($L$2:$L$65, 0.95)</f>
        <v>1.0789291442260309</v>
      </c>
      <c r="AE2" s="29">
        <f>MIN(MAX(L2,AC2), AD2)</f>
        <v>1.0789291442260309</v>
      </c>
      <c r="AF2" s="29">
        <f>AE2-$AE$66+1</f>
        <v>2.0138322541789941</v>
      </c>
      <c r="AG2" s="74">
        <v>1</v>
      </c>
      <c r="AH2" s="74">
        <v>1</v>
      </c>
      <c r="AI2" s="28">
        <v>2</v>
      </c>
      <c r="AJ2" s="21">
        <f>(AF2^4) *Y2*AA2*AG2</f>
        <v>16.447245292812088</v>
      </c>
      <c r="AK2" s="21">
        <f>(AF2^5)*Z2*AB2*AH2*AI2</f>
        <v>66.243986126117235</v>
      </c>
      <c r="AL2" s="15">
        <f>AJ2/$AJ$66</f>
        <v>4.251018901751788E-2</v>
      </c>
      <c r="AM2" s="15">
        <f>AK2/$AK$66</f>
        <v>0.23097901650486283</v>
      </c>
      <c r="AN2" s="2">
        <v>688</v>
      </c>
      <c r="AO2" s="16">
        <f>$D$72*AL2</f>
        <v>5183.9951213419354</v>
      </c>
      <c r="AP2" s="24">
        <f>AO2-AN2</f>
        <v>4495.9951213419354</v>
      </c>
      <c r="AQ2" s="2">
        <v>0</v>
      </c>
      <c r="AR2" s="2">
        <v>8777</v>
      </c>
      <c r="AS2" s="2">
        <v>0</v>
      </c>
      <c r="AT2" s="14">
        <f>SUM(AQ2:AS2)</f>
        <v>8777</v>
      </c>
      <c r="AU2" s="16">
        <f>AL2*$D$71</f>
        <v>7918.0642843207888</v>
      </c>
      <c r="AV2" s="6">
        <f>AU2-AT2</f>
        <v>-858.93571567921117</v>
      </c>
      <c r="AW2" s="6">
        <f>AV2+AP2</f>
        <v>3637.0594056627242</v>
      </c>
      <c r="AX2" s="18">
        <f>AN2+AT2</f>
        <v>9465</v>
      </c>
      <c r="AY2" s="27">
        <f>AO2+AU2</f>
        <v>13102.059405662723</v>
      </c>
      <c r="AZ2" s="67">
        <f>AW2*(AW2&gt;0)</f>
        <v>3637.0594056627242</v>
      </c>
      <c r="BA2">
        <f>AZ2/$AZ$66</f>
        <v>0.10011359634327587</v>
      </c>
      <c r="BB2" s="57">
        <f>BA2*$AW$66</f>
        <v>40.431877019201686</v>
      </c>
      <c r="BC2" s="70">
        <f>IF(BB2&gt;0,U2,V2)</f>
        <v>171.33246196234197</v>
      </c>
      <c r="BD2" s="17">
        <f>BB2/BC2</f>
        <v>0.23598491818840736</v>
      </c>
      <c r="BE2" s="35">
        <f>AX2/AY2</f>
        <v>0.72240551709826761</v>
      </c>
      <c r="BF2" s="2">
        <v>515</v>
      </c>
      <c r="BG2" s="16">
        <f>AM2*$D$74</f>
        <v>1014.6053572697556</v>
      </c>
      <c r="BH2" s="54">
        <f>BG2-BF2</f>
        <v>499.60535726975559</v>
      </c>
      <c r="BI2" s="75">
        <f>BH2*(BH2&gt;0)</f>
        <v>499.60535726975559</v>
      </c>
      <c r="BJ2" s="35">
        <f>BI2/$BI$66</f>
        <v>0.59965496469450319</v>
      </c>
      <c r="BK2" s="76">
        <f>BJ2 * $BH$66</f>
        <v>97.521886908267291</v>
      </c>
      <c r="BL2" s="77">
        <f>IF(BK2&gt;0, U2, V2)</f>
        <v>171.33246196234197</v>
      </c>
      <c r="BM2" s="17">
        <f>BK2/BL2</f>
        <v>0.56919678729476331</v>
      </c>
      <c r="BN2" s="39">
        <f>($AF2^$BN$68)*($BO$68^$M2)*(IF($C2&gt;0,1,$BP$68))</f>
        <v>2.1538206100788244</v>
      </c>
      <c r="BO2" s="39">
        <f>($AF2^$BN$69)*($BO$69^$M2)*(IF($C2&gt;0,1,$BP$69))</f>
        <v>4.4543640232989183</v>
      </c>
      <c r="BP2" s="39">
        <f>($AF2^$BN$70)*($BO$70^$M2)*(IF($C2&gt;0,1,$BP$70))</f>
        <v>30.0929851500747</v>
      </c>
      <c r="BQ2" s="39">
        <f>($AF2^$BN$71)*($BO$71^$M2)*(IF($C2&gt;0,1,$BP$71))</f>
        <v>4.4762452068134726</v>
      </c>
      <c r="BR2" s="39">
        <f>($AF2^$BN$72)*($BO$72^$M2)*(IF($C2&gt;0,1,$BP$72))</f>
        <v>1.0642853228926508</v>
      </c>
      <c r="BS2" s="39">
        <f>($AF2^$BN$73)*($BO$73^$M2)*(IF($C2&gt;0,1,$BP$73))</f>
        <v>12.309134762932404</v>
      </c>
      <c r="BT2" s="39">
        <f>($AF2^$BN$74)*($BO$74^$M2)*(IF($C2&gt;0,1,$BP$74))</f>
        <v>3.6872231090071144</v>
      </c>
      <c r="BU2" s="37">
        <f>BN2/BN$66</f>
        <v>1.9505703573525778E-2</v>
      </c>
      <c r="BV2" s="37">
        <f>BO2/BO$66</f>
        <v>2.5102873227044995E-2</v>
      </c>
      <c r="BW2" s="37">
        <f>BP2/BP$66</f>
        <v>2.7086740846180107E-2</v>
      </c>
      <c r="BX2" s="37">
        <f>BQ2/BQ$66</f>
        <v>1.3254118375606966E-2</v>
      </c>
      <c r="BY2" s="37">
        <f>BR2/BR$66</f>
        <v>1.8129188253137016E-2</v>
      </c>
      <c r="BZ2" s="37">
        <f>BS2/BS$66</f>
        <v>3.893031924135517E-2</v>
      </c>
      <c r="CA2" s="37">
        <f>BT2/BT$66</f>
        <v>1.6314795678968631E-2</v>
      </c>
      <c r="CB2" s="2">
        <v>824</v>
      </c>
      <c r="CC2" s="17">
        <f>CB$66*BU2</f>
        <v>1117.3647235058506</v>
      </c>
      <c r="CD2" s="1">
        <f>CC2-CB2</f>
        <v>293.36472350585063</v>
      </c>
      <c r="CE2" s="2">
        <v>825</v>
      </c>
      <c r="CF2" s="17">
        <f>CE$66*BV2</f>
        <v>1582.4349224864625</v>
      </c>
      <c r="CG2" s="1">
        <f>CF2-CE2</f>
        <v>757.43492248646248</v>
      </c>
      <c r="CH2" s="2">
        <v>6093</v>
      </c>
      <c r="CI2" s="17">
        <f>CH$66*BW2</f>
        <v>2032.3181656888935</v>
      </c>
      <c r="CJ2" s="1">
        <f>CI2-CH2</f>
        <v>-4060.6818343111063</v>
      </c>
      <c r="CK2" s="2">
        <v>2022</v>
      </c>
      <c r="CL2" s="17">
        <f>CK$66*BX2</f>
        <v>903.798332032639</v>
      </c>
      <c r="CM2" s="1">
        <f>CL2-CK2</f>
        <v>-1118.2016679673611</v>
      </c>
      <c r="CN2" s="2">
        <v>860</v>
      </c>
      <c r="CO2" s="17">
        <f>CN$66*BY2</f>
        <v>1360.069831938592</v>
      </c>
      <c r="CP2" s="1">
        <f>CO2-CN2</f>
        <v>500.06983193859196</v>
      </c>
      <c r="CQ2" s="2">
        <v>2582</v>
      </c>
      <c r="CR2" s="17">
        <f>CQ$66*BZ2</f>
        <v>3076.6241993250578</v>
      </c>
      <c r="CS2" s="1">
        <f>CR2-CQ2</f>
        <v>494.62419932505782</v>
      </c>
      <c r="CT2" s="2">
        <v>1721</v>
      </c>
      <c r="CU2" s="17">
        <f>CT$66*CA2</f>
        <v>1240.8217853639592</v>
      </c>
      <c r="CV2" s="1">
        <f>CU2-CT2</f>
        <v>-480.17821463604082</v>
      </c>
      <c r="CW2" s="9"/>
      <c r="DA2" s="37"/>
      <c r="DC2" s="17"/>
      <c r="DD2" s="1"/>
    </row>
    <row r="3" spans="1:110" x14ac:dyDescent="0.2">
      <c r="A3" s="33" t="s">
        <v>53</v>
      </c>
      <c r="B3">
        <v>1</v>
      </c>
      <c r="C3">
        <v>1</v>
      </c>
      <c r="D3">
        <v>0.69317269076305199</v>
      </c>
      <c r="E3">
        <v>0.30682730923694701</v>
      </c>
      <c r="F3">
        <v>0.673550436854646</v>
      </c>
      <c r="G3">
        <v>0.673550436854646</v>
      </c>
      <c r="H3">
        <v>0.60616740088105703</v>
      </c>
      <c r="I3">
        <v>0.64581497797356802</v>
      </c>
      <c r="J3">
        <v>0.62567722241447699</v>
      </c>
      <c r="K3">
        <v>0.64917267848182902</v>
      </c>
      <c r="L3">
        <v>0.51752198916081604</v>
      </c>
      <c r="M3" s="28">
        <v>0</v>
      </c>
      <c r="N3">
        <v>1.00398351481451</v>
      </c>
      <c r="O3">
        <v>0.99719712749417799</v>
      </c>
      <c r="P3">
        <v>1.0050790954143101</v>
      </c>
      <c r="Q3">
        <v>0.99675649993848903</v>
      </c>
      <c r="R3">
        <v>293.58999633789</v>
      </c>
      <c r="S3" s="40">
        <f>IF(C3,O3,Q3)</f>
        <v>0.99719712749417799</v>
      </c>
      <c r="T3" s="40">
        <f>IF(D3 = 0,N3,P3)</f>
        <v>1.0050790954143101</v>
      </c>
      <c r="U3" s="59">
        <f>R3*S3^(1-M3)</f>
        <v>292.76710100917012</v>
      </c>
      <c r="V3" s="58">
        <f>R3*T3^(M3+1)</f>
        <v>295.08116794197707</v>
      </c>
      <c r="W3" s="66">
        <f>0.5 * (D3-MAX($D$3:$D$65))/(MIN($D$3:$D$65)-MAX($D$3:$D$65)) + 0.75</f>
        <v>0.90863787375415295</v>
      </c>
      <c r="X3" s="66">
        <f>AVERAGE(D3, F3, G3, H3, I3, J3, K3)</f>
        <v>0.65244369203189645</v>
      </c>
      <c r="Y3" s="29">
        <f>1.2^M3</f>
        <v>1</v>
      </c>
      <c r="Z3" s="29">
        <f>1.6^M3</f>
        <v>1</v>
      </c>
      <c r="AA3" s="29">
        <f>IF(C3&gt;0, 1, 0.3)</f>
        <v>1</v>
      </c>
      <c r="AB3" s="29">
        <f>IF(C3&gt;0, 1, 0.2)</f>
        <v>1</v>
      </c>
      <c r="AC3" s="29">
        <f>PERCENTILE($L$2:$L$65, 0.05)</f>
        <v>6.5096890047036809E-2</v>
      </c>
      <c r="AD3" s="29">
        <f>PERCENTILE($L$2:$L$65, 0.95)</f>
        <v>1.0789291442260309</v>
      </c>
      <c r="AE3" s="29">
        <f>MIN(MAX(L3,AC3), AD3)</f>
        <v>0.51752198916081604</v>
      </c>
      <c r="AF3" s="29">
        <f>AE3-$AE$66+1</f>
        <v>1.4524250991137793</v>
      </c>
      <c r="AG3" s="74">
        <v>1</v>
      </c>
      <c r="AH3" s="74">
        <v>0</v>
      </c>
      <c r="AI3" s="28">
        <v>1</v>
      </c>
      <c r="AJ3" s="21">
        <f>(AF3^4) *Y3*AA3*AG3</f>
        <v>4.4501533940472529</v>
      </c>
      <c r="AK3" s="21">
        <f>(AF3^5)*Z3*AB3*AH3*AI3</f>
        <v>0</v>
      </c>
      <c r="AL3" s="15">
        <f>AJ3/$AJ$66</f>
        <v>1.1502039312356648E-2</v>
      </c>
      <c r="AM3" s="15">
        <f>AK3/$AK$66</f>
        <v>0</v>
      </c>
      <c r="AN3" s="2">
        <v>587</v>
      </c>
      <c r="AO3" s="16">
        <f>$D$72*AL3</f>
        <v>1402.6405682686736</v>
      </c>
      <c r="AP3" s="24">
        <f>AO3-AN3</f>
        <v>815.64056826867363</v>
      </c>
      <c r="AQ3" s="2">
        <v>1174</v>
      </c>
      <c r="AR3" s="2">
        <v>2349</v>
      </c>
      <c r="AS3" s="2">
        <v>0</v>
      </c>
      <c r="AT3" s="14">
        <f>SUM(AQ3:AS3)</f>
        <v>3523</v>
      </c>
      <c r="AU3" s="16">
        <f>AL3*$D$71</f>
        <v>2142.4013579072653</v>
      </c>
      <c r="AV3" s="9">
        <f>AU3-AT3</f>
        <v>-1380.5986420927347</v>
      </c>
      <c r="AW3" s="9">
        <f>AV3+AP3</f>
        <v>-564.9580738240611</v>
      </c>
      <c r="AX3" s="18">
        <f>AN3+AT3</f>
        <v>4110</v>
      </c>
      <c r="AY3" s="27">
        <f>AO3+AU3</f>
        <v>3545.0419261759389</v>
      </c>
      <c r="AZ3" s="67">
        <f>AW3*(AW3&gt;0)</f>
        <v>0</v>
      </c>
      <c r="BA3">
        <f>AZ3/$AZ$66</f>
        <v>0</v>
      </c>
      <c r="BB3" s="57">
        <f>BA3*$AW$66</f>
        <v>0</v>
      </c>
      <c r="BC3" s="60">
        <f>IF(BB3&gt;0,U3,V3)</f>
        <v>295.08116794197707</v>
      </c>
      <c r="BD3" s="17">
        <f>BB3/BC3</f>
        <v>0</v>
      </c>
      <c r="BE3" s="35">
        <f>AX3/AY3</f>
        <v>1.1593656959745706</v>
      </c>
      <c r="BF3" s="2">
        <v>0</v>
      </c>
      <c r="BG3" s="16">
        <f>AM3*$D$74</f>
        <v>0</v>
      </c>
      <c r="BH3" s="54">
        <f>BG3-BF3</f>
        <v>0</v>
      </c>
      <c r="BI3" s="75">
        <f>BH3*(BH3&gt;0)</f>
        <v>0</v>
      </c>
      <c r="BJ3" s="35">
        <f>BI3/$BI$66</f>
        <v>0</v>
      </c>
      <c r="BK3" s="76">
        <f>BJ3 * $BH$66</f>
        <v>0</v>
      </c>
      <c r="BL3" s="77">
        <f>IF(BK3&gt;0, U3, V3)</f>
        <v>295.08116794197707</v>
      </c>
      <c r="BM3" s="17">
        <f>BK3/BL3</f>
        <v>0</v>
      </c>
      <c r="BN3" s="39">
        <f>($AF3^$BN$68)*($BO$68^$M3)*(IF($C3&gt;0,1,$BP$68))</f>
        <v>1.5054098205218454</v>
      </c>
      <c r="BO3" s="39">
        <f>($AF3^$BN$69)*($BO$69^$M3)*(IF($C3&gt;0,1,$BP$69))</f>
        <v>2.2177268393280651</v>
      </c>
      <c r="BP3" s="39">
        <f>($AF3^$BN$70)*($BO$70^$M3)*(IF($C3&gt;0,1,$BP$70))</f>
        <v>6.1413222049676959</v>
      </c>
      <c r="BQ3" s="39">
        <f>($AF3^$BN$71)*($BO$71^$M3)*(IF($C3&gt;0,1,$BP$71))</f>
        <v>2.2235285422891069</v>
      </c>
      <c r="BR3" s="39">
        <f>($AF3^$BN$72)*($BO$72^$M3)*(IF($C3&gt;0,1,$BP$72))</f>
        <v>1.0337757569683592</v>
      </c>
      <c r="BS3" s="39">
        <f>($AF3^$BN$73)*($BO$73^$M3)*(IF($C3&gt;0,1,$BP$73))</f>
        <v>3.8130119868853529</v>
      </c>
      <c r="BT3" s="39">
        <f>($AF3^$BN$74)*($BO$74^$M3)*(IF($C3&gt;0,1,$BP$74))</f>
        <v>2.0051309529724088</v>
      </c>
      <c r="BU3" s="37">
        <f>BN3/BN$66</f>
        <v>1.3633483484355323E-2</v>
      </c>
      <c r="BV3" s="37">
        <f>BO3/BO$66</f>
        <v>1.249815134296932E-2</v>
      </c>
      <c r="BW3" s="37">
        <f>BP3/BP$66</f>
        <v>5.5278132823734982E-3</v>
      </c>
      <c r="BX3" s="37">
        <f>BQ3/BQ$66</f>
        <v>6.5838463152514005E-3</v>
      </c>
      <c r="BY3" s="37">
        <f>BR3/BR$66</f>
        <v>1.7609483948036152E-2</v>
      </c>
      <c r="BZ3" s="37">
        <f>BS3/BS$66</f>
        <v>1.2059480766071124E-2</v>
      </c>
      <c r="CA3" s="37">
        <f>BT3/BT$66</f>
        <v>8.8720700755559809E-3</v>
      </c>
      <c r="CB3" s="2">
        <v>588</v>
      </c>
      <c r="CC3" s="17">
        <f>CB$66*BU3</f>
        <v>780.9804679178103</v>
      </c>
      <c r="CD3" s="1">
        <f>CC3-CB3</f>
        <v>192.9804679178103</v>
      </c>
      <c r="CE3" s="2">
        <v>1127</v>
      </c>
      <c r="CF3" s="17">
        <f>CE$66*BV3</f>
        <v>787.85846435810004</v>
      </c>
      <c r="CG3" s="1">
        <f>CF3-CE3</f>
        <v>-339.14153564189996</v>
      </c>
      <c r="CH3" s="2">
        <v>0</v>
      </c>
      <c r="CI3" s="17">
        <f>CH$66*BW3</f>
        <v>414.75183057648354</v>
      </c>
      <c r="CJ3" s="1">
        <f>CI3-CH3</f>
        <v>414.75183057648354</v>
      </c>
      <c r="CK3" s="2">
        <v>873</v>
      </c>
      <c r="CL3" s="17">
        <f>CK$66*BX3</f>
        <v>448.95248023699298</v>
      </c>
      <c r="CM3" s="1">
        <f>CL3-CK3</f>
        <v>-424.04751976300702</v>
      </c>
      <c r="CN3" s="2">
        <v>1174</v>
      </c>
      <c r="CO3" s="17">
        <f>CN$66*BY3</f>
        <v>1321.0810952656202</v>
      </c>
      <c r="CP3" s="1">
        <f>CO3-CN3</f>
        <v>147.08109526562021</v>
      </c>
      <c r="CQ3" s="2">
        <v>881</v>
      </c>
      <c r="CR3" s="17">
        <f>CQ$66*BZ3</f>
        <v>953.04870546183486</v>
      </c>
      <c r="CS3" s="1">
        <f>CR3-CQ3</f>
        <v>72.048705461834857</v>
      </c>
      <c r="CT3" s="2">
        <v>0</v>
      </c>
      <c r="CU3" s="17">
        <f>CT$66*CA3</f>
        <v>674.76528959641007</v>
      </c>
      <c r="CV3" s="1">
        <f>CU3-CT3</f>
        <v>674.76528959641007</v>
      </c>
      <c r="CW3" s="9"/>
      <c r="DA3" s="37"/>
      <c r="DC3" s="17"/>
      <c r="DD3" s="1"/>
    </row>
    <row r="4" spans="1:110" x14ac:dyDescent="0.2">
      <c r="A4" s="33" t="s">
        <v>66</v>
      </c>
      <c r="B4">
        <v>1</v>
      </c>
      <c r="C4">
        <v>1</v>
      </c>
      <c r="D4">
        <v>0.97297297297297303</v>
      </c>
      <c r="E4">
        <v>2.70270270270269E-2</v>
      </c>
      <c r="F4">
        <v>0.96199524940617498</v>
      </c>
      <c r="G4">
        <v>0.96199524940617498</v>
      </c>
      <c r="H4">
        <v>0.286195286195286</v>
      </c>
      <c r="I4">
        <v>0.959595959595959</v>
      </c>
      <c r="J4">
        <v>0.52405328000920404</v>
      </c>
      <c r="K4">
        <v>0.710025890939604</v>
      </c>
      <c r="L4">
        <v>0.17600230907810899</v>
      </c>
      <c r="M4" s="28">
        <v>0</v>
      </c>
      <c r="N4">
        <v>1.0111121624817601</v>
      </c>
      <c r="O4">
        <v>0.99368396377915702</v>
      </c>
      <c r="P4">
        <v>1.01263537679758</v>
      </c>
      <c r="Q4">
        <v>0.98194686042267498</v>
      </c>
      <c r="R4">
        <v>124.51000213623</v>
      </c>
      <c r="S4" s="40">
        <f>IF(C4,O4,Q4)</f>
        <v>0.99368396377915702</v>
      </c>
      <c r="T4" s="40">
        <f>IF(D4 = 0,N4,P4)</f>
        <v>1.01263537679758</v>
      </c>
      <c r="U4" s="59">
        <f>R4*S4^(1-M4)</f>
        <v>123.72359245288034</v>
      </c>
      <c r="V4" s="58">
        <f>R4*T4^(M4+1)</f>
        <v>126.08323292828875</v>
      </c>
      <c r="W4" s="66">
        <f>0.5 * (D4-MAX($D$3:$D$65))/(MIN($D$3:$D$65)-MAX($D$3:$D$65)) + 0.75</f>
        <v>0.76397369129927262</v>
      </c>
      <c r="X4" s="66">
        <f>AVERAGE(D4, F4, G4, H4, I4, J4, K4)</f>
        <v>0.76811912693219653</v>
      </c>
      <c r="Y4" s="29">
        <f>1.2^M4</f>
        <v>1</v>
      </c>
      <c r="Z4" s="29">
        <f>1.6^M4</f>
        <v>1</v>
      </c>
      <c r="AA4" s="29">
        <f>IF(C4&gt;0, 1, 0.3)</f>
        <v>1</v>
      </c>
      <c r="AB4" s="29">
        <f>IF(C4&gt;0, 1, 0.2)</f>
        <v>1</v>
      </c>
      <c r="AC4" s="29">
        <f>PERCENTILE($L$2:$L$65, 0.05)</f>
        <v>6.5096890047036809E-2</v>
      </c>
      <c r="AD4" s="29">
        <f>PERCENTILE($L$2:$L$65, 0.95)</f>
        <v>1.0789291442260309</v>
      </c>
      <c r="AE4" s="29">
        <f>MIN(MAX(L4,AC4), AD4)</f>
        <v>0.17600230907810899</v>
      </c>
      <c r="AF4" s="29">
        <f>AE4-$AE$66+1</f>
        <v>1.1109054190310721</v>
      </c>
      <c r="AG4" s="74">
        <v>1</v>
      </c>
      <c r="AH4" s="74">
        <v>1</v>
      </c>
      <c r="AI4" s="28">
        <v>2</v>
      </c>
      <c r="AJ4" s="21">
        <f>(AF4^4) *Y4*AA4*AG4</f>
        <v>1.5230295901681912</v>
      </c>
      <c r="AK4" s="21">
        <f>(AF4^5)*Z4*AB4*AH4*AI4</f>
        <v>3.3838836501250329</v>
      </c>
      <c r="AL4" s="15">
        <f>AJ4/$AJ$66</f>
        <v>3.936481435320824E-3</v>
      </c>
      <c r="AM4" s="15">
        <f>AK4/$AK$66</f>
        <v>1.1798899238713094E-2</v>
      </c>
      <c r="AN4" s="2">
        <v>374</v>
      </c>
      <c r="AO4" s="16">
        <f>$D$72*AL4</f>
        <v>480.04257397084081</v>
      </c>
      <c r="AP4" s="24">
        <f>AO4-AN4</f>
        <v>106.04257397084081</v>
      </c>
      <c r="AQ4" s="2">
        <v>249</v>
      </c>
      <c r="AR4" s="2">
        <v>374</v>
      </c>
      <c r="AS4" s="2">
        <v>0</v>
      </c>
      <c r="AT4" s="14">
        <f>SUM(AQ4:AS4)</f>
        <v>623</v>
      </c>
      <c r="AU4" s="16">
        <f>AL4*$D$71</f>
        <v>733.21981810198952</v>
      </c>
      <c r="AV4" s="9">
        <f>AU4-AT4</f>
        <v>110.21981810198952</v>
      </c>
      <c r="AW4" s="9">
        <f>AV4+AP4</f>
        <v>216.26239207283032</v>
      </c>
      <c r="AX4" s="18">
        <f>AN4+AT4</f>
        <v>997</v>
      </c>
      <c r="AY4" s="27">
        <f>AO4+AU4</f>
        <v>1213.2623920728304</v>
      </c>
      <c r="AZ4" s="67">
        <f>AW4*(AW4&gt;0)</f>
        <v>216.26239207283032</v>
      </c>
      <c r="BA4">
        <f>AZ4/$AZ$66</f>
        <v>5.9528326071609794E-3</v>
      </c>
      <c r="BB4" s="57">
        <f>BA4*$AW$66</f>
        <v>2.4041109767284077</v>
      </c>
      <c r="BC4" s="60">
        <f>IF(BB4&gt;0,U4,V4)</f>
        <v>123.72359245288034</v>
      </c>
      <c r="BD4" s="17">
        <f>BB4/BC4</f>
        <v>1.9431305938226812E-2</v>
      </c>
      <c r="BE4" s="35">
        <f>AX4/AY4</f>
        <v>0.82175134291985175</v>
      </c>
      <c r="BF4" s="2">
        <v>0</v>
      </c>
      <c r="BG4" s="16">
        <f>AM4*$D$74</f>
        <v>51.828198762948304</v>
      </c>
      <c r="BH4" s="54">
        <f>BG4-BF4</f>
        <v>51.828198762948304</v>
      </c>
      <c r="BI4" s="75">
        <f>BH4*(BH4&gt;0)</f>
        <v>51.828198762948304</v>
      </c>
      <c r="BJ4" s="35">
        <f>BI4/$BI$66</f>
        <v>6.2207172615634562E-2</v>
      </c>
      <c r="BK4" s="76">
        <f>BJ4 * $BH$66</f>
        <v>10.116752482480674</v>
      </c>
      <c r="BL4" s="77">
        <f>IF(BK4&gt;0, U4, V4)</f>
        <v>123.72359245288034</v>
      </c>
      <c r="BM4" s="17">
        <f>BK4/BL4</f>
        <v>8.1768984248768897E-2</v>
      </c>
      <c r="BN4" s="39">
        <f>($AF4^$BN$68)*($BO$68^$M4)*(IF($C4&gt;0,1,$BP$68))</f>
        <v>1.122178866228297</v>
      </c>
      <c r="BO4" s="39">
        <f>($AF4^$BN$69)*($BO$69^$M4)*(IF($C4&gt;0,1,$BP$69))</f>
        <v>1.2516269332463676</v>
      </c>
      <c r="BP4" s="39">
        <f>($AF4^$BN$70)*($BO$70^$M4)*(IF($C4&gt;0,1,$BP$70))</f>
        <v>1.6677373904748756</v>
      </c>
      <c r="BQ4" s="39">
        <f>($AF4^$BN$71)*($BO$71^$M4)*(IF($C4&gt;0,1,$BP$71))</f>
        <v>1.2525487548701353</v>
      </c>
      <c r="BR4" s="39">
        <f>($AF4^$BN$72)*($BO$72^$M4)*(IF($C4&gt;0,1,$BP$72))</f>
        <v>1.0094045559459492</v>
      </c>
      <c r="BS4" s="39">
        <f>($AF4^$BN$73)*($BO$73^$M4)*(IF($C4&gt;0,1,$BP$73))</f>
        <v>1.4581359845078099</v>
      </c>
      <c r="BT4" s="39">
        <f>($AF4^$BN$74)*($BO$74^$M4)*(IF($C4&gt;0,1,$BP$74))</f>
        <v>1.216583962038025</v>
      </c>
      <c r="BU4" s="37">
        <f>BN4/BN$66</f>
        <v>1.0162818676121463E-2</v>
      </c>
      <c r="BV4" s="37">
        <f>BO4/BO$66</f>
        <v>7.0536292203548573E-3</v>
      </c>
      <c r="BW4" s="37">
        <f>BP4/BP$66</f>
        <v>1.501132914198959E-3</v>
      </c>
      <c r="BX4" s="37">
        <f>BQ4/BQ$66</f>
        <v>3.7087846400814199E-3</v>
      </c>
      <c r="BY4" s="37">
        <f>BR4/BR$66</f>
        <v>1.7194341427711382E-2</v>
      </c>
      <c r="BZ4" s="37">
        <f>BS4/BS$66</f>
        <v>4.6116725884861034E-3</v>
      </c>
      <c r="CA4" s="37">
        <f>BT4/BT$66</f>
        <v>5.3829991243207441E-3</v>
      </c>
      <c r="CB4" s="2">
        <v>463</v>
      </c>
      <c r="CC4" s="17">
        <f>CB$66*BU4</f>
        <v>582.16690504294195</v>
      </c>
      <c r="CD4" s="1">
        <f>CC4-CB4</f>
        <v>119.16690504294195</v>
      </c>
      <c r="CE4" s="2">
        <v>229</v>
      </c>
      <c r="CF4" s="17">
        <f>CE$66*BV4</f>
        <v>444.64667879272952</v>
      </c>
      <c r="CG4" s="1">
        <f>CF4-CE4</f>
        <v>215.64667879272952</v>
      </c>
      <c r="CH4" s="2">
        <v>0</v>
      </c>
      <c r="CI4" s="17">
        <f>CH$66*BW4</f>
        <v>112.63000255234789</v>
      </c>
      <c r="CJ4" s="1">
        <f>CI4-CH4</f>
        <v>112.63000255234789</v>
      </c>
      <c r="CK4" s="2">
        <v>486</v>
      </c>
      <c r="CL4" s="17">
        <f>CK$66*BX4</f>
        <v>252.90202460715201</v>
      </c>
      <c r="CM4" s="1">
        <f>CL4-CK4</f>
        <v>-233.09797539284799</v>
      </c>
      <c r="CN4" s="2">
        <v>747</v>
      </c>
      <c r="CO4" s="17">
        <f>CN$66*BY4</f>
        <v>1289.9366882483355</v>
      </c>
      <c r="CP4" s="1">
        <f>CO4-CN4</f>
        <v>542.93668824833549</v>
      </c>
      <c r="CQ4" s="2">
        <v>623</v>
      </c>
      <c r="CR4" s="17">
        <f>CQ$66*BZ4</f>
        <v>364.45587299546827</v>
      </c>
      <c r="CS4" s="1">
        <f>CR4-CQ4</f>
        <v>-258.54412700453173</v>
      </c>
      <c r="CT4" s="2">
        <v>1245</v>
      </c>
      <c r="CU4" s="17">
        <f>CT$66*CA4</f>
        <v>409.40399840021422</v>
      </c>
      <c r="CV4" s="1">
        <f>CU4-CT4</f>
        <v>-835.59600159978572</v>
      </c>
      <c r="CW4" s="9"/>
      <c r="DA4" s="37"/>
      <c r="DC4" s="17"/>
      <c r="DD4" s="1"/>
    </row>
    <row r="5" spans="1:110" x14ac:dyDescent="0.2">
      <c r="A5" s="33" t="s">
        <v>207</v>
      </c>
      <c r="B5">
        <v>1</v>
      </c>
      <c r="C5">
        <v>1</v>
      </c>
      <c r="D5">
        <v>0.83614457831325295</v>
      </c>
      <c r="E5">
        <v>0.16385542168674599</v>
      </c>
      <c r="F5">
        <v>0.97776012708498805</v>
      </c>
      <c r="G5">
        <v>0.97776012708498805</v>
      </c>
      <c r="H5">
        <v>0.46431718061673999</v>
      </c>
      <c r="I5">
        <v>0.46255506607929497</v>
      </c>
      <c r="J5">
        <v>0.46343528584035099</v>
      </c>
      <c r="K5">
        <v>0.67314823328812901</v>
      </c>
      <c r="L5">
        <v>0.78541028564681603</v>
      </c>
      <c r="M5" s="28">
        <v>0</v>
      </c>
      <c r="N5">
        <v>1.0051525194678701</v>
      </c>
      <c r="O5">
        <v>0.99581453605672499</v>
      </c>
      <c r="P5">
        <v>1.0070705335919199</v>
      </c>
      <c r="Q5">
        <v>0.99471821581144004</v>
      </c>
      <c r="R5">
        <v>445.67001342773398</v>
      </c>
      <c r="S5" s="40">
        <f>IF(C5,O5,Q5)</f>
        <v>0.99581453605672499</v>
      </c>
      <c r="T5" s="40">
        <f>IF(D5 = 0,N5,P5)</f>
        <v>1.0070705335919199</v>
      </c>
      <c r="U5" s="59">
        <f>R5*S5^(1-M5)</f>
        <v>443.80467765593329</v>
      </c>
      <c r="V5" s="58">
        <f>R5*T5^(M5+1)</f>
        <v>448.82113822858616</v>
      </c>
      <c r="W5" s="66">
        <f>0.5 * (D5-MAX($D$3:$D$65))/(MIN($D$3:$D$65)-MAX($D$3:$D$65)) + 0.75</f>
        <v>0.83471760797342198</v>
      </c>
      <c r="X5" s="66">
        <f>AVERAGE(D5, F5, G5, H5, I5, J5, K5)</f>
        <v>0.69358865690110616</v>
      </c>
      <c r="Y5" s="29">
        <f>1.2^M5</f>
        <v>1</v>
      </c>
      <c r="Z5" s="29">
        <f>1.6^M5</f>
        <v>1</v>
      </c>
      <c r="AA5" s="29">
        <f>IF(C5&gt;0, 1, 0.3)</f>
        <v>1</v>
      </c>
      <c r="AB5" s="29">
        <f>IF(C5&gt;0, 1, 0.2)</f>
        <v>1</v>
      </c>
      <c r="AC5" s="29">
        <f>PERCENTILE($L$2:$L$65, 0.05)</f>
        <v>6.5096890047036809E-2</v>
      </c>
      <c r="AD5" s="29">
        <f>PERCENTILE($L$2:$L$65, 0.95)</f>
        <v>1.0789291442260309</v>
      </c>
      <c r="AE5" s="29">
        <f>MIN(MAX(L5,AC5), AD5)</f>
        <v>0.78541028564681603</v>
      </c>
      <c r="AF5" s="29">
        <f>AE5-$AE$66+1</f>
        <v>1.7203133955997791</v>
      </c>
      <c r="AG5" s="74">
        <v>0</v>
      </c>
      <c r="AH5" s="74">
        <v>1</v>
      </c>
      <c r="AI5" s="28">
        <v>2</v>
      </c>
      <c r="AJ5" s="21">
        <f>(AF5^4) *Y5*AA5*AG5</f>
        <v>0</v>
      </c>
      <c r="AK5" s="21">
        <f>(AF5^5)*Z5*AB5*AH5*AI5</f>
        <v>30.134767915705154</v>
      </c>
      <c r="AL5" s="15">
        <f>AJ5/$AJ$66</f>
        <v>0</v>
      </c>
      <c r="AM5" s="15">
        <f>AK5/$AK$66</f>
        <v>0.10507367480151739</v>
      </c>
      <c r="AN5" s="2">
        <v>0</v>
      </c>
      <c r="AO5" s="16">
        <f>$D$72*AL5</f>
        <v>0</v>
      </c>
      <c r="AP5" s="24">
        <f>AO5-AN5</f>
        <v>0</v>
      </c>
      <c r="AQ5" s="2">
        <v>0</v>
      </c>
      <c r="AR5" s="2">
        <v>0</v>
      </c>
      <c r="AS5" s="2">
        <v>0</v>
      </c>
      <c r="AT5" s="10">
        <f>SUM(AQ5:AS5)</f>
        <v>0</v>
      </c>
      <c r="AU5" s="16">
        <f>AL5*$D$71</f>
        <v>0</v>
      </c>
      <c r="AV5" s="9">
        <f>AU5-AT5</f>
        <v>0</v>
      </c>
      <c r="AW5" s="9">
        <f>AV5+AP5</f>
        <v>0</v>
      </c>
      <c r="AX5" s="18">
        <f>AN5+AT5</f>
        <v>0</v>
      </c>
      <c r="AY5" s="27">
        <f>AO5+AU5</f>
        <v>0</v>
      </c>
      <c r="AZ5" s="67">
        <f>AW5*(AW5&gt;0)</f>
        <v>0</v>
      </c>
      <c r="BA5">
        <f>AZ5/$AZ$66</f>
        <v>0</v>
      </c>
      <c r="BB5" s="57">
        <f>BA5*$AW$66</f>
        <v>0</v>
      </c>
      <c r="BC5" s="70">
        <f>IF(BB5&gt;0,U5,V5)</f>
        <v>448.82113822858616</v>
      </c>
      <c r="BD5" s="17">
        <f>BB5/BC5</f>
        <v>0</v>
      </c>
      <c r="BE5" s="35" t="e">
        <f>AX5/AY5</f>
        <v>#DIV/0!</v>
      </c>
      <c r="BF5" s="2">
        <v>446</v>
      </c>
      <c r="BG5" s="16">
        <f>AM5*$D$74</f>
        <v>461.54977614338935</v>
      </c>
      <c r="BH5" s="54">
        <f>BG5-BF5</f>
        <v>15.549776143389352</v>
      </c>
      <c r="BI5" s="75">
        <f>BH5*(BH5&gt;0)</f>
        <v>15.549776143389352</v>
      </c>
      <c r="BJ5" s="35">
        <f>BI5/$BI$66</f>
        <v>1.8663731940802477E-2</v>
      </c>
      <c r="BK5" s="76">
        <f>BJ5 * $BH$66</f>
        <v>3.0352827255327144</v>
      </c>
      <c r="BL5" s="77">
        <f>IF(BK5&gt;0, U5, V5)</f>
        <v>443.80467765593329</v>
      </c>
      <c r="BM5" s="17">
        <f>BK5/BL5</f>
        <v>6.8392310364197339E-3</v>
      </c>
      <c r="BN5" s="39">
        <f>($AF5^$BN$68)*($BO$68^$M5)*(IF($C5&gt;0,1,$BP$68))</f>
        <v>1.8122825047100524</v>
      </c>
      <c r="BO5" s="39">
        <f>($AF5^$BN$69)*($BO$69^$M5)*(IF($C5&gt;0,1,$BP$69))</f>
        <v>3.1826329642679854</v>
      </c>
      <c r="BP5" s="39">
        <f>($AF5^$BN$70)*($BO$70^$M5)*(IF($C5&gt;0,1,$BP$70))</f>
        <v>13.988128658923882</v>
      </c>
      <c r="BQ5" s="39">
        <f>($AF5^$BN$71)*($BO$71^$M5)*(IF($C5&gt;0,1,$BP$71))</f>
        <v>3.1947421353463903</v>
      </c>
      <c r="BR5" s="39">
        <f>($AF5^$BN$72)*($BO$72^$M5)*(IF($C5&gt;0,1,$BP$72))</f>
        <v>1.0494676932433309</v>
      </c>
      <c r="BS5" s="39">
        <f>($AF5^$BN$73)*($BO$73^$M5)*(IF($C5&gt;0,1,$BP$73))</f>
        <v>6.9966274546606435</v>
      </c>
      <c r="BT5" s="39">
        <f>($AF5^$BN$74)*($BO$74^$M5)*(IF($C5&gt;0,1,$BP$74))</f>
        <v>2.748985901372635</v>
      </c>
      <c r="BU5" s="37">
        <f>BN5/BN$66</f>
        <v>1.6412622835412186E-2</v>
      </c>
      <c r="BV5" s="37">
        <f>BO5/BO$66</f>
        <v>1.7935945830279142E-2</v>
      </c>
      <c r="BW5" s="37">
        <f>BP5/BP$66</f>
        <v>1.2590735482629763E-2</v>
      </c>
      <c r="BX5" s="37">
        <f>BQ5/BQ$66</f>
        <v>9.4596002866348134E-3</v>
      </c>
      <c r="BY5" s="37">
        <f>BR5/BR$66</f>
        <v>1.7876782632576863E-2</v>
      </c>
      <c r="BZ5" s="37">
        <f>BS5/BS$66</f>
        <v>2.2128357977119088E-2</v>
      </c>
      <c r="CA5" s="37">
        <f>BT5/BT$66</f>
        <v>1.2163392878424656E-2</v>
      </c>
      <c r="CB5" s="2">
        <v>0</v>
      </c>
      <c r="CC5" s="17">
        <f>CB$66*BU5</f>
        <v>940.18068650375164</v>
      </c>
      <c r="CD5" s="1">
        <f>CC5-CB5</f>
        <v>940.18068650375164</v>
      </c>
      <c r="CE5" s="2">
        <v>0</v>
      </c>
      <c r="CF5" s="17">
        <f>CE$66*BV5</f>
        <v>1130.6461532491367</v>
      </c>
      <c r="CG5" s="1">
        <f>CF5-CE5</f>
        <v>1130.6461532491367</v>
      </c>
      <c r="CH5" s="2">
        <v>0</v>
      </c>
      <c r="CI5" s="17">
        <f>CH$66*BW5</f>
        <v>944.68288326171114</v>
      </c>
      <c r="CJ5" s="1">
        <f>CI5-CH5</f>
        <v>944.68288326171114</v>
      </c>
      <c r="CK5" s="2">
        <v>0</v>
      </c>
      <c r="CL5" s="17">
        <f>CK$66*BX5</f>
        <v>645.05014354562798</v>
      </c>
      <c r="CM5" s="1">
        <f>CL5-CK5</f>
        <v>645.05014354562798</v>
      </c>
      <c r="CN5" s="2">
        <v>891</v>
      </c>
      <c r="CO5" s="17">
        <f>CN$66*BY5</f>
        <v>1341.1341098785488</v>
      </c>
      <c r="CP5" s="1">
        <f>CO5-CN5</f>
        <v>450.13410987854877</v>
      </c>
      <c r="CQ5" s="2">
        <v>1337</v>
      </c>
      <c r="CR5" s="17">
        <f>CQ$66*BZ5</f>
        <v>1748.7820025737444</v>
      </c>
      <c r="CS5" s="1">
        <f>CR5-CQ5</f>
        <v>411.78200257374442</v>
      </c>
      <c r="CT5" s="2">
        <v>0</v>
      </c>
      <c r="CU5" s="17">
        <f>CT$66*CA5</f>
        <v>925.08684536858721</v>
      </c>
      <c r="CV5" s="1">
        <f>CU5-CT5</f>
        <v>925.08684536858721</v>
      </c>
      <c r="CW5" s="9"/>
      <c r="DA5" s="37"/>
      <c r="DC5" s="17"/>
      <c r="DD5" s="1"/>
    </row>
    <row r="6" spans="1:110" x14ac:dyDescent="0.2">
      <c r="A6" s="33" t="s">
        <v>192</v>
      </c>
      <c r="B6">
        <v>1</v>
      </c>
      <c r="C6">
        <v>1</v>
      </c>
      <c r="D6">
        <v>0.783592644978783</v>
      </c>
      <c r="E6">
        <v>0.216407355021216</v>
      </c>
      <c r="F6">
        <v>0.92510402219139998</v>
      </c>
      <c r="G6">
        <v>0.92510402219139998</v>
      </c>
      <c r="H6">
        <v>0.31490787269681703</v>
      </c>
      <c r="I6">
        <v>0.75041876046901101</v>
      </c>
      <c r="J6">
        <v>0.48612012454852999</v>
      </c>
      <c r="K6">
        <v>0.67060545963183904</v>
      </c>
      <c r="L6">
        <v>1.03368697525224</v>
      </c>
      <c r="M6" s="28">
        <v>0</v>
      </c>
      <c r="N6">
        <v>1.02527431585241</v>
      </c>
      <c r="O6">
        <v>0.979996407583549</v>
      </c>
      <c r="P6">
        <v>1.02897540060982</v>
      </c>
      <c r="Q6">
        <v>0.966381495581633</v>
      </c>
      <c r="R6">
        <v>19.2000007629394</v>
      </c>
      <c r="S6" s="40">
        <f>IF(C6,O6,Q6)</f>
        <v>0.979996407583549</v>
      </c>
      <c r="T6" s="40">
        <f>IF(D6 = 0,N6,P6)</f>
        <v>1.02897540060982</v>
      </c>
      <c r="U6" s="59">
        <f>R6*S6^(1-M6)</f>
        <v>18.815931773282013</v>
      </c>
      <c r="V6" s="58">
        <f>R6*T6^(M6+1)</f>
        <v>19.756328476754419</v>
      </c>
      <c r="W6" s="66">
        <f>0.5 * (D6-MAX($D$3:$D$65))/(MIN($D$3:$D$65)-MAX($D$3:$D$65)) + 0.75</f>
        <v>0.86188835423646804</v>
      </c>
      <c r="X6" s="66">
        <f>AVERAGE(D6, F6, G6, H6, I6, J6, K6)</f>
        <v>0.69369327238682577</v>
      </c>
      <c r="Y6" s="29">
        <f>1.2^M6</f>
        <v>1</v>
      </c>
      <c r="Z6" s="29">
        <f>1.6^M6</f>
        <v>1</v>
      </c>
      <c r="AA6" s="29">
        <f>IF(C6&gt;0, 1, 0.3)</f>
        <v>1</v>
      </c>
      <c r="AB6" s="29">
        <f>IF(C6&gt;0, 1, 0.2)</f>
        <v>1</v>
      </c>
      <c r="AC6" s="29">
        <f>PERCENTILE($L$2:$L$65, 0.05)</f>
        <v>6.5096890047036809E-2</v>
      </c>
      <c r="AD6" s="29">
        <f>PERCENTILE($L$2:$L$65, 0.95)</f>
        <v>1.0789291442260309</v>
      </c>
      <c r="AE6" s="29">
        <f>MIN(MAX(L6,AC6), AD6)</f>
        <v>1.03368697525224</v>
      </c>
      <c r="AF6" s="29">
        <f>AE6-$AE$66+1</f>
        <v>1.9685900852052032</v>
      </c>
      <c r="AG6" s="74">
        <v>1</v>
      </c>
      <c r="AH6" s="74">
        <v>0</v>
      </c>
      <c r="AI6" s="28">
        <v>1</v>
      </c>
      <c r="AJ6" s="21">
        <f>(AF6^4) *Y6*AA6*AG6</f>
        <v>15.018313778009736</v>
      </c>
      <c r="AK6" s="21">
        <f>(AF6^5)*Z6*AB6*AH6*AI6</f>
        <v>0</v>
      </c>
      <c r="AL6" s="15">
        <f>AJ6/$AJ$66</f>
        <v>3.881691712268677E-2</v>
      </c>
      <c r="AM6" s="15">
        <f>AK6/$AK$66</f>
        <v>0</v>
      </c>
      <c r="AN6" s="2">
        <v>5952</v>
      </c>
      <c r="AO6" s="16">
        <f>$D$72*AL6</f>
        <v>4733.6112503903387</v>
      </c>
      <c r="AP6" s="24">
        <f>AO6-AN6</f>
        <v>-1218.3887496096613</v>
      </c>
      <c r="AQ6" s="2">
        <v>0</v>
      </c>
      <c r="AR6" s="2">
        <v>3379</v>
      </c>
      <c r="AS6" s="2">
        <v>0</v>
      </c>
      <c r="AT6" s="14">
        <f>SUM(AQ6:AS6)</f>
        <v>3379</v>
      </c>
      <c r="AU6" s="16">
        <f>AL6*$D$71</f>
        <v>7230.1453416245549</v>
      </c>
      <c r="AV6" s="9">
        <f>AU6-AT6</f>
        <v>3851.1453416245549</v>
      </c>
      <c r="AW6" s="9">
        <f>AV6+AP6</f>
        <v>2632.7565920148936</v>
      </c>
      <c r="AX6" s="18">
        <f>AN6+AT6</f>
        <v>9331</v>
      </c>
      <c r="AY6" s="27">
        <f>AO6+AU6</f>
        <v>11963.756592014894</v>
      </c>
      <c r="AZ6" s="67">
        <f>AW6*(AW6&gt;0)</f>
        <v>2632.7565920148936</v>
      </c>
      <c r="BA6">
        <f>AZ6/$AZ$66</f>
        <v>7.2469184944492421E-2</v>
      </c>
      <c r="BB6" s="57">
        <f>BA6*$AW$66</f>
        <v>29.267405031687264</v>
      </c>
      <c r="BC6" s="70">
        <f>IF(BB6&gt;0,U6,V6)</f>
        <v>18.815931773282013</v>
      </c>
      <c r="BD6" s="17">
        <f>BB6/BC6</f>
        <v>1.5554587136229943</v>
      </c>
      <c r="BE6" s="35">
        <f>AX6/AY6</f>
        <v>0.77993897052602157</v>
      </c>
      <c r="BF6" s="2">
        <v>0</v>
      </c>
      <c r="BG6" s="16">
        <f>AM6*$D$74</f>
        <v>0</v>
      </c>
      <c r="BH6" s="54">
        <f>BG6-BF6</f>
        <v>0</v>
      </c>
      <c r="BI6" s="75">
        <f>BH6*(BH6&gt;0)</f>
        <v>0</v>
      </c>
      <c r="BJ6" s="35">
        <f>BI6/$BI$66</f>
        <v>0</v>
      </c>
      <c r="BK6" s="76">
        <f>BJ6 * $BH$66</f>
        <v>0</v>
      </c>
      <c r="BL6" s="77">
        <f>IF(BK6&gt;0, U6, V6)</f>
        <v>19.756328476754419</v>
      </c>
      <c r="BM6" s="17">
        <f>BK6/BL6</f>
        <v>0</v>
      </c>
      <c r="BN6" s="39">
        <f>($AF6^$BN$68)*($BO$68^$M6)*(IF($C6&gt;0,1,$BP$68))</f>
        <v>2.1008459201286538</v>
      </c>
      <c r="BO6" s="39">
        <f>($AF6^$BN$69)*($BO$69^$M6)*(IF($C6&gt;0,1,$BP$69))</f>
        <v>4.243531166894404</v>
      </c>
      <c r="BP6" s="39">
        <f>($AF6^$BN$70)*($BO$70^$M6)*(IF($C6&gt;0,1,$BP$70))</f>
        <v>26.944938213166473</v>
      </c>
      <c r="BQ6" s="39">
        <f>($AF6^$BN$71)*($BO$71^$M6)*(IF($C6&gt;0,1,$BP$71))</f>
        <v>4.2636984661810438</v>
      </c>
      <c r="BR6" s="39">
        <f>($AF6^$BN$72)*($BO$72^$M6)*(IF($C6&gt;0,1,$BP$72))</f>
        <v>1.0621352469008221</v>
      </c>
      <c r="BS6" s="39">
        <f>($AF6^$BN$73)*($BO$73^$M6)*(IF($C6&gt;0,1,$BP$73))</f>
        <v>11.345950443191587</v>
      </c>
      <c r="BT6" s="39">
        <f>($AF6^$BN$74)*($BO$74^$M6)*(IF($C6&gt;0,1,$BP$74))</f>
        <v>3.534316734155813</v>
      </c>
      <c r="BU6" s="37">
        <f>BN6/BN$66</f>
        <v>1.9025947462811596E-2</v>
      </c>
      <c r="BV6" s="37">
        <f>BO6/BO$66</f>
        <v>2.3914710239301876E-2</v>
      </c>
      <c r="BW6" s="37">
        <f>BP6/BP$66</f>
        <v>2.4253179099932659E-2</v>
      </c>
      <c r="BX6" s="37">
        <f>BQ6/BQ$66</f>
        <v>1.2624769550747329E-2</v>
      </c>
      <c r="BY6" s="37">
        <f>BR6/BR$66</f>
        <v>1.80925635514936E-2</v>
      </c>
      <c r="BZ6" s="37">
        <f>BS6/BS$66</f>
        <v>3.5884039078049476E-2</v>
      </c>
      <c r="CA6" s="37">
        <f>BT6/BT$66</f>
        <v>1.5638233347381781E-2</v>
      </c>
      <c r="CB6" s="2">
        <v>1670</v>
      </c>
      <c r="CC6" s="17">
        <f>CB$66*BU6</f>
        <v>1089.8823744596996</v>
      </c>
      <c r="CD6" s="1">
        <f>CC6-CB6</f>
        <v>-580.11762554030042</v>
      </c>
      <c r="CE6" s="2">
        <v>310</v>
      </c>
      <c r="CF6" s="17">
        <f>CE$66*BV6</f>
        <v>1507.5355040651116</v>
      </c>
      <c r="CG6" s="1">
        <f>CF6-CE6</f>
        <v>1197.5355040651116</v>
      </c>
      <c r="CH6" s="2">
        <v>2789</v>
      </c>
      <c r="CI6" s="17">
        <f>CH$66*BW6</f>
        <v>1819.7160278679473</v>
      </c>
      <c r="CJ6" s="1">
        <f>CI6-CH6</f>
        <v>-969.28397213205267</v>
      </c>
      <c r="CK6" s="2">
        <v>1393</v>
      </c>
      <c r="CL6" s="17">
        <f>CK$66*BX6</f>
        <v>860.8830356654604</v>
      </c>
      <c r="CM6" s="1">
        <f>CL6-CK6</f>
        <v>-532.1169643345396</v>
      </c>
      <c r="CN6" s="2">
        <v>787</v>
      </c>
      <c r="CO6" s="17">
        <f>CN$66*BY6</f>
        <v>1357.3222101966014</v>
      </c>
      <c r="CP6" s="1">
        <f>CO6-CN6</f>
        <v>570.32221019660142</v>
      </c>
      <c r="CQ6" s="2">
        <v>2246</v>
      </c>
      <c r="CR6" s="17">
        <f>CQ$66*BZ6</f>
        <v>2835.8797242991723</v>
      </c>
      <c r="CS6" s="1">
        <f>CR6-CQ6</f>
        <v>589.87972429917227</v>
      </c>
      <c r="CT6" s="2">
        <v>1709</v>
      </c>
      <c r="CU6" s="17">
        <f>CT$66*CA6</f>
        <v>1189.3658372351213</v>
      </c>
      <c r="CV6" s="1">
        <f>CU6-CT6</f>
        <v>-519.63416276487874</v>
      </c>
      <c r="CW6" s="9"/>
      <c r="DA6" s="37"/>
      <c r="DC6" s="17"/>
      <c r="DD6" s="1"/>
    </row>
    <row r="7" spans="1:110" x14ac:dyDescent="0.2">
      <c r="A7" s="33" t="s">
        <v>112</v>
      </c>
      <c r="B7">
        <v>1</v>
      </c>
      <c r="C7">
        <v>1</v>
      </c>
      <c r="D7">
        <v>0.740562248995983</v>
      </c>
      <c r="E7">
        <v>0.259437751004016</v>
      </c>
      <c r="F7">
        <v>0.80142970611596498</v>
      </c>
      <c r="G7">
        <v>0.80142970611596498</v>
      </c>
      <c r="H7">
        <v>0.32599118942731198</v>
      </c>
      <c r="I7">
        <v>0.38854625550660699</v>
      </c>
      <c r="J7">
        <v>0.35589697382828001</v>
      </c>
      <c r="K7">
        <v>0.53406592022217603</v>
      </c>
      <c r="L7">
        <v>1.01202604548068</v>
      </c>
      <c r="M7" s="28">
        <v>0</v>
      </c>
      <c r="N7">
        <v>1.0117615238679201</v>
      </c>
      <c r="O7">
        <v>0.99312680585660995</v>
      </c>
      <c r="P7">
        <v>1.0114459368143001</v>
      </c>
      <c r="Q7">
        <v>0.99119732403473904</v>
      </c>
      <c r="R7">
        <v>100.83000183105401</v>
      </c>
      <c r="S7" s="40">
        <f>IF(C7,O7,Q7)</f>
        <v>0.99312680585660995</v>
      </c>
      <c r="T7" s="40">
        <f>IF(D7 = 0,N7,P7)</f>
        <v>1.0114459368143001</v>
      </c>
      <c r="U7" s="59">
        <f>R7*S7^(1-M7)</f>
        <v>100.13697765299079</v>
      </c>
      <c r="V7" s="58">
        <f>R7*T7^(M7+1)</f>
        <v>101.98409566099801</v>
      </c>
      <c r="W7" s="66">
        <f>0.5 * (D7-MAX($D$3:$D$65))/(MIN($D$3:$D$65)-MAX($D$3:$D$65)) + 0.75</f>
        <v>0.88413621262458519</v>
      </c>
      <c r="X7" s="66">
        <f>AVERAGE(D7, F7, G7, H7, I7, J7, K7)</f>
        <v>0.56398885717318392</v>
      </c>
      <c r="Y7" s="29">
        <f>1.2^M7</f>
        <v>1</v>
      </c>
      <c r="Z7" s="29">
        <f>1.6^M7</f>
        <v>1</v>
      </c>
      <c r="AA7" s="29">
        <f>IF(C7&gt;0, 1, 0.3)</f>
        <v>1</v>
      </c>
      <c r="AB7" s="29">
        <f>IF(C7&gt;0, 1, 0.2)</f>
        <v>1</v>
      </c>
      <c r="AC7" s="29">
        <f>PERCENTILE($L$2:$L$65, 0.05)</f>
        <v>6.5096890047036809E-2</v>
      </c>
      <c r="AD7" s="29">
        <f>PERCENTILE($L$2:$L$65, 0.95)</f>
        <v>1.0789291442260309</v>
      </c>
      <c r="AE7" s="29">
        <f>MIN(MAX(L7,AC7), AD7)</f>
        <v>1.01202604548068</v>
      </c>
      <c r="AF7" s="29">
        <f>AE7-$AE$66+1</f>
        <v>1.9469291554336432</v>
      </c>
      <c r="AG7" s="74">
        <v>1</v>
      </c>
      <c r="AH7" s="74">
        <v>0</v>
      </c>
      <c r="AI7" s="28">
        <v>1</v>
      </c>
      <c r="AJ7" s="21">
        <f>(AF7^4) *Y7*AA7*AG7</f>
        <v>14.36814145721819</v>
      </c>
      <c r="AK7" s="21">
        <f>(AF7^5)*Z7*AB7*AH7*AI7</f>
        <v>0</v>
      </c>
      <c r="AL7" s="15">
        <f>AJ7/$AJ$66</f>
        <v>3.7136456488778315E-2</v>
      </c>
      <c r="AM7" s="15">
        <f>AK7/$AK$66</f>
        <v>0</v>
      </c>
      <c r="AN7" s="2">
        <v>2218</v>
      </c>
      <c r="AO7" s="16">
        <f>$D$72*AL7</f>
        <v>4528.6839158118282</v>
      </c>
      <c r="AP7" s="24">
        <f>AO7-AN7</f>
        <v>2310.6839158118282</v>
      </c>
      <c r="AQ7" s="2">
        <v>1613</v>
      </c>
      <c r="AR7" s="2">
        <v>6756</v>
      </c>
      <c r="AS7" s="2">
        <v>302</v>
      </c>
      <c r="AT7" s="10">
        <f>SUM(AQ7:AS7)</f>
        <v>8671</v>
      </c>
      <c r="AU7" s="16">
        <f>AL7*$D$71</f>
        <v>6917.1381394906293</v>
      </c>
      <c r="AV7" s="9">
        <f>AU7-AT7</f>
        <v>-1753.8618605093707</v>
      </c>
      <c r="AW7" s="9">
        <f>AV7+AP7</f>
        <v>556.82205530245756</v>
      </c>
      <c r="AX7" s="18">
        <f>AN7+AT7</f>
        <v>10889</v>
      </c>
      <c r="AY7" s="27">
        <f>AO7+AU7</f>
        <v>11445.822055302458</v>
      </c>
      <c r="AZ7" s="67">
        <f>AW7*(AW7&gt;0)</f>
        <v>556.82205530245756</v>
      </c>
      <c r="BA7">
        <f>AZ7/$AZ$66</f>
        <v>1.5327068453374861E-2</v>
      </c>
      <c r="BB7" s="57">
        <f>BA7*$AW$66</f>
        <v>6.1899898655809356</v>
      </c>
      <c r="BC7" s="60">
        <f>IF(BB7&gt;0,U7,V7)</f>
        <v>100.13697765299079</v>
      </c>
      <c r="BD7" s="17">
        <f>BB7/BC7</f>
        <v>6.1815225610577021E-2</v>
      </c>
      <c r="BE7" s="35">
        <f>AX7/AY7</f>
        <v>0.95135150165605609</v>
      </c>
      <c r="BF7" s="2">
        <v>0</v>
      </c>
      <c r="BG7" s="16">
        <f>AM7*$D$74</f>
        <v>0</v>
      </c>
      <c r="BH7" s="54">
        <f>BG7-BF7</f>
        <v>0</v>
      </c>
      <c r="BI7" s="75">
        <f>BH7*(BH7&gt;0)</f>
        <v>0</v>
      </c>
      <c r="BJ7" s="35">
        <f>BI7/$BI$66</f>
        <v>0</v>
      </c>
      <c r="BK7" s="76">
        <f>BJ7 * $BH$66</f>
        <v>0</v>
      </c>
      <c r="BL7" s="77">
        <f>IF(BK7&gt;0, U7, V7)</f>
        <v>101.98409566099801</v>
      </c>
      <c r="BM7" s="17">
        <f>BK7/BL7</f>
        <v>0</v>
      </c>
      <c r="BN7" s="39">
        <f>($AF7^$BN$68)*($BO$68^$M7)*(IF($C7&gt;0,1,$BP$68))</f>
        <v>2.0755240162773854</v>
      </c>
      <c r="BO7" s="39">
        <f>($AF7^$BN$69)*($BO$69^$M7)*(IF($C7&gt;0,1,$BP$69))</f>
        <v>4.1445102444187958</v>
      </c>
      <c r="BP7" s="39">
        <f>($AF7^$BN$70)*($BO$70^$M7)*(IF($C7&gt;0,1,$BP$70))</f>
        <v>25.533466118772093</v>
      </c>
      <c r="BQ7" s="39">
        <f>($AF7^$BN$71)*($BO$71^$M7)*(IF($C7&gt;0,1,$BP$71))</f>
        <v>4.163884444268418</v>
      </c>
      <c r="BR7" s="39">
        <f>($AF7^$BN$72)*($BO$72^$M7)*(IF($C7&gt;0,1,$BP$72))</f>
        <v>1.061089857302955</v>
      </c>
      <c r="BS7" s="39">
        <f>($AF7^$BN$73)*($BO$73^$M7)*(IF($C7&gt;0,1,$BP$73))</f>
        <v>10.904597337305493</v>
      </c>
      <c r="BT7" s="39">
        <f>($AF7^$BN$74)*($BO$74^$M7)*(IF($C7&gt;0,1,$BP$74))</f>
        <v>3.4621722994360948</v>
      </c>
      <c r="BU7" s="37">
        <f>BN7/BN$66</f>
        <v>1.8796624023278679E-2</v>
      </c>
      <c r="BV7" s="37">
        <f>BO7/BO$66</f>
        <v>2.3356671055542188E-2</v>
      </c>
      <c r="BW7" s="37">
        <f>BP7/BP$66</f>
        <v>2.2982710961201639E-2</v>
      </c>
      <c r="BX7" s="37">
        <f>BQ7/BQ$66</f>
        <v>1.232922120590651E-2</v>
      </c>
      <c r="BY7" s="37">
        <f>BR7/BR$66</f>
        <v>1.8074756235720333E-2</v>
      </c>
      <c r="BZ7" s="37">
        <f>BS7/BS$66</f>
        <v>3.4488163767458925E-2</v>
      </c>
      <c r="CA7" s="37">
        <f>BT7/BT$66</f>
        <v>1.53190170490917E-2</v>
      </c>
      <c r="CB7" s="2">
        <v>1201</v>
      </c>
      <c r="CC7" s="17">
        <f>CB$66*BU7</f>
        <v>1076.7458105494959</v>
      </c>
      <c r="CD7" s="1">
        <f>CC7-CB7</f>
        <v>-124.2541894505041</v>
      </c>
      <c r="CE7" s="2">
        <v>1433</v>
      </c>
      <c r="CF7" s="17">
        <f>CE$66*BV7</f>
        <v>1472.3578299992685</v>
      </c>
      <c r="CG7" s="1">
        <f>CF7-CE7</f>
        <v>39.357829999268461</v>
      </c>
      <c r="CH7" s="2">
        <v>0</v>
      </c>
      <c r="CI7" s="17">
        <f>CH$66*BW7</f>
        <v>1724.3928034189589</v>
      </c>
      <c r="CJ7" s="1">
        <f>CI7-CH7</f>
        <v>1724.3928034189589</v>
      </c>
      <c r="CK7" s="2">
        <v>0</v>
      </c>
      <c r="CL7" s="17">
        <f>CK$66*BX7</f>
        <v>840.72959403076493</v>
      </c>
      <c r="CM7" s="1">
        <f>CL7-CK7</f>
        <v>840.72959403076493</v>
      </c>
      <c r="CN7" s="2">
        <v>907</v>
      </c>
      <c r="CO7" s="17">
        <f>CN$66*BY7</f>
        <v>1355.9862875599752</v>
      </c>
      <c r="CP7" s="1">
        <f>CO7-CN7</f>
        <v>448.98628755997515</v>
      </c>
      <c r="CQ7" s="2">
        <v>2218</v>
      </c>
      <c r="CR7" s="17">
        <f>CQ$66*BZ7</f>
        <v>2725.5650943785113</v>
      </c>
      <c r="CS7" s="1">
        <f>CR7-CQ7</f>
        <v>507.56509437851128</v>
      </c>
      <c r="CT7" s="2">
        <v>1512</v>
      </c>
      <c r="CU7" s="17">
        <f>CT$66*CA7</f>
        <v>1165.0878416686692</v>
      </c>
      <c r="CV7" s="1">
        <f>CU7-CT7</f>
        <v>-346.91215833133083</v>
      </c>
      <c r="CW7" s="9"/>
      <c r="DA7" s="37"/>
      <c r="DC7" s="17"/>
      <c r="DD7" s="1"/>
    </row>
    <row r="8" spans="1:110" x14ac:dyDescent="0.2">
      <c r="A8" s="33" t="s">
        <v>70</v>
      </c>
      <c r="B8">
        <v>1</v>
      </c>
      <c r="C8">
        <v>1</v>
      </c>
      <c r="D8">
        <v>0.86265060240963798</v>
      </c>
      <c r="E8">
        <v>0.13734939759036099</v>
      </c>
      <c r="F8">
        <v>0.98332009531374098</v>
      </c>
      <c r="G8">
        <v>0.98332009531374098</v>
      </c>
      <c r="H8">
        <v>0.19735682819383199</v>
      </c>
      <c r="I8">
        <v>0.76211453744493396</v>
      </c>
      <c r="J8">
        <v>0.38782535738466301</v>
      </c>
      <c r="K8">
        <v>0.61754066051440903</v>
      </c>
      <c r="L8">
        <v>0.79890877658166304</v>
      </c>
      <c r="M8" s="28">
        <v>0</v>
      </c>
      <c r="N8">
        <v>1.0054377735662301</v>
      </c>
      <c r="O8">
        <v>0.99592230321670305</v>
      </c>
      <c r="P8">
        <v>1.0084900645489301</v>
      </c>
      <c r="Q8">
        <v>0.99367288180795599</v>
      </c>
      <c r="R8">
        <v>143.55000305175699</v>
      </c>
      <c r="S8" s="40">
        <f>IF(C8,O8,Q8)</f>
        <v>0.99592230321670305</v>
      </c>
      <c r="T8" s="40">
        <f>IF(D8 = 0,N8,P8)</f>
        <v>1.0084900645489301</v>
      </c>
      <c r="U8" s="59">
        <f>R8*S8^(1-M8)</f>
        <v>142.96464966607058</v>
      </c>
      <c r="V8" s="58">
        <f>R8*T8^(M8+1)</f>
        <v>144.76875184366551</v>
      </c>
      <c r="W8" s="66">
        <f>0.5 * (D8-MAX($D$3:$D$65))/(MIN($D$3:$D$65)-MAX($D$3:$D$65)) + 0.75</f>
        <v>0.82101328903654514</v>
      </c>
      <c r="X8" s="66">
        <f>AVERAGE(D8, F8, G8, H8, I8, J8, K8)</f>
        <v>0.68487545379642256</v>
      </c>
      <c r="Y8" s="29">
        <f>1.2^M8</f>
        <v>1</v>
      </c>
      <c r="Z8" s="29">
        <f>1.6^M8</f>
        <v>1</v>
      </c>
      <c r="AA8" s="29">
        <f>IF(C8&gt;0, 1, 0.3)</f>
        <v>1</v>
      </c>
      <c r="AB8" s="29">
        <f>IF(C8&gt;0, 1, 0.2)</f>
        <v>1</v>
      </c>
      <c r="AC8" s="29">
        <f>PERCENTILE($L$2:$L$65, 0.05)</f>
        <v>6.5096890047036809E-2</v>
      </c>
      <c r="AD8" s="29">
        <f>PERCENTILE($L$2:$L$65, 0.95)</f>
        <v>1.0789291442260309</v>
      </c>
      <c r="AE8" s="29">
        <f>MIN(MAX(L8,AC8), AD8)</f>
        <v>0.79890877658166304</v>
      </c>
      <c r="AF8" s="29">
        <f>AE8-$AE$66+1</f>
        <v>1.7338118865346264</v>
      </c>
      <c r="AG8" s="74">
        <v>1</v>
      </c>
      <c r="AH8" s="74">
        <v>0</v>
      </c>
      <c r="AI8" s="28">
        <v>1</v>
      </c>
      <c r="AJ8" s="21">
        <f>(AF8^4) *Y8*AA8*AG8</f>
        <v>9.0366592019721832</v>
      </c>
      <c r="AK8" s="21">
        <f>(AF8^5)*Z8*AB8*AH8*AI8</f>
        <v>0</v>
      </c>
      <c r="AL8" s="15">
        <f>AJ8/$AJ$66</f>
        <v>2.3356500369737555E-2</v>
      </c>
      <c r="AM8" s="15">
        <f>AK8/$AK$66</f>
        <v>0</v>
      </c>
      <c r="AN8" s="2">
        <v>3302</v>
      </c>
      <c r="AO8" s="16">
        <f>$D$72*AL8</f>
        <v>2848.2579533684302</v>
      </c>
      <c r="AP8" s="24">
        <f>AO8-AN8</f>
        <v>-453.74204663156979</v>
      </c>
      <c r="AQ8" s="2">
        <v>0</v>
      </c>
      <c r="AR8" s="2">
        <v>2153</v>
      </c>
      <c r="AS8" s="2">
        <v>0</v>
      </c>
      <c r="AT8" s="14">
        <f>SUM(AQ8:AS8)</f>
        <v>2153</v>
      </c>
      <c r="AU8" s="16">
        <f>AL8*$D$71</f>
        <v>4350.4457556783309</v>
      </c>
      <c r="AV8" s="9">
        <f>AU8-AT8</f>
        <v>2197.4457556783309</v>
      </c>
      <c r="AW8" s="9">
        <f>AV8+AP8</f>
        <v>1743.7037090467611</v>
      </c>
      <c r="AX8" s="18">
        <f>AN8+AT8</f>
        <v>5455</v>
      </c>
      <c r="AY8" s="27">
        <f>AO8+AU8</f>
        <v>7198.7037090467611</v>
      </c>
      <c r="AZ8" s="67">
        <f>AW8*(AW8&gt;0)</f>
        <v>1743.7037090467611</v>
      </c>
      <c r="BA8">
        <f>AZ8/$AZ$66</f>
        <v>4.7997139941675357E-2</v>
      </c>
      <c r="BB8" s="57">
        <f>BA8*$AW$66</f>
        <v>19.384124936848028</v>
      </c>
      <c r="BC8" s="60">
        <f>IF(BB8&gt;0,U8,V8)</f>
        <v>142.96464966607058</v>
      </c>
      <c r="BD8" s="17">
        <f>BB8/BC8</f>
        <v>0.13558683899918239</v>
      </c>
      <c r="BE8" s="35">
        <f>AX8/AY8</f>
        <v>0.75777531906815221</v>
      </c>
      <c r="BF8" s="2">
        <v>0</v>
      </c>
      <c r="BG8" s="16">
        <f>AM8*$D$74</f>
        <v>0</v>
      </c>
      <c r="BH8" s="54">
        <f>BG8-BF8</f>
        <v>0</v>
      </c>
      <c r="BI8" s="75">
        <f>BH8*(BH8&gt;0)</f>
        <v>0</v>
      </c>
      <c r="BJ8" s="35">
        <f>BI8/$BI$66</f>
        <v>0</v>
      </c>
      <c r="BK8" s="76">
        <f>BJ8 * $BH$66</f>
        <v>0</v>
      </c>
      <c r="BL8" s="77">
        <f>IF(BK8&gt;0, U8, V8)</f>
        <v>144.76875184366551</v>
      </c>
      <c r="BM8" s="17">
        <f>BK8/BL8</f>
        <v>0</v>
      </c>
      <c r="BN8" s="39">
        <f>($AF8^$BN$68)*($BO$68^$M8)*(IF($C8&gt;0,1,$BP$68))</f>
        <v>1.8278736225513363</v>
      </c>
      <c r="BO8" s="39">
        <f>($AF8^$BN$69)*($BO$69^$M8)*(IF($C8&gt;0,1,$BP$69))</f>
        <v>3.2361617234224114</v>
      </c>
      <c r="BP8" s="39">
        <f>($AF8^$BN$70)*($BO$70^$M8)*(IF($C8&gt;0,1,$BP$70))</f>
        <v>14.530033293611613</v>
      </c>
      <c r="BQ8" s="39">
        <f>($AF8^$BN$71)*($BO$71^$M8)*(IF($C8&gt;0,1,$BP$71))</f>
        <v>3.2486522921294037</v>
      </c>
      <c r="BR8" s="39">
        <f>($AF8^$BN$72)*($BO$72^$M8)*(IF($C8&gt;0,1,$BP$72))</f>
        <v>1.0501979733670701</v>
      </c>
      <c r="BS8" s="39">
        <f>($AF8^$BN$73)*($BO$73^$M8)*(IF($C8&gt;0,1,$BP$73))</f>
        <v>7.1955017979283964</v>
      </c>
      <c r="BT8" s="39">
        <f>($AF8^$BN$74)*($BO$74^$M8)*(IF($C8&gt;0,1,$BP$74))</f>
        <v>2.7893286223902427</v>
      </c>
      <c r="BU8" s="37">
        <f>BN8/BN$66</f>
        <v>1.6553821095642809E-2</v>
      </c>
      <c r="BV8" s="37">
        <f>BO8/BO$66</f>
        <v>1.8237610815005606E-2</v>
      </c>
      <c r="BW8" s="37">
        <f>BP8/BP$66</f>
        <v>1.3078504653083564E-2</v>
      </c>
      <c r="BX8" s="37">
        <f>BQ8/BQ$66</f>
        <v>9.6192277347830896E-3</v>
      </c>
      <c r="BY8" s="37">
        <f>BR8/BR$66</f>
        <v>1.7889222328545618E-2</v>
      </c>
      <c r="BZ8" s="37">
        <f>BS8/BS$66</f>
        <v>2.2757341396460906E-2</v>
      </c>
      <c r="CA8" s="37">
        <f>BT8/BT$66</f>
        <v>1.2341896655136214E-2</v>
      </c>
      <c r="CB8" s="2">
        <v>0</v>
      </c>
      <c r="CC8" s="17">
        <f>CB$66*BU8</f>
        <v>948.26908764280267</v>
      </c>
      <c r="CD8" s="1">
        <f>CC8-CB8</f>
        <v>948.26908764280267</v>
      </c>
      <c r="CE8" s="2">
        <v>0</v>
      </c>
      <c r="CF8" s="17">
        <f>CE$66*BV8</f>
        <v>1149.6625105563235</v>
      </c>
      <c r="CG8" s="1">
        <f>CF8-CE8</f>
        <v>1149.6625105563235</v>
      </c>
      <c r="CH8" s="2">
        <v>3282</v>
      </c>
      <c r="CI8" s="17">
        <f>CH$66*BW8</f>
        <v>981.28020412085982</v>
      </c>
      <c r="CJ8" s="1">
        <f>CI8-CH8</f>
        <v>-2300.7197958791403</v>
      </c>
      <c r="CK8" s="2">
        <v>1828</v>
      </c>
      <c r="CL8" s="17">
        <f>CK$66*BX8</f>
        <v>655.93513923485887</v>
      </c>
      <c r="CM8" s="1">
        <f>CL8-CK8</f>
        <v>-1172.064860765141</v>
      </c>
      <c r="CN8" s="2">
        <v>1148</v>
      </c>
      <c r="CO8" s="17">
        <f>CN$66*BY8</f>
        <v>1342.0673483098208</v>
      </c>
      <c r="CP8" s="1">
        <f>CO8-CN8</f>
        <v>194.06734830982077</v>
      </c>
      <c r="CQ8" s="2">
        <v>1723</v>
      </c>
      <c r="CR8" s="17">
        <f>CQ$66*BZ8</f>
        <v>1798.4899332209091</v>
      </c>
      <c r="CS8" s="1">
        <f>CR8-CQ8</f>
        <v>75.489933220909052</v>
      </c>
      <c r="CT8" s="2">
        <v>1148</v>
      </c>
      <c r="CU8" s="17">
        <f>CT$66*CA8</f>
        <v>938.66295010638476</v>
      </c>
      <c r="CV8" s="1">
        <f>CU8-CT8</f>
        <v>-209.33704989361524</v>
      </c>
      <c r="CW8" s="9"/>
      <c r="DA8" s="37"/>
      <c r="DC8" s="17"/>
      <c r="DD8" s="1"/>
    </row>
    <row r="9" spans="1:110" x14ac:dyDescent="0.2">
      <c r="A9" s="33" t="s">
        <v>9</v>
      </c>
      <c r="B9">
        <v>1</v>
      </c>
      <c r="C9">
        <v>1</v>
      </c>
      <c r="D9">
        <v>0.90281124497991905</v>
      </c>
      <c r="E9">
        <v>9.7188755020080203E-2</v>
      </c>
      <c r="F9">
        <v>0.927720413026211</v>
      </c>
      <c r="G9">
        <v>0.927720413026211</v>
      </c>
      <c r="H9">
        <v>0.58325991189427295</v>
      </c>
      <c r="I9">
        <v>0.68281938325991098</v>
      </c>
      <c r="J9">
        <v>0.63107937164819305</v>
      </c>
      <c r="K9">
        <v>0.76515698736781002</v>
      </c>
      <c r="L9">
        <v>0.72362721092142701</v>
      </c>
      <c r="M9" s="28">
        <v>0</v>
      </c>
      <c r="N9">
        <v>1.0069038273973301</v>
      </c>
      <c r="O9">
        <v>0.99477972669792103</v>
      </c>
      <c r="P9">
        <v>1.0081734948705401</v>
      </c>
      <c r="Q9">
        <v>0.99308837531579397</v>
      </c>
      <c r="R9">
        <v>126.86000061035099</v>
      </c>
      <c r="S9" s="40">
        <f>IF(C9,O9,Q9)</f>
        <v>0.99477972669792103</v>
      </c>
      <c r="T9" s="40">
        <f>IF(D9 = 0,N9,P9)</f>
        <v>1.0081734948705401</v>
      </c>
      <c r="U9" s="59">
        <f>R9*S9^(1-M9)</f>
        <v>126.19775673606306</v>
      </c>
      <c r="V9" s="58">
        <f>R9*T9^(M9+1)</f>
        <v>127.89689017461642</v>
      </c>
      <c r="W9" s="66">
        <f>0.5 * (D9-MAX($D$3:$D$65))/(MIN($D$3:$D$65)-MAX($D$3:$D$65)) + 0.75</f>
        <v>0.80024916943521629</v>
      </c>
      <c r="X9" s="66">
        <f>AVERAGE(D9, F9, G9, H9, I9, J9, K9)</f>
        <v>0.77436681788607531</v>
      </c>
      <c r="Y9" s="29">
        <f>1.2^M9</f>
        <v>1</v>
      </c>
      <c r="Z9" s="29">
        <f>1.6^M9</f>
        <v>1</v>
      </c>
      <c r="AA9" s="29">
        <f>IF(C9&gt;0, 1, 0.3)</f>
        <v>1</v>
      </c>
      <c r="AB9" s="29">
        <f>IF(C9&gt;0, 1, 0.2)</f>
        <v>1</v>
      </c>
      <c r="AC9" s="29">
        <f>PERCENTILE($L$2:$L$65, 0.05)</f>
        <v>6.5096890047036809E-2</v>
      </c>
      <c r="AD9" s="29">
        <f>PERCENTILE($L$2:$L$65, 0.95)</f>
        <v>1.0789291442260309</v>
      </c>
      <c r="AE9" s="29">
        <f>MIN(MAX(L9,AC9), AD9)</f>
        <v>0.72362721092142701</v>
      </c>
      <c r="AF9" s="29">
        <f>AE9-$AE$66+1</f>
        <v>1.6585303208743902</v>
      </c>
      <c r="AG9" s="74">
        <v>1</v>
      </c>
      <c r="AH9" s="74">
        <v>0</v>
      </c>
      <c r="AI9" s="28">
        <v>1</v>
      </c>
      <c r="AJ9" s="21">
        <f>(AF9^4) *Y9*AA9*AG9</f>
        <v>7.5664760614047486</v>
      </c>
      <c r="AK9" s="21">
        <f>(AF9^5)*Z9*AB9*AH9*AI9</f>
        <v>0</v>
      </c>
      <c r="AL9" s="15">
        <f>AJ9/$AJ$66</f>
        <v>1.9556607920683915E-2</v>
      </c>
      <c r="AM9" s="15">
        <f>AK9/$AK$66</f>
        <v>0</v>
      </c>
      <c r="AN9" s="2">
        <v>2918</v>
      </c>
      <c r="AO9" s="16">
        <f>$D$72*AL9</f>
        <v>2384.872012896592</v>
      </c>
      <c r="AP9" s="24">
        <f>AO9-AN9</f>
        <v>-533.12798710340803</v>
      </c>
      <c r="AQ9" s="2">
        <v>0</v>
      </c>
      <c r="AR9" s="2">
        <v>3552</v>
      </c>
      <c r="AS9" s="2">
        <v>0</v>
      </c>
      <c r="AT9" s="10">
        <f>SUM(AQ9:AS9)</f>
        <v>3552</v>
      </c>
      <c r="AU9" s="16">
        <f>AL9*$D$71</f>
        <v>3642.6673764122888</v>
      </c>
      <c r="AV9" s="9">
        <f>AU9-AT9</f>
        <v>90.667376412288831</v>
      </c>
      <c r="AW9" s="34">
        <f>AV9+AP9</f>
        <v>-442.4606106911192</v>
      </c>
      <c r="AX9" s="18">
        <f>AN9+AT9</f>
        <v>6470</v>
      </c>
      <c r="AY9" s="27">
        <f>AO9+AU9</f>
        <v>6027.5393893088803</v>
      </c>
      <c r="AZ9" s="67">
        <f>AW9*(AW9&gt;0)</f>
        <v>0</v>
      </c>
      <c r="BA9">
        <f>AZ9/$AZ$66</f>
        <v>0</v>
      </c>
      <c r="BB9" s="57">
        <f>BA9*$AW$66</f>
        <v>0</v>
      </c>
      <c r="BC9" s="60">
        <f>IF(BB9&gt;0,U9,V9)</f>
        <v>127.89689017461642</v>
      </c>
      <c r="BD9" s="17">
        <f>BB9/BC9</f>
        <v>0</v>
      </c>
      <c r="BE9" s="35">
        <f>AX9/AY9</f>
        <v>1.0734065067207885</v>
      </c>
      <c r="BF9" s="2">
        <v>0</v>
      </c>
      <c r="BG9" s="16">
        <f>AM9*$D$74</f>
        <v>0</v>
      </c>
      <c r="BH9" s="54">
        <f>BG9-BF9</f>
        <v>0</v>
      </c>
      <c r="BI9" s="75">
        <f>BH9*(BH9&gt;0)</f>
        <v>0</v>
      </c>
      <c r="BJ9" s="35">
        <f>BI9/$BI$66</f>
        <v>0</v>
      </c>
      <c r="BK9" s="76">
        <f>BJ9 * $BH$66</f>
        <v>0</v>
      </c>
      <c r="BL9" s="77">
        <f>IF(BK9&gt;0, U9, V9)</f>
        <v>127.89689017461642</v>
      </c>
      <c r="BM9" s="17">
        <f>BK9/BL9</f>
        <v>0</v>
      </c>
      <c r="BN9" s="39">
        <f>($AF9^$BN$68)*($BO$68^$M9)*(IF($C9&gt;0,1,$BP$68))</f>
        <v>1.7410725302612964</v>
      </c>
      <c r="BO9" s="39">
        <f>($AF9^$BN$69)*($BO$69^$M9)*(IF($C9&gt;0,1,$BP$69))</f>
        <v>2.9436743858282028</v>
      </c>
      <c r="BP9" s="39">
        <f>($AF9^$BN$70)*($BO$70^$M9)*(IF($C9&gt;0,1,$BP$70))</f>
        <v>11.708869619292448</v>
      </c>
      <c r="BQ9" s="39">
        <f>($AF9^$BN$71)*($BO$71^$M9)*(IF($C9&gt;0,1,$BP$71))</f>
        <v>2.9541179586178736</v>
      </c>
      <c r="BR9" s="39">
        <f>($AF9^$BN$72)*($BO$72^$M9)*(IF($C9&gt;0,1,$BP$72))</f>
        <v>1.0460570817952004</v>
      </c>
      <c r="BS9" s="39">
        <f>($AF9^$BN$73)*($BO$73^$M9)*(IF($C9&gt;0,1,$BP$73))</f>
        <v>6.1366049824651805</v>
      </c>
      <c r="BT9" s="39">
        <f>($AF9^$BN$74)*($BO$74^$M9)*(IF($C9&gt;0,1,$BP$74))</f>
        <v>2.5678192287133208</v>
      </c>
      <c r="BU9" s="37">
        <f>BN9/BN$66</f>
        <v>1.5767722026785905E-2</v>
      </c>
      <c r="BV9" s="37">
        <f>BO9/BO$66</f>
        <v>1.6589278411605488E-2</v>
      </c>
      <c r="BW9" s="37">
        <f>BP9/BP$66</f>
        <v>1.0539171019352953E-2</v>
      </c>
      <c r="BX9" s="37">
        <f>BQ9/BQ$66</f>
        <v>8.7471144474903818E-3</v>
      </c>
      <c r="BY9" s="37">
        <f>BR9/BR$66</f>
        <v>1.7818685789867984E-2</v>
      </c>
      <c r="BZ9" s="37">
        <f>BS9/BS$66</f>
        <v>1.9408349622174997E-2</v>
      </c>
      <c r="CA9" s="37">
        <f>BT9/BT$66</f>
        <v>1.1361787670143347E-2</v>
      </c>
      <c r="CB9" s="2">
        <v>748</v>
      </c>
      <c r="CC9" s="17">
        <f>CB$66*BU9</f>
        <v>903.23818858240372</v>
      </c>
      <c r="CD9" s="1">
        <f>CC9-CB9</f>
        <v>155.23818858240372</v>
      </c>
      <c r="CE9" s="2">
        <v>484</v>
      </c>
      <c r="CF9" s="17">
        <f>CE$66*BV9</f>
        <v>1045.7549325107868</v>
      </c>
      <c r="CG9" s="1">
        <f>CF9-CE9</f>
        <v>561.75493251078683</v>
      </c>
      <c r="CH9" s="2">
        <v>0</v>
      </c>
      <c r="CI9" s="17">
        <f>CH$66*BW9</f>
        <v>790.75400158205207</v>
      </c>
      <c r="CJ9" s="1">
        <f>CI9-CH9</f>
        <v>790.75400158205207</v>
      </c>
      <c r="CK9" s="2">
        <v>1008</v>
      </c>
      <c r="CL9" s="17">
        <f>CK$66*BX9</f>
        <v>596.46573417436912</v>
      </c>
      <c r="CM9" s="1">
        <f>CL9-CK9</f>
        <v>-411.53426582563088</v>
      </c>
      <c r="CN9" s="2">
        <v>761</v>
      </c>
      <c r="CO9" s="17">
        <f>CN$66*BY9</f>
        <v>1336.7756266416861</v>
      </c>
      <c r="CP9" s="1">
        <f>CO9-CN9</f>
        <v>575.77562664168613</v>
      </c>
      <c r="CQ9" s="2">
        <v>254</v>
      </c>
      <c r="CR9" s="17">
        <f>CQ$66*BZ9</f>
        <v>1533.8224622908679</v>
      </c>
      <c r="CS9" s="1">
        <f>CR9-CQ9</f>
        <v>1279.8224622908679</v>
      </c>
      <c r="CT9" s="2">
        <v>1522</v>
      </c>
      <c r="CU9" s="17">
        <f>CT$66*CA9</f>
        <v>864.12076125275223</v>
      </c>
      <c r="CV9" s="1">
        <f>CU9-CT9</f>
        <v>-657.87923874724777</v>
      </c>
      <c r="CW9" s="9"/>
      <c r="DA9" s="37"/>
      <c r="DC9" s="17"/>
      <c r="DD9" s="1"/>
    </row>
    <row r="10" spans="1:110" x14ac:dyDescent="0.2">
      <c r="A10" s="33" t="s">
        <v>206</v>
      </c>
      <c r="B10">
        <v>1</v>
      </c>
      <c r="C10">
        <v>1</v>
      </c>
      <c r="D10">
        <v>0.64819277108433704</v>
      </c>
      <c r="E10">
        <v>0.35180722891566202</v>
      </c>
      <c r="F10">
        <v>0.96664019062748197</v>
      </c>
      <c r="G10">
        <v>0.96664019062748197</v>
      </c>
      <c r="H10">
        <v>0.205286343612334</v>
      </c>
      <c r="I10">
        <v>0.54008810572687205</v>
      </c>
      <c r="J10">
        <v>0.33297554332590501</v>
      </c>
      <c r="K10">
        <v>0.56733371367726904</v>
      </c>
      <c r="L10">
        <v>0.90538598807422199</v>
      </c>
      <c r="M10" s="28">
        <v>0</v>
      </c>
      <c r="N10">
        <v>1.01353074007476</v>
      </c>
      <c r="O10">
        <v>0.98717968496462705</v>
      </c>
      <c r="P10">
        <v>1.01826912520473</v>
      </c>
      <c r="Q10">
        <v>0.983768195326019</v>
      </c>
      <c r="R10">
        <v>575.96002197265602</v>
      </c>
      <c r="S10" s="40">
        <f>IF(C10,O10,Q10)</f>
        <v>0.98717968496462705</v>
      </c>
      <c r="T10" s="40">
        <f>IF(D10 = 0,N10,P10)</f>
        <v>1.01826912520473</v>
      </c>
      <c r="U10" s="59">
        <f>R10*S10^(1-M10)</f>
        <v>568.57603304318627</v>
      </c>
      <c r="V10" s="58">
        <f>R10*T10^(M10+1)</f>
        <v>586.48230772699355</v>
      </c>
      <c r="W10" s="66">
        <f>0.5 * (D10-MAX($D$3:$D$65))/(MIN($D$3:$D$65)-MAX($D$3:$D$65)) + 0.75</f>
        <v>0.93189368770764136</v>
      </c>
      <c r="X10" s="66">
        <f>AVERAGE(D10, F10, G10, H10, I10, J10, K10)</f>
        <v>0.60387955124024018</v>
      </c>
      <c r="Y10" s="29">
        <f>1.2^M10</f>
        <v>1</v>
      </c>
      <c r="Z10" s="29">
        <f>1.6^M10</f>
        <v>1</v>
      </c>
      <c r="AA10" s="29">
        <f>IF(C10&gt;0, 1, 0.3)</f>
        <v>1</v>
      </c>
      <c r="AB10" s="29">
        <f>IF(C10&gt;0, 1, 0.2)</f>
        <v>1</v>
      </c>
      <c r="AC10" s="29">
        <f>PERCENTILE($L$2:$L$65, 0.05)</f>
        <v>6.5096890047036809E-2</v>
      </c>
      <c r="AD10" s="29">
        <f>PERCENTILE($L$2:$L$65, 0.95)</f>
        <v>1.0789291442260309</v>
      </c>
      <c r="AE10" s="29">
        <f>MIN(MAX(L10,AC10), AD10)</f>
        <v>0.90538598807422199</v>
      </c>
      <c r="AF10" s="29">
        <f>AE10-$AE$66+1</f>
        <v>1.8402890980271853</v>
      </c>
      <c r="AG10" s="74">
        <v>0</v>
      </c>
      <c r="AH10" s="74">
        <v>1</v>
      </c>
      <c r="AI10" s="28">
        <v>2</v>
      </c>
      <c r="AJ10" s="21">
        <f>(AF10^4) *Y10*AA10*AG10</f>
        <v>0</v>
      </c>
      <c r="AK10" s="21">
        <f>(AF10^5)*Z10*AB10*AH10*AI10</f>
        <v>42.214365146012781</v>
      </c>
      <c r="AL10" s="15">
        <f>AJ10/$AJ$66</f>
        <v>0</v>
      </c>
      <c r="AM10" s="15">
        <f>AK10/$AK$66</f>
        <v>0.14719272063791047</v>
      </c>
      <c r="AN10" s="2">
        <v>0</v>
      </c>
      <c r="AO10" s="16">
        <f>$D$72*AL10</f>
        <v>0</v>
      </c>
      <c r="AP10" s="24">
        <f>AO10-AN10</f>
        <v>0</v>
      </c>
      <c r="AQ10" s="2">
        <v>0</v>
      </c>
      <c r="AR10" s="2">
        <v>0</v>
      </c>
      <c r="AS10" s="2">
        <v>0</v>
      </c>
      <c r="AT10" s="10">
        <f>SUM(AQ10:AS10)</f>
        <v>0</v>
      </c>
      <c r="AU10" s="16">
        <f>AL10*$D$71</f>
        <v>0</v>
      </c>
      <c r="AV10" s="9">
        <f>AU10-AT10</f>
        <v>0</v>
      </c>
      <c r="AW10" s="9">
        <f>AV10+AP10</f>
        <v>0</v>
      </c>
      <c r="AX10" s="18">
        <f>AN10+AT10</f>
        <v>0</v>
      </c>
      <c r="AY10" s="27">
        <f>AO10+AU10</f>
        <v>0</v>
      </c>
      <c r="AZ10" s="67">
        <f>AW10*(AW10&gt;0)</f>
        <v>0</v>
      </c>
      <c r="BA10">
        <f>AZ10/$AZ$66</f>
        <v>0</v>
      </c>
      <c r="BB10" s="57">
        <f>BA10*$AW$66</f>
        <v>0</v>
      </c>
      <c r="BC10" s="70">
        <f>IF(BB10&gt;0,U10,V10)</f>
        <v>586.48230772699355</v>
      </c>
      <c r="BD10" s="17">
        <f>BB10/BC10</f>
        <v>0</v>
      </c>
      <c r="BE10" s="35" t="e">
        <f>AX10/AY10</f>
        <v>#DIV/0!</v>
      </c>
      <c r="BF10" s="2">
        <v>576</v>
      </c>
      <c r="BG10" s="16">
        <f>AM10*$D$74</f>
        <v>646.56316045570475</v>
      </c>
      <c r="BH10" s="54">
        <f>BG10-BF10</f>
        <v>70.563160455704747</v>
      </c>
      <c r="BI10" s="75">
        <f>BH10*(BH10&gt;0)</f>
        <v>70.563160455704747</v>
      </c>
      <c r="BJ10" s="35">
        <f>BI10/$BI$66</f>
        <v>8.4693946684305729E-2</v>
      </c>
      <c r="BK10" s="76">
        <f>BJ10 * $BH$66</f>
        <v>13.773776549268675</v>
      </c>
      <c r="BL10" s="77">
        <f>IF(BK10&gt;0, U10, V10)</f>
        <v>568.57603304318627</v>
      </c>
      <c r="BM10" s="17">
        <f>BK10/BL10</f>
        <v>2.422503895485599E-2</v>
      </c>
      <c r="BN10" s="39">
        <f>($AF10^$BN$68)*($BO$68^$M10)*(IF($C10&gt;0,1,$BP$68))</f>
        <v>1.9512598772344114</v>
      </c>
      <c r="BO10" s="39">
        <f>($AF10^$BN$69)*($BO$69^$M10)*(IF($C10&gt;0,1,$BP$69))</f>
        <v>3.6750803426289704</v>
      </c>
      <c r="BP10" s="39">
        <f>($AF10^$BN$70)*($BO$70^$M10)*(IF($C10&gt;0,1,$BP$70))</f>
        <v>19.415155686056263</v>
      </c>
      <c r="BQ10" s="39">
        <f>($AF10^$BN$71)*($BO$71^$M10)*(IF($C10&gt;0,1,$BP$71))</f>
        <v>3.6908044894469265</v>
      </c>
      <c r="BR10" s="39">
        <f>($AF10^$BN$72)*($BO$72^$M10)*(IF($C10&gt;0,1,$BP$72))</f>
        <v>1.0557834714899372</v>
      </c>
      <c r="BS10" s="39">
        <f>($AF10^$BN$73)*($BO$73^$M10)*(IF($C10&gt;0,1,$BP$73))</f>
        <v>8.9100755661023943</v>
      </c>
      <c r="BT10" s="39">
        <f>($AF10^$BN$74)*($BO$74^$M10)*(IF($C10&gt;0,1,$BP$74))</f>
        <v>3.1170775225681586</v>
      </c>
      <c r="BU10" s="37">
        <f>BN10/BN$66</f>
        <v>1.7671247355579817E-2</v>
      </c>
      <c r="BV10" s="37">
        <f>BO10/BO$66</f>
        <v>2.0711166724962832E-2</v>
      </c>
      <c r="BW10" s="37">
        <f>BP10/BP$66</f>
        <v>1.7475610609376208E-2</v>
      </c>
      <c r="BX10" s="37">
        <f>BQ10/BQ$66</f>
        <v>1.0928436076265572E-2</v>
      </c>
      <c r="BY10" s="37">
        <f>BR10/BR$66</f>
        <v>1.798436650161547E-2</v>
      </c>
      <c r="BZ10" s="37">
        <f>BS10/BS$66</f>
        <v>2.8180054320107981E-2</v>
      </c>
      <c r="CA10" s="37">
        <f>BT10/BT$66</f>
        <v>1.3792081843916193E-2</v>
      </c>
      <c r="CB10" s="2">
        <v>1718</v>
      </c>
      <c r="CC10" s="17">
        <f>CB$66*BU10</f>
        <v>1012.2797335170342</v>
      </c>
      <c r="CD10" s="1">
        <f>CC10-CB10</f>
        <v>-705.72026648296583</v>
      </c>
      <c r="CE10" s="2">
        <v>1623</v>
      </c>
      <c r="CF10" s="17">
        <f>CE$66*BV10</f>
        <v>1305.590528008207</v>
      </c>
      <c r="CG10" s="1">
        <f>CF10-CE10</f>
        <v>-317.409471991793</v>
      </c>
      <c r="CH10" s="2">
        <v>3962</v>
      </c>
      <c r="CI10" s="17">
        <f>CH$66*BW10</f>
        <v>1311.1950640214968</v>
      </c>
      <c r="CJ10" s="1">
        <f>CI10-CH10</f>
        <v>-2650.8049359785032</v>
      </c>
      <c r="CK10" s="2">
        <v>0</v>
      </c>
      <c r="CL10" s="17">
        <f>CK$66*BX10</f>
        <v>745.21005604054938</v>
      </c>
      <c r="CM10" s="1">
        <f>CL10-CK10</f>
        <v>745.21005604054938</v>
      </c>
      <c r="CN10" s="2">
        <v>0</v>
      </c>
      <c r="CO10" s="17">
        <f>CN$66*BY10</f>
        <v>1349.2051593176941</v>
      </c>
      <c r="CP10" s="1">
        <f>CO10-CN10</f>
        <v>1349.2051593176941</v>
      </c>
      <c r="CQ10" s="2">
        <v>0</v>
      </c>
      <c r="CR10" s="17">
        <f>CQ$66*BZ10</f>
        <v>2227.0415128638138</v>
      </c>
      <c r="CS10" s="1">
        <f>CR10-CQ10</f>
        <v>2227.0415128638138</v>
      </c>
      <c r="CT10" s="2">
        <v>0</v>
      </c>
      <c r="CU10" s="17">
        <f>CT$66*CA10</f>
        <v>1048.9567846390462</v>
      </c>
      <c r="CV10" s="1">
        <f>CU10-CT10</f>
        <v>1048.9567846390462</v>
      </c>
      <c r="CW10" s="9"/>
      <c r="DA10" s="37"/>
      <c r="DC10" s="17"/>
      <c r="DD10" s="1"/>
    </row>
    <row r="11" spans="1:110" x14ac:dyDescent="0.2">
      <c r="A11" s="33" t="s">
        <v>52</v>
      </c>
      <c r="B11">
        <v>1</v>
      </c>
      <c r="C11">
        <v>1</v>
      </c>
      <c r="D11">
        <v>0.94216867469879495</v>
      </c>
      <c r="E11">
        <v>5.78313253012048E-2</v>
      </c>
      <c r="F11">
        <v>0.96981731532962601</v>
      </c>
      <c r="G11">
        <v>0.96981731532962601</v>
      </c>
      <c r="H11">
        <v>0.57709251101321501</v>
      </c>
      <c r="I11">
        <v>0.62114537444933904</v>
      </c>
      <c r="J11">
        <v>0.59871390817753101</v>
      </c>
      <c r="K11">
        <v>0.76199941934311299</v>
      </c>
      <c r="L11">
        <v>0.93775096884475395</v>
      </c>
      <c r="M11" s="28">
        <v>0</v>
      </c>
      <c r="N11">
        <v>1.0075078050472599</v>
      </c>
      <c r="O11">
        <v>0.995232132311752</v>
      </c>
      <c r="P11">
        <v>1.00720912593746</v>
      </c>
      <c r="Q11">
        <v>0.99620879424156805</v>
      </c>
      <c r="R11">
        <v>129.49000549316401</v>
      </c>
      <c r="S11" s="40">
        <f>IF(C11,O11,Q11)</f>
        <v>0.995232132311752</v>
      </c>
      <c r="T11" s="40">
        <f>IF(D11 = 0,N11,P11)</f>
        <v>1.00720912593746</v>
      </c>
      <c r="U11" s="59">
        <f>R11*S11^(1-M11)</f>
        <v>128.87261428002211</v>
      </c>
      <c r="V11" s="58">
        <f>R11*T11^(M11+1)</f>
        <v>130.42351525040661</v>
      </c>
      <c r="W11" s="66">
        <f>0.5 * (D11-MAX($D$3:$D$65))/(MIN($D$3:$D$65)-MAX($D$3:$D$65)) + 0.75</f>
        <v>0.77990033222591371</v>
      </c>
      <c r="X11" s="66">
        <f>AVERAGE(D11, F11, G11, H11, I11, J11, K11)</f>
        <v>0.77725064547732081</v>
      </c>
      <c r="Y11" s="29">
        <f>1.2^M11</f>
        <v>1</v>
      </c>
      <c r="Z11" s="29">
        <f>1.6^M11</f>
        <v>1</v>
      </c>
      <c r="AA11" s="29">
        <f>IF(C11&gt;0, 1, 0.3)</f>
        <v>1</v>
      </c>
      <c r="AB11" s="29">
        <f>IF(C11&gt;0, 1, 0.2)</f>
        <v>1</v>
      </c>
      <c r="AC11" s="29">
        <f>PERCENTILE($L$2:$L$65, 0.05)</f>
        <v>6.5096890047036809E-2</v>
      </c>
      <c r="AD11" s="29">
        <f>PERCENTILE($L$2:$L$65, 0.95)</f>
        <v>1.0789291442260309</v>
      </c>
      <c r="AE11" s="29">
        <f>MIN(MAX(L11,AC11), AD11)</f>
        <v>0.93775096884475395</v>
      </c>
      <c r="AF11" s="29">
        <f>AE11-$AE$66+1</f>
        <v>1.8726540787977171</v>
      </c>
      <c r="AG11" s="74">
        <v>1</v>
      </c>
      <c r="AH11" s="74">
        <v>0</v>
      </c>
      <c r="AI11" s="28">
        <v>1</v>
      </c>
      <c r="AJ11" s="21">
        <f>(AF11^4) *Y11*AA11*AG11</f>
        <v>12.297879785837091</v>
      </c>
      <c r="AK11" s="21">
        <f>(AF11^5)*Z11*AB11*AH11*AI11</f>
        <v>0</v>
      </c>
      <c r="AL11" s="15">
        <f>AJ11/$AJ$66</f>
        <v>3.1785577761105015E-2</v>
      </c>
      <c r="AM11" s="15">
        <f>AK11/$AK$66</f>
        <v>0</v>
      </c>
      <c r="AN11" s="2">
        <v>3626</v>
      </c>
      <c r="AO11" s="16">
        <f>$D$72*AL11</f>
        <v>3876.1596655028047</v>
      </c>
      <c r="AP11" s="24">
        <f>AO11-AN11</f>
        <v>250.15966550280473</v>
      </c>
      <c r="AQ11" s="2">
        <v>259</v>
      </c>
      <c r="AR11" s="2">
        <v>5180</v>
      </c>
      <c r="AS11" s="2">
        <v>129</v>
      </c>
      <c r="AT11" s="10">
        <f>SUM(AQ11:AS11)</f>
        <v>5568</v>
      </c>
      <c r="AU11" s="16">
        <f>AL11*$D$71</f>
        <v>5920.4688062664864</v>
      </c>
      <c r="AV11" s="9">
        <f>AU11-AT11</f>
        <v>352.46880626648635</v>
      </c>
      <c r="AW11" s="9">
        <f>AV11+AP11</f>
        <v>602.62847176929108</v>
      </c>
      <c r="AX11" s="18">
        <f>AN11+AT11</f>
        <v>9194</v>
      </c>
      <c r="AY11" s="27">
        <f>AO11+AU11</f>
        <v>9796.6284717692906</v>
      </c>
      <c r="AZ11" s="67">
        <f>AW11*(AW11&gt;0)</f>
        <v>602.62847176929108</v>
      </c>
      <c r="BA11">
        <f>AZ11/$AZ$66</f>
        <v>1.6587934602812129E-2</v>
      </c>
      <c r="BB11" s="57">
        <f>BA11*$AW$66</f>
        <v>6.6992032686927496</v>
      </c>
      <c r="BC11" s="60">
        <f>IF(BB11&gt;0,U11,V11)</f>
        <v>128.87261428002211</v>
      </c>
      <c r="BD11" s="17">
        <f>BB11/BC11</f>
        <v>5.1983140918801581E-2</v>
      </c>
      <c r="BE11" s="35">
        <f>AX11/AY11</f>
        <v>0.938486135969546</v>
      </c>
      <c r="BF11" s="2">
        <v>0</v>
      </c>
      <c r="BG11" s="16">
        <f>AM11*$D$74</f>
        <v>0</v>
      </c>
      <c r="BH11" s="54">
        <f>BG11-BF11</f>
        <v>0</v>
      </c>
      <c r="BI11" s="75">
        <f>BH11*(BH11&gt;0)</f>
        <v>0</v>
      </c>
      <c r="BJ11" s="35">
        <f>BI11/$BI$66</f>
        <v>0</v>
      </c>
      <c r="BK11" s="76">
        <f>BJ11 * $BH$66</f>
        <v>0</v>
      </c>
      <c r="BL11" s="77">
        <f>IF(BK11&gt;0, U11, V11)</f>
        <v>130.42351525040661</v>
      </c>
      <c r="BM11" s="17">
        <f>BK11/BL11</f>
        <v>0</v>
      </c>
      <c r="BN11" s="39">
        <f>($AF11^$BN$68)*($BO$68^$M11)*(IF($C11&gt;0,1,$BP$68))</f>
        <v>1.9889024681198104</v>
      </c>
      <c r="BO11" s="39">
        <f>($AF11^$BN$69)*($BO$69^$M11)*(IF($C11&gt;0,1,$BP$69))</f>
        <v>3.8143842006677362</v>
      </c>
      <c r="BP11" s="39">
        <f>($AF11^$BN$70)*($BO$70^$M11)*(IF($C11&gt;0,1,$BP$70))</f>
        <v>21.132998316162716</v>
      </c>
      <c r="BQ11" s="39">
        <f>($AF11^$BN$71)*($BO$71^$M11)*(IF($C11&gt;0,1,$BP$71))</f>
        <v>3.8311718921125371</v>
      </c>
      <c r="BR11" s="39">
        <f>($AF11^$BN$72)*($BO$72^$M11)*(IF($C11&gt;0,1,$BP$72))</f>
        <v>1.0574229279493677</v>
      </c>
      <c r="BS11" s="39">
        <f>($AF11^$BN$73)*($BO$73^$M11)*(IF($C11&gt;0,1,$BP$73))</f>
        <v>9.4849012399061667</v>
      </c>
      <c r="BT11" s="39">
        <f>($AF11^$BN$74)*($BO$74^$M11)*(IF($C11&gt;0,1,$BP$74))</f>
        <v>3.2200372329948737</v>
      </c>
      <c r="BU11" s="37">
        <f>BN11/BN$66</f>
        <v>1.8012150964782082E-2</v>
      </c>
      <c r="BV11" s="37">
        <f>BO11/BO$66</f>
        <v>2.149622314830283E-2</v>
      </c>
      <c r="BW11" s="37">
        <f>BP11/BP$66</f>
        <v>1.9021843324547653E-2</v>
      </c>
      <c r="BX11" s="37">
        <f>BQ11/BQ$66</f>
        <v>1.1344062585772833E-2</v>
      </c>
      <c r="BY11" s="37">
        <f>BR11/BR$66</f>
        <v>1.8012293237187706E-2</v>
      </c>
      <c r="BZ11" s="37">
        <f>BS11/BS$66</f>
        <v>2.9998065692986704E-2</v>
      </c>
      <c r="CA11" s="37">
        <f>BT11/BT$66</f>
        <v>1.4247645987749614E-2</v>
      </c>
      <c r="CB11" s="2">
        <v>930</v>
      </c>
      <c r="CC11" s="17">
        <f>CB$66*BU11</f>
        <v>1031.8080558665768</v>
      </c>
      <c r="CD11" s="1">
        <f>CC11-CB11</f>
        <v>101.80805586657675</v>
      </c>
      <c r="CE11" s="2">
        <v>335</v>
      </c>
      <c r="CF11" s="17">
        <f>CE$66*BV11</f>
        <v>1355.0789148227138</v>
      </c>
      <c r="CG11" s="1">
        <f>CF11-CE11</f>
        <v>1020.0789148227138</v>
      </c>
      <c r="CH11" s="2">
        <v>1135</v>
      </c>
      <c r="CI11" s="17">
        <f>CH$66*BW11</f>
        <v>1427.2089046408105</v>
      </c>
      <c r="CJ11" s="1">
        <f>CI11-CH11</f>
        <v>292.20890464081049</v>
      </c>
      <c r="CK11" s="2">
        <v>1365</v>
      </c>
      <c r="CL11" s="17">
        <f>CK$66*BX11</f>
        <v>773.55162772384949</v>
      </c>
      <c r="CM11" s="1">
        <f>CL11-CK11</f>
        <v>-591.44837227615051</v>
      </c>
      <c r="CN11" s="2">
        <v>1165</v>
      </c>
      <c r="CO11" s="17">
        <f>CN$66*BY11</f>
        <v>1351.3002509470589</v>
      </c>
      <c r="CP11" s="1">
        <f>CO11-CN11</f>
        <v>186.30025094705888</v>
      </c>
      <c r="CQ11" s="2">
        <v>2072</v>
      </c>
      <c r="CR11" s="17">
        <f>CQ$66*BZ11</f>
        <v>2370.7171336510464</v>
      </c>
      <c r="CS11" s="1">
        <f>CR11-CQ11</f>
        <v>298.71713365104642</v>
      </c>
      <c r="CT11" s="2">
        <v>1683</v>
      </c>
      <c r="CU11" s="17">
        <f>CT$66*CA11</f>
        <v>1083.6047155982969</v>
      </c>
      <c r="CV11" s="1">
        <f>CU11-CT11</f>
        <v>-599.39528440170307</v>
      </c>
      <c r="CW11" s="9"/>
      <c r="DA11" s="37"/>
      <c r="DC11" s="17"/>
      <c r="DD11" s="1"/>
    </row>
    <row r="12" spans="1:110" x14ac:dyDescent="0.2">
      <c r="A12" s="33" t="s">
        <v>79</v>
      </c>
      <c r="B12">
        <v>1</v>
      </c>
      <c r="C12">
        <v>1</v>
      </c>
      <c r="D12">
        <v>0.95370370370370305</v>
      </c>
      <c r="E12">
        <v>4.6296296296296197E-2</v>
      </c>
      <c r="F12">
        <v>0.67391304347825998</v>
      </c>
      <c r="G12">
        <v>0.67391304347825998</v>
      </c>
      <c r="H12">
        <v>0.818965517241379</v>
      </c>
      <c r="I12">
        <v>1</v>
      </c>
      <c r="J12">
        <v>0.90496713600073797</v>
      </c>
      <c r="K12">
        <v>0.78094119936782802</v>
      </c>
      <c r="L12">
        <v>0.41612431642424602</v>
      </c>
      <c r="M12" s="28">
        <v>-1</v>
      </c>
      <c r="N12">
        <v>1.0041466138094</v>
      </c>
      <c r="O12">
        <v>0.99246172951363898</v>
      </c>
      <c r="P12">
        <v>1.01111272721446</v>
      </c>
      <c r="Q12">
        <v>0.98893121561058694</v>
      </c>
      <c r="R12">
        <v>46.700000762939403</v>
      </c>
      <c r="S12" s="40">
        <f>IF(C12,O12,Q12)</f>
        <v>0.99246172951363898</v>
      </c>
      <c r="T12" s="40">
        <f>IF(D12 = 0,N12,P12)</f>
        <v>1.01111272721446</v>
      </c>
      <c r="U12" s="59">
        <f>R12*S12^(1-M12)</f>
        <v>45.998580039928072</v>
      </c>
      <c r="V12" s="58">
        <f>R12*T12^(M12+1)</f>
        <v>46.700000762939403</v>
      </c>
      <c r="W12" s="66">
        <f>0.5 * (D12-MAX($D$3:$D$65))/(MIN($D$3:$D$65)-MAX($D$3:$D$65)) + 0.75</f>
        <v>0.77393641565153226</v>
      </c>
      <c r="X12" s="66">
        <f>AVERAGE(D12, F12, G12, H12, I12, J12, K12)</f>
        <v>0.82948623475288119</v>
      </c>
      <c r="Y12" s="29">
        <f>1.2^M12</f>
        <v>0.83333333333333337</v>
      </c>
      <c r="Z12" s="29">
        <f>1.6^M12</f>
        <v>0.625</v>
      </c>
      <c r="AA12" s="29">
        <f>IF(C12&gt;0, 1, 0.3)</f>
        <v>1</v>
      </c>
      <c r="AB12" s="29">
        <f>IF(C12&gt;0, 1, 0.2)</f>
        <v>1</v>
      </c>
      <c r="AC12" s="29">
        <f>PERCENTILE($L$2:$L$65, 0.05)</f>
        <v>6.5096890047036809E-2</v>
      </c>
      <c r="AD12" s="29">
        <f>PERCENTILE($L$2:$L$65, 0.95)</f>
        <v>1.0789291442260309</v>
      </c>
      <c r="AE12" s="29">
        <f>MIN(MAX(L12,AC12), AD12)</f>
        <v>0.41612431642424602</v>
      </c>
      <c r="AF12" s="29">
        <f>AE12-$AE$66+1</f>
        <v>1.3510274263772093</v>
      </c>
      <c r="AG12" s="74">
        <v>1</v>
      </c>
      <c r="AH12" s="74">
        <v>0</v>
      </c>
      <c r="AI12" s="28">
        <v>1</v>
      </c>
      <c r="AJ12" s="21">
        <f>(AF12^4) *Y12*AA12*AG12</f>
        <v>2.7763576796577234</v>
      </c>
      <c r="AK12" s="21">
        <f>(AF12^5)*Z12*AB12*AH12*AI12</f>
        <v>0</v>
      </c>
      <c r="AL12" s="15">
        <f>AJ12/$AJ$66</f>
        <v>7.1758818964089257E-3</v>
      </c>
      <c r="AM12" s="15">
        <f>AK12/$AK$66</f>
        <v>0</v>
      </c>
      <c r="AN12" s="2">
        <v>420</v>
      </c>
      <c r="AO12" s="16">
        <f>$D$72*AL12</f>
        <v>875.07813072720694</v>
      </c>
      <c r="AP12" s="24">
        <f>AO12-AN12</f>
        <v>455.07813072720694</v>
      </c>
      <c r="AQ12" s="2">
        <v>467</v>
      </c>
      <c r="AR12" s="2">
        <v>560</v>
      </c>
      <c r="AS12" s="2">
        <v>47</v>
      </c>
      <c r="AT12" s="10">
        <f>SUM(AQ12:AS12)</f>
        <v>1074</v>
      </c>
      <c r="AU12" s="16">
        <f>AL12*$D$71</f>
        <v>1336.5994239415229</v>
      </c>
      <c r="AV12" s="9">
        <f>AU12-AT12</f>
        <v>262.5994239415229</v>
      </c>
      <c r="AW12" s="9">
        <f>AV12+AP12</f>
        <v>717.67755466872984</v>
      </c>
      <c r="AX12" s="18">
        <f>AN12+AT12</f>
        <v>1494</v>
      </c>
      <c r="AY12" s="27">
        <f>AO12+AU12</f>
        <v>2211.67755466873</v>
      </c>
      <c r="AZ12" s="67">
        <f>AW12*(AW12&gt;0)</f>
        <v>717.67755466872984</v>
      </c>
      <c r="BA12">
        <f>AZ12/$AZ$66</f>
        <v>1.9754772468348655E-2</v>
      </c>
      <c r="BB12" s="57">
        <f>BA12*$AW$66</f>
        <v>7.9781624090685304</v>
      </c>
      <c r="BC12" s="60">
        <f>IF(BB12&gt;0,U12,V12)</f>
        <v>45.998580039928072</v>
      </c>
      <c r="BD12" s="17">
        <f>BB12/BC12</f>
        <v>0.17344366722066767</v>
      </c>
      <c r="BE12" s="35">
        <f>AX12/AY12</f>
        <v>0.6755053406615481</v>
      </c>
      <c r="BF12" s="2">
        <v>0</v>
      </c>
      <c r="BG12" s="16">
        <f>AM12*$D$74</f>
        <v>0</v>
      </c>
      <c r="BH12" s="54">
        <f>BG12-BF12</f>
        <v>0</v>
      </c>
      <c r="BI12" s="75">
        <f>BH12*(BH12&gt;0)</f>
        <v>0</v>
      </c>
      <c r="BJ12" s="35">
        <f>BI12/$BI$66</f>
        <v>0</v>
      </c>
      <c r="BK12" s="76">
        <f>BJ12 * $BH$66</f>
        <v>0</v>
      </c>
      <c r="BL12" s="77">
        <f>IF(BK12&gt;0, U12, V12)</f>
        <v>46.700000762939403</v>
      </c>
      <c r="BM12" s="17">
        <f>BK12/BL12</f>
        <v>0</v>
      </c>
      <c r="BN12" s="39">
        <f>($AF12^$BN$68)*($BO$68^$M12)*(IF($C12&gt;0,1,$BP$68))</f>
        <v>1.9023505503533331</v>
      </c>
      <c r="BO12" s="39">
        <f>($AF12^$BN$69)*($BO$69^$M12)*(IF($C12&gt;0,1,$BP$69))</f>
        <v>2.4085758409310434</v>
      </c>
      <c r="BP12" s="39">
        <f>($AF12^$BN$70)*($BO$70^$M12)*(IF($C12&gt;0,1,$BP$70))</f>
        <v>8.9799674039881587</v>
      </c>
      <c r="BQ12" s="39">
        <f>($AF12^$BN$71)*($BO$71^$M12)*(IF($C12&gt;0,1,$BP$71))</f>
        <v>5.4101501044995199</v>
      </c>
      <c r="BR12" s="39">
        <f>($AF12^$BN$72)*($BO$72^$M12)*(IF($C12&gt;0,1,$BP$72))</f>
        <v>0.75859582182395624</v>
      </c>
      <c r="BS12" s="39">
        <f>($AF12^$BN$73)*($BO$73^$M12)*(IF($C12&gt;0,1,$BP$73))</f>
        <v>1.8940447756082948</v>
      </c>
      <c r="BT12" s="39">
        <f>($AF12^$BN$74)*($BO$74^$M12)*(IF($C12&gt;0,1,$BP$74))</f>
        <v>4.0557787702416359</v>
      </c>
      <c r="BU12" s="37">
        <f>BN12/BN$66</f>
        <v>1.7228308501870883E-2</v>
      </c>
      <c r="BV12" s="37">
        <f>BO12/BO$66</f>
        <v>1.3573693949655415E-2</v>
      </c>
      <c r="BW12" s="37">
        <f>BP12/BP$66</f>
        <v>8.0828820625782356E-3</v>
      </c>
      <c r="BX12" s="37">
        <f>BQ12/BQ$66</f>
        <v>1.6019401664075793E-2</v>
      </c>
      <c r="BY12" s="37">
        <f>BR12/BR$66</f>
        <v>1.2922029615621092E-2</v>
      </c>
      <c r="BZ12" s="37">
        <f>BS12/BS$66</f>
        <v>5.9903290679617013E-3</v>
      </c>
      <c r="CA12" s="37">
        <f>BT12/BT$66</f>
        <v>1.7945537874817893E-2</v>
      </c>
      <c r="CB12" s="2">
        <v>1001</v>
      </c>
      <c r="CC12" s="17">
        <f>CB$66*BU12</f>
        <v>986.90642422117162</v>
      </c>
      <c r="CD12" s="1">
        <f>CC12-CB12</f>
        <v>-14.093575778828381</v>
      </c>
      <c r="CE12" s="2">
        <v>1020</v>
      </c>
      <c r="CF12" s="17">
        <f>CE$66*BV12</f>
        <v>855.65851919837803</v>
      </c>
      <c r="CG12" s="1">
        <f>CF12-CE12</f>
        <v>-164.34148080162197</v>
      </c>
      <c r="CH12" s="2">
        <v>0</v>
      </c>
      <c r="CI12" s="17">
        <f>CH$66*BW12</f>
        <v>606.458641155245</v>
      </c>
      <c r="CJ12" s="1">
        <f>CI12-CH12</f>
        <v>606.458641155245</v>
      </c>
      <c r="CK12" s="2">
        <v>741</v>
      </c>
      <c r="CL12" s="17">
        <f>CK$66*BX12</f>
        <v>1092.3629994733283</v>
      </c>
      <c r="CM12" s="1">
        <f>CL12-CK12</f>
        <v>351.36299947332827</v>
      </c>
      <c r="CN12" s="2">
        <v>1214</v>
      </c>
      <c r="CO12" s="17">
        <f>CN$66*BY12</f>
        <v>969.42358379350992</v>
      </c>
      <c r="CP12" s="1">
        <f>CO12-CN12</f>
        <v>-244.57641620649008</v>
      </c>
      <c r="CQ12" s="2">
        <v>1074</v>
      </c>
      <c r="CR12" s="17">
        <f>CQ$66*BZ12</f>
        <v>473.40971591194528</v>
      </c>
      <c r="CS12" s="1">
        <f>CR12-CQ12</f>
        <v>-600.59028408805466</v>
      </c>
      <c r="CT12" s="2">
        <v>47</v>
      </c>
      <c r="CU12" s="17">
        <f>CT$66*CA12</f>
        <v>1364.8478830692748</v>
      </c>
      <c r="CV12" s="1">
        <f>CU12-CT12</f>
        <v>1317.8478830692748</v>
      </c>
      <c r="CW12" s="9"/>
      <c r="DA12" s="37"/>
      <c r="DC12" s="17"/>
      <c r="DD12" s="1"/>
    </row>
    <row r="13" spans="1:110" x14ac:dyDescent="0.2">
      <c r="A13" s="45" t="s">
        <v>41</v>
      </c>
      <c r="B13">
        <v>1</v>
      </c>
      <c r="C13">
        <v>1</v>
      </c>
      <c r="D13">
        <v>0.76904176904176902</v>
      </c>
      <c r="E13">
        <v>0.23095823095823001</v>
      </c>
      <c r="F13">
        <v>0.78381642512077299</v>
      </c>
      <c r="G13">
        <v>0.78381642512077299</v>
      </c>
      <c r="H13">
        <v>0.40767045454545398</v>
      </c>
      <c r="I13">
        <v>0.796875</v>
      </c>
      <c r="J13">
        <v>0.56996701085756596</v>
      </c>
      <c r="K13">
        <v>0.66839322624271802</v>
      </c>
      <c r="L13">
        <v>0.19027013379094501</v>
      </c>
      <c r="M13" s="28">
        <v>0</v>
      </c>
      <c r="N13">
        <v>1.01625612778528</v>
      </c>
      <c r="O13">
        <v>0.98659420574090695</v>
      </c>
      <c r="P13">
        <v>1.0128272730313801</v>
      </c>
      <c r="Q13">
        <v>0.98623379808843004</v>
      </c>
      <c r="R13">
        <v>36.689998626708899</v>
      </c>
      <c r="S13" s="40">
        <f>IF(C13,O13,Q13)</f>
        <v>0.98659420574090695</v>
      </c>
      <c r="T13" s="40">
        <f>IF(D13 = 0,N13,P13)</f>
        <v>1.0128272730313801</v>
      </c>
      <c r="U13" s="59">
        <f>R13*S13^(1-M13)</f>
        <v>36.19814005375283</v>
      </c>
      <c r="V13" s="58">
        <f>R13*T13^(M13+1)</f>
        <v>37.160631256614657</v>
      </c>
      <c r="W13" s="66">
        <f>0.5 * (D13-MAX($D$3:$D$65))/(MIN($D$3:$D$65)-MAX($D$3:$D$65)) + 0.75</f>
        <v>0.86941154383014851</v>
      </c>
      <c r="X13" s="66">
        <f>AVERAGE(D13, F13, G13, H13, I13, J13, K13)</f>
        <v>0.68279718727557903</v>
      </c>
      <c r="Y13" s="29">
        <f>1.2^M13</f>
        <v>1</v>
      </c>
      <c r="Z13" s="29">
        <f>1.6^M13</f>
        <v>1</v>
      </c>
      <c r="AA13" s="29">
        <f>IF(C13&gt;0, 1, 0.3)</f>
        <v>1</v>
      </c>
      <c r="AB13" s="29">
        <f>IF(C13&gt;0, 1, 0.2)</f>
        <v>1</v>
      </c>
      <c r="AC13" s="29">
        <f>PERCENTILE($L$2:$L$65, 0.05)</f>
        <v>6.5096890047036809E-2</v>
      </c>
      <c r="AD13" s="29">
        <f>PERCENTILE($L$2:$L$65, 0.95)</f>
        <v>1.0789291442260309</v>
      </c>
      <c r="AE13" s="29">
        <f>MIN(MAX(L13,AC13), AD13)</f>
        <v>0.19027013379094501</v>
      </c>
      <c r="AF13" s="29">
        <f>AE13-$AE$66+1</f>
        <v>1.1251732437439081</v>
      </c>
      <c r="AG13" s="74">
        <v>1</v>
      </c>
      <c r="AH13" s="74">
        <v>0</v>
      </c>
      <c r="AI13" s="28">
        <v>1</v>
      </c>
      <c r="AJ13" s="21">
        <f>(AF13^4) *Y13*AA13*AG13</f>
        <v>1.6027935458228431</v>
      </c>
      <c r="AK13" s="21">
        <f>(AF13^5)*Z13*AB13*AH13*AI13</f>
        <v>0</v>
      </c>
      <c r="AL13" s="15">
        <f>AJ13/$AJ$66</f>
        <v>4.1426424532480044E-3</v>
      </c>
      <c r="AM13" s="15">
        <f>AK13/$AK$66</f>
        <v>0</v>
      </c>
      <c r="AN13" s="2">
        <v>440</v>
      </c>
      <c r="AO13" s="16">
        <f>$D$72*AL13</f>
        <v>505.1833163633288</v>
      </c>
      <c r="AP13" s="24">
        <f>AO13-AN13</f>
        <v>65.1833163633288</v>
      </c>
      <c r="AQ13" s="2">
        <v>147</v>
      </c>
      <c r="AR13" s="2">
        <v>807</v>
      </c>
      <c r="AS13" s="2">
        <v>0</v>
      </c>
      <c r="AT13" s="10">
        <f>SUM(AQ13:AS13)</f>
        <v>954</v>
      </c>
      <c r="AU13" s="16">
        <f>AL13*$D$71</f>
        <v>771.61993418229531</v>
      </c>
      <c r="AV13" s="9">
        <f>AU13-AT13</f>
        <v>-182.38006581770469</v>
      </c>
      <c r="AW13" s="9">
        <f>AV13+AP13</f>
        <v>-117.19674945437589</v>
      </c>
      <c r="AX13" s="18">
        <f>AN13+AT13</f>
        <v>1394</v>
      </c>
      <c r="AY13" s="27">
        <f>AO13+AU13</f>
        <v>1276.803250545624</v>
      </c>
      <c r="AZ13" s="67">
        <f>AW13*(AW13&gt;0)</f>
        <v>0</v>
      </c>
      <c r="BA13">
        <f>AZ13/$AZ$66</f>
        <v>0</v>
      </c>
      <c r="BB13" s="57">
        <f>BA13*$AW$66</f>
        <v>0</v>
      </c>
      <c r="BC13" s="70">
        <f>IF(BB13&gt;0,U13,V13)</f>
        <v>37.160631256614657</v>
      </c>
      <c r="BD13" s="17">
        <f>BB13/BC13</f>
        <v>0</v>
      </c>
      <c r="BE13" s="35">
        <f>AX13/AY13</f>
        <v>1.0917892004146244</v>
      </c>
      <c r="BF13" s="2">
        <v>0</v>
      </c>
      <c r="BG13" s="16">
        <f>AM13*$D$74</f>
        <v>0</v>
      </c>
      <c r="BH13" s="54">
        <f>BG13-BF13</f>
        <v>0</v>
      </c>
      <c r="BI13" s="75">
        <f>BH13*(BH13&gt;0)</f>
        <v>0</v>
      </c>
      <c r="BJ13" s="35">
        <f>BI13/$BI$66</f>
        <v>0</v>
      </c>
      <c r="BK13" s="76">
        <f>BJ13 * $BH$66</f>
        <v>0</v>
      </c>
      <c r="BL13" s="77">
        <f>IF(BK13&gt;0, U13, V13)</f>
        <v>37.160631256614657</v>
      </c>
      <c r="BM13" s="17">
        <f>BK13/BL13</f>
        <v>0</v>
      </c>
      <c r="BN13" s="39">
        <f>($AF13^$BN$68)*($BO$68^$M13)*(IF($C13&gt;0,1,$BP$68))</f>
        <v>1.1379847921954691</v>
      </c>
      <c r="BO13" s="39">
        <f>($AF13^$BN$69)*($BO$69^$M13)*(IF($C13&gt;0,1,$BP$69))</f>
        <v>1.2861813016232655</v>
      </c>
      <c r="BP13" s="39">
        <f>($AF13^$BN$70)*($BO$70^$M13)*(IF($C13&gt;0,1,$BP$70))</f>
        <v>1.7745160177637158</v>
      </c>
      <c r="BQ13" s="39">
        <f>($AF13^$BN$71)*($BO$71^$M13)*(IF($C13&gt;0,1,$BP$71))</f>
        <v>1.2872435587543709</v>
      </c>
      <c r="BR13" s="39">
        <f>($AF13^$BN$72)*($BO$72^$M13)*(IF($C13&gt;0,1,$BP$72))</f>
        <v>1.0105516750190096</v>
      </c>
      <c r="BS13" s="39">
        <f>($AF13^$BN$73)*($BO$73^$M13)*(IF($C13&gt;0,1,$BP$73))</f>
        <v>1.5264154559389667</v>
      </c>
      <c r="BT13" s="39">
        <f>($AF13^$BN$74)*($BO$74^$M13)*(IF($C13&gt;0,1,$BP$74))</f>
        <v>1.2458706490295135</v>
      </c>
      <c r="BU13" s="37">
        <f>BN13/BN$66</f>
        <v>1.0305962308965366E-2</v>
      </c>
      <c r="BV13" s="37">
        <f>BO13/BO$66</f>
        <v>7.2483627276005158E-3</v>
      </c>
      <c r="BW13" s="37">
        <f>BP13/BP$66</f>
        <v>1.5972445159845496E-3</v>
      </c>
      <c r="BX13" s="37">
        <f>BQ13/BQ$66</f>
        <v>3.8115156158108491E-3</v>
      </c>
      <c r="BY13" s="37">
        <f>BR13/BR$66</f>
        <v>1.7213881617899999E-2</v>
      </c>
      <c r="BZ13" s="37">
        <f>BS13/BS$66</f>
        <v>4.8276212860704883E-3</v>
      </c>
      <c r="CA13" s="37">
        <f>BT13/BT$66</f>
        <v>5.5125834484189692E-3</v>
      </c>
      <c r="CB13" s="2">
        <v>826</v>
      </c>
      <c r="CC13" s="17">
        <f>CB$66*BU13</f>
        <v>590.36674490677206</v>
      </c>
      <c r="CD13" s="1">
        <f>CC13-CB13</f>
        <v>-235.63325509322794</v>
      </c>
      <c r="CE13" s="2">
        <v>556</v>
      </c>
      <c r="CF13" s="17">
        <f>CE$66*BV13</f>
        <v>456.92228962248134</v>
      </c>
      <c r="CG13" s="1">
        <f>CF13-CE13</f>
        <v>-99.077710377518656</v>
      </c>
      <c r="CH13" s="2">
        <v>185</v>
      </c>
      <c r="CI13" s="17">
        <f>CH$66*BW13</f>
        <v>119.84125603432076</v>
      </c>
      <c r="CJ13" s="1">
        <f>CI13-CH13</f>
        <v>-65.158743965679236</v>
      </c>
      <c r="CK13" s="2">
        <v>367</v>
      </c>
      <c r="CL13" s="17">
        <f>CK$66*BX13</f>
        <v>259.90724984214182</v>
      </c>
      <c r="CM13" s="1">
        <f>CL13-CK13</f>
        <v>-107.09275015785818</v>
      </c>
      <c r="CN13" s="2">
        <v>1394</v>
      </c>
      <c r="CO13" s="17">
        <f>CN$66*BY13</f>
        <v>1291.4026128564758</v>
      </c>
      <c r="CP13" s="1">
        <f>CO13-CN13</f>
        <v>-102.5973871435242</v>
      </c>
      <c r="CQ13" s="2">
        <v>0</v>
      </c>
      <c r="CR13" s="17">
        <f>CQ$66*BZ13</f>
        <v>381.52208261686462</v>
      </c>
      <c r="CS13" s="1">
        <f>CR13-CQ13</f>
        <v>381.52208261686462</v>
      </c>
      <c r="CT13" s="2">
        <v>587</v>
      </c>
      <c r="CU13" s="17">
        <f>CT$66*CA13</f>
        <v>419.25953416950472</v>
      </c>
      <c r="CV13" s="1">
        <f>CU13-CT13</f>
        <v>-167.74046583049528</v>
      </c>
      <c r="CW13" s="9"/>
      <c r="DA13" s="37"/>
      <c r="DC13" s="17"/>
      <c r="DD13" s="1"/>
    </row>
    <row r="14" spans="1:110" x14ac:dyDescent="0.2">
      <c r="A14" s="45" t="s">
        <v>161</v>
      </c>
      <c r="B14">
        <v>1</v>
      </c>
      <c r="C14">
        <v>1</v>
      </c>
      <c r="D14">
        <v>0.968112244897959</v>
      </c>
      <c r="E14">
        <v>3.1887755102040699E-2</v>
      </c>
      <c r="F14">
        <v>0.96616541353383401</v>
      </c>
      <c r="G14">
        <v>0.96616541353383401</v>
      </c>
      <c r="H14">
        <v>0.81157270029673501</v>
      </c>
      <c r="I14">
        <v>0.90356083086053396</v>
      </c>
      <c r="J14">
        <v>0.85633247245672395</v>
      </c>
      <c r="K14">
        <v>0.90959266563314001</v>
      </c>
      <c r="L14">
        <v>0.52054955111241097</v>
      </c>
      <c r="M14" s="28">
        <v>0</v>
      </c>
      <c r="N14">
        <v>1.00980340213408</v>
      </c>
      <c r="O14">
        <v>0.99432792918046398</v>
      </c>
      <c r="P14">
        <v>1.01088602158581</v>
      </c>
      <c r="Q14">
        <v>0.99187240703810697</v>
      </c>
      <c r="R14">
        <v>49.9799995422363</v>
      </c>
      <c r="S14" s="40">
        <f>IF(C14,O14,Q14)</f>
        <v>0.99432792918046398</v>
      </c>
      <c r="T14" s="40">
        <f>IF(D14 = 0,N14,P14)</f>
        <v>1.01088602158581</v>
      </c>
      <c r="U14" s="59">
        <f>R14*S14^(1-M14)</f>
        <v>49.696509445272355</v>
      </c>
      <c r="V14" s="58">
        <f>R14*T14^(M14+1)</f>
        <v>50.524082896111857</v>
      </c>
      <c r="W14" s="66">
        <f>0.5 * (D14-MAX($D$3:$D$65))/(MIN($D$3:$D$65)-MAX($D$3:$D$65)) + 0.75</f>
        <v>0.76648681690284093</v>
      </c>
      <c r="X14" s="66">
        <f>AVERAGE(D14, F14, G14, H14, I14, J14, K14)</f>
        <v>0.91164310588753694</v>
      </c>
      <c r="Y14" s="29">
        <f>1.2^M14</f>
        <v>1</v>
      </c>
      <c r="Z14" s="29">
        <f>1.6^M14</f>
        <v>1</v>
      </c>
      <c r="AA14" s="29">
        <f>IF(C14&gt;0, 1, 0.3)</f>
        <v>1</v>
      </c>
      <c r="AB14" s="29">
        <f>IF(C14&gt;0, 1, 0.2)</f>
        <v>1</v>
      </c>
      <c r="AC14" s="29">
        <f>PERCENTILE($L$2:$L$65, 0.05)</f>
        <v>6.5096890047036809E-2</v>
      </c>
      <c r="AD14" s="29">
        <f>PERCENTILE($L$2:$L$65, 0.95)</f>
        <v>1.0789291442260309</v>
      </c>
      <c r="AE14" s="29">
        <f>MIN(MAX(L14,AC14), AD14)</f>
        <v>0.52054955111241097</v>
      </c>
      <c r="AF14" s="29">
        <f>AE14-$AE$66+1</f>
        <v>1.4554526610653742</v>
      </c>
      <c r="AG14" s="74">
        <v>1</v>
      </c>
      <c r="AH14" s="74">
        <v>0</v>
      </c>
      <c r="AI14" s="28">
        <v>1</v>
      </c>
      <c r="AJ14" s="21">
        <f>(AF14^4) *Y14*AA14*AG14</f>
        <v>4.4873747295502993</v>
      </c>
      <c r="AK14" s="21">
        <f>(AF14^5)*Z14*AB14*AH14*AI14</f>
        <v>0</v>
      </c>
      <c r="AL14" s="15">
        <f>AJ14/$AJ$66</f>
        <v>1.1598243021825884E-2</v>
      </c>
      <c r="AM14" s="15">
        <f>AK14/$AK$66</f>
        <v>0</v>
      </c>
      <c r="AN14" s="2">
        <v>1699</v>
      </c>
      <c r="AO14" s="16">
        <f>$D$72*AL14</f>
        <v>1414.3723335717639</v>
      </c>
      <c r="AP14" s="24">
        <f>AO14-AN14</f>
        <v>-284.62766642823613</v>
      </c>
      <c r="AQ14" s="2">
        <v>550</v>
      </c>
      <c r="AR14" s="2">
        <v>1349</v>
      </c>
      <c r="AS14" s="2">
        <v>0</v>
      </c>
      <c r="AT14" s="10">
        <f>SUM(AQ14:AS14)</f>
        <v>1899</v>
      </c>
      <c r="AU14" s="16">
        <f>AL14*$D$71</f>
        <v>2160.3205244311694</v>
      </c>
      <c r="AV14" s="9">
        <f>AU14-AT14</f>
        <v>261.32052443116936</v>
      </c>
      <c r="AW14" s="9">
        <f>AV14+AP14</f>
        <v>-23.307141997066765</v>
      </c>
      <c r="AX14" s="18">
        <f>AN14+AT14</f>
        <v>3598</v>
      </c>
      <c r="AY14" s="27">
        <f>AO14+AU14</f>
        <v>3574.6928580029335</v>
      </c>
      <c r="AZ14" s="67">
        <f>AW14*(AW14&gt;0)</f>
        <v>0</v>
      </c>
      <c r="BA14">
        <f>AZ14/$AZ$66</f>
        <v>0</v>
      </c>
      <c r="BB14" s="57">
        <f>BA14*$AW$66</f>
        <v>0</v>
      </c>
      <c r="BC14" s="60">
        <f>IF(BB14&gt;0,U14,V14)</f>
        <v>50.524082896111857</v>
      </c>
      <c r="BD14" s="17">
        <f>BB14/BC14</f>
        <v>0</v>
      </c>
      <c r="BE14" s="35">
        <f>AX14/AY14</f>
        <v>1.0065200404406458</v>
      </c>
      <c r="BF14" s="2">
        <v>0</v>
      </c>
      <c r="BG14" s="16">
        <f>AM14*$D$74</f>
        <v>0</v>
      </c>
      <c r="BH14" s="54">
        <f>BG14-BF14</f>
        <v>0</v>
      </c>
      <c r="BI14" s="75">
        <f>BH14*(BH14&gt;0)</f>
        <v>0</v>
      </c>
      <c r="BJ14" s="35">
        <f>BI14/$BI$66</f>
        <v>0</v>
      </c>
      <c r="BK14" s="76">
        <f>BJ14 * $BH$66</f>
        <v>0</v>
      </c>
      <c r="BL14" s="77">
        <f>IF(BK14&gt;0, U14, V14)</f>
        <v>50.524082896111857</v>
      </c>
      <c r="BM14" s="17">
        <f>BK14/BL14</f>
        <v>0</v>
      </c>
      <c r="BN14" s="39">
        <f>($AF14^$BN$68)*($BO$68^$M14)*(IF($C14&gt;0,1,$BP$68))</f>
        <v>1.5088494211250305</v>
      </c>
      <c r="BO14" s="39">
        <f>($AF14^$BN$69)*($BO$69^$M14)*(IF($C14&gt;0,1,$BP$69))</f>
        <v>2.2276036061350655</v>
      </c>
      <c r="BP14" s="39">
        <f>($AF14^$BN$70)*($BO$70^$M14)*(IF($C14&gt;0,1,$BP$70))</f>
        <v>6.2038270891084011</v>
      </c>
      <c r="BQ14" s="39">
        <f>($AF14^$BN$71)*($BO$71^$M14)*(IF($C14&gt;0,1,$BP$71))</f>
        <v>2.2334637025288586</v>
      </c>
      <c r="BR14" s="39">
        <f>($AF14^$BN$72)*($BO$72^$M14)*(IF($C14&gt;0,1,$BP$72))</f>
        <v>1.0339673605570368</v>
      </c>
      <c r="BS14" s="39">
        <f>($AF14^$BN$73)*($BO$73^$M14)*(IF($C14&gt;0,1,$BP$73))</f>
        <v>3.8415910501808197</v>
      </c>
      <c r="BT14" s="39">
        <f>($AF14^$BN$74)*($BO$74^$M14)*(IF($C14&gt;0,1,$BP$74))</f>
        <v>2.0129288736172959</v>
      </c>
      <c r="BU14" s="37">
        <f>BN14/BN$66</f>
        <v>1.3664633631894582E-2</v>
      </c>
      <c r="BV14" s="37">
        <f>BO14/BO$66</f>
        <v>1.2553812538092209E-2</v>
      </c>
      <c r="BW14" s="37">
        <f>BP14/BP$66</f>
        <v>5.5840740218746302E-3</v>
      </c>
      <c r="BX14" s="37">
        <f>BQ14/BQ$66</f>
        <v>6.6132642277683144E-3</v>
      </c>
      <c r="BY14" s="37">
        <f>BR14/BR$66</f>
        <v>1.7612747750941626E-2</v>
      </c>
      <c r="BZ14" s="37">
        <f>BS14/BS$66</f>
        <v>1.2149868277390105E-2</v>
      </c>
      <c r="CA14" s="37">
        <f>BT14/BT$66</f>
        <v>8.9065734072722984E-3</v>
      </c>
      <c r="CB14" s="2">
        <v>763</v>
      </c>
      <c r="CC14" s="17">
        <f>CB$66*BU14</f>
        <v>782.76487296944924</v>
      </c>
      <c r="CD14" s="1">
        <f>CC14-CB14</f>
        <v>19.764872969449243</v>
      </c>
      <c r="CE14" s="2">
        <v>827</v>
      </c>
      <c r="CF14" s="17">
        <f>CE$66*BV14</f>
        <v>791.36723477625662</v>
      </c>
      <c r="CG14" s="1">
        <f>CF14-CE14</f>
        <v>-35.632765223743377</v>
      </c>
      <c r="CH14" s="2">
        <v>0</v>
      </c>
      <c r="CI14" s="17">
        <f>CH$66*BW14</f>
        <v>418.97307386125351</v>
      </c>
      <c r="CJ14" s="1">
        <f>CI14-CH14</f>
        <v>418.97307386125351</v>
      </c>
      <c r="CK14" s="2">
        <v>6327</v>
      </c>
      <c r="CL14" s="17">
        <f>CK$66*BX14</f>
        <v>450.95848769152138</v>
      </c>
      <c r="CM14" s="1">
        <f>CL14-CK14</f>
        <v>-5876.0415123084786</v>
      </c>
      <c r="CN14" s="2">
        <v>1200</v>
      </c>
      <c r="CO14" s="17">
        <f>CN$66*BY14</f>
        <v>1321.3259490233918</v>
      </c>
      <c r="CP14" s="1">
        <f>CO14-CN14</f>
        <v>121.32594902339179</v>
      </c>
      <c r="CQ14" s="2">
        <v>850</v>
      </c>
      <c r="CR14" s="17">
        <f>CQ$66*BZ14</f>
        <v>960.19194009386263</v>
      </c>
      <c r="CS14" s="1">
        <f>CR14-CQ14</f>
        <v>110.19194009386263</v>
      </c>
      <c r="CT14" s="2">
        <v>5148</v>
      </c>
      <c r="CU14" s="17">
        <f>CT$66*CA14</f>
        <v>677.38944049009467</v>
      </c>
      <c r="CV14" s="1">
        <f>CU14-CT14</f>
        <v>-4470.6105595099052</v>
      </c>
      <c r="CW14" s="9"/>
      <c r="DA14" s="37"/>
      <c r="DC14" s="17"/>
      <c r="DD14" s="1"/>
    </row>
    <row r="15" spans="1:110" x14ac:dyDescent="0.2">
      <c r="A15" s="45" t="s">
        <v>15</v>
      </c>
      <c r="B15">
        <v>1</v>
      </c>
      <c r="C15">
        <v>1</v>
      </c>
      <c r="D15">
        <v>0.71966527196652696</v>
      </c>
      <c r="E15">
        <v>0.28033472803347198</v>
      </c>
      <c r="F15">
        <v>0.870041039671682</v>
      </c>
      <c r="G15">
        <v>0.870041039671682</v>
      </c>
      <c r="H15">
        <v>0.168039538714991</v>
      </c>
      <c r="I15">
        <v>0.504118616144975</v>
      </c>
      <c r="J15">
        <v>0.29105301873480299</v>
      </c>
      <c r="K15">
        <v>0.50321771731489096</v>
      </c>
      <c r="L15">
        <v>0.93748102667168098</v>
      </c>
      <c r="M15" s="28">
        <v>0</v>
      </c>
      <c r="N15">
        <v>1.0080495763505</v>
      </c>
      <c r="O15">
        <v>0.99193943049689903</v>
      </c>
      <c r="P15">
        <v>1.0105234223094599</v>
      </c>
      <c r="Q15">
        <v>0.98618571280830203</v>
      </c>
      <c r="R15">
        <v>115.720001220703</v>
      </c>
      <c r="S15" s="40">
        <f>IF(C15,O15,Q15)</f>
        <v>0.99193943049689903</v>
      </c>
      <c r="T15" s="40">
        <f>IF(D15 = 0,N15,P15)</f>
        <v>1.0105234223094599</v>
      </c>
      <c r="U15" s="59">
        <f>R15*S15^(1-M15)</f>
        <v>114.7872321079646</v>
      </c>
      <c r="V15" s="58">
        <f>R15*T15^(M15+1)</f>
        <v>116.93777166319967</v>
      </c>
      <c r="W15" s="66">
        <f>0.5 * (D15-MAX($D$3:$D$65))/(MIN($D$3:$D$65)-MAX($D$3:$D$65)) + 0.75</f>
        <v>0.89494050515019685</v>
      </c>
      <c r="X15" s="66">
        <f>AVERAGE(D15, F15, G15, H15, I15, J15, K15)</f>
        <v>0.56088232031707874</v>
      </c>
      <c r="Y15" s="29">
        <f>1.2^M15</f>
        <v>1</v>
      </c>
      <c r="Z15" s="29">
        <f>1.6^M15</f>
        <v>1</v>
      </c>
      <c r="AA15" s="29">
        <f>IF(C15&gt;0, 1, 0.3)</f>
        <v>1</v>
      </c>
      <c r="AB15" s="29">
        <f>IF(C15&gt;0, 1, 0.2)</f>
        <v>1</v>
      </c>
      <c r="AC15" s="29">
        <f>PERCENTILE($L$2:$L$65, 0.05)</f>
        <v>6.5096890047036809E-2</v>
      </c>
      <c r="AD15" s="29">
        <f>PERCENTILE($L$2:$L$65, 0.95)</f>
        <v>1.0789291442260309</v>
      </c>
      <c r="AE15" s="29">
        <f>MIN(MAX(L15,AC15), AD15)</f>
        <v>0.93748102667168098</v>
      </c>
      <c r="AF15" s="29">
        <f>AE15-$AE$66+1</f>
        <v>1.8723841366246443</v>
      </c>
      <c r="AG15" s="74">
        <v>1</v>
      </c>
      <c r="AH15" s="74">
        <v>0</v>
      </c>
      <c r="AI15" s="28">
        <v>1</v>
      </c>
      <c r="AJ15" s="21">
        <f>(AF15^4) *Y15*AA15*AG15</f>
        <v>12.290790385404023</v>
      </c>
      <c r="AK15" s="21">
        <f>(AF15^5)*Z15*AB15*AH15*AI15</f>
        <v>0</v>
      </c>
      <c r="AL15" s="15">
        <f>AJ15/$AJ$66</f>
        <v>3.1767254221383608E-2</v>
      </c>
      <c r="AM15" s="15">
        <f>AK15/$AK$66</f>
        <v>0</v>
      </c>
      <c r="AN15" s="2">
        <v>6017</v>
      </c>
      <c r="AO15" s="16">
        <f>$D$72*AL15</f>
        <v>3873.9251626055739</v>
      </c>
      <c r="AP15" s="24">
        <f>AO15-AN15</f>
        <v>-2143.0748373944261</v>
      </c>
      <c r="AQ15" s="2">
        <v>694</v>
      </c>
      <c r="AR15" s="2">
        <v>1967</v>
      </c>
      <c r="AS15" s="2">
        <v>0</v>
      </c>
      <c r="AT15" s="10">
        <f>SUM(AQ15:AS15)</f>
        <v>2661</v>
      </c>
      <c r="AU15" s="16">
        <f>AL15*$D$71</f>
        <v>5917.0558135514784</v>
      </c>
      <c r="AV15" s="9">
        <f>AU15-AT15</f>
        <v>3256.0558135514784</v>
      </c>
      <c r="AW15" s="9">
        <f>AV15+AP15</f>
        <v>1112.9809761570523</v>
      </c>
      <c r="AX15" s="18">
        <f>AN15+AT15</f>
        <v>8678</v>
      </c>
      <c r="AY15" s="27">
        <f>AO15+AU15</f>
        <v>9790.9809761570523</v>
      </c>
      <c r="AZ15" s="67">
        <f>AW15*(AW15&gt;0)</f>
        <v>1112.9809761570523</v>
      </c>
      <c r="BA15">
        <f>AZ15/$AZ$66</f>
        <v>3.0635883486326811E-2</v>
      </c>
      <c r="BB15" s="57">
        <f>BA15*$AW$66</f>
        <v>12.372607904789872</v>
      </c>
      <c r="BC15" s="60">
        <f>IF(BB15&gt;0,U15,V15)</f>
        <v>114.7872321079646</v>
      </c>
      <c r="BD15" s="17">
        <f>BB15/BC15</f>
        <v>0.10778731813267052</v>
      </c>
      <c r="BE15" s="35">
        <f>AX15/AY15</f>
        <v>0.88632589738787382</v>
      </c>
      <c r="BF15" s="2">
        <v>0</v>
      </c>
      <c r="BG15" s="16">
        <f>AM15*$D$74</f>
        <v>0</v>
      </c>
      <c r="BH15" s="54">
        <f>BG15-BF15</f>
        <v>0</v>
      </c>
      <c r="BI15" s="75">
        <f>BH15*(BH15&gt;0)</f>
        <v>0</v>
      </c>
      <c r="BJ15" s="35">
        <f>BI15/$BI$66</f>
        <v>0</v>
      </c>
      <c r="BK15" s="76">
        <f>BJ15 * $BH$66</f>
        <v>0</v>
      </c>
      <c r="BL15" s="77">
        <f>IF(BK15&gt;0, U15, V15)</f>
        <v>116.93777166319967</v>
      </c>
      <c r="BM15" s="17">
        <f>BK15/BL15</f>
        <v>0</v>
      </c>
      <c r="BN15" s="39">
        <f>($AF15^$BN$68)*($BO$68^$M15)*(IF($C15&gt;0,1,$BP$68))</f>
        <v>1.9885882478374215</v>
      </c>
      <c r="BO15" s="39">
        <f>($AF15^$BN$69)*($BO$69^$M15)*(IF($C15&gt;0,1,$BP$69))</f>
        <v>3.8132109345434229</v>
      </c>
      <c r="BP15" s="39">
        <f>($AF15^$BN$70)*($BO$70^$M15)*(IF($C15&gt;0,1,$BP$70))</f>
        <v>21.118188227847764</v>
      </c>
      <c r="BQ15" s="39">
        <f>($AF15^$BN$71)*($BO$71^$M15)*(IF($C15&gt;0,1,$BP$71))</f>
        <v>3.8299895973451243</v>
      </c>
      <c r="BR15" s="39">
        <f>($AF15^$BN$72)*($BO$72^$M15)*(IF($C15&gt;0,1,$BP$72))</f>
        <v>1.0574093610555522</v>
      </c>
      <c r="BS15" s="39">
        <f>($AF15^$BN$73)*($BO$73^$M15)*(IF($C15&gt;0,1,$BP$73))</f>
        <v>9.4799992170732743</v>
      </c>
      <c r="BT15" s="39">
        <f>($AF15^$BN$74)*($BO$74^$M15)*(IF($C15&gt;0,1,$BP$74))</f>
        <v>3.2191720799618988</v>
      </c>
      <c r="BU15" s="37">
        <f>BN15/BN$66</f>
        <v>1.8009305283179636E-2</v>
      </c>
      <c r="BV15" s="37">
        <f>BO15/BO$66</f>
        <v>2.1489611126782774E-2</v>
      </c>
      <c r="BW15" s="37">
        <f>BP15/BP$66</f>
        <v>1.9008512741951891E-2</v>
      </c>
      <c r="BX15" s="37">
        <f>BQ15/BQ$66</f>
        <v>1.1340561822504034E-2</v>
      </c>
      <c r="BY15" s="37">
        <f>BR15/BR$66</f>
        <v>1.8012062136780041E-2</v>
      </c>
      <c r="BZ15" s="37">
        <f>BS15/BS$66</f>
        <v>2.9982561978266837E-2</v>
      </c>
      <c r="CA15" s="37">
        <f>BT15/BT$66</f>
        <v>1.4243817959299276E-2</v>
      </c>
      <c r="CB15" s="2">
        <v>1469</v>
      </c>
      <c r="CC15" s="17">
        <f>CB$66*BU15</f>
        <v>1031.6450438416623</v>
      </c>
      <c r="CD15" s="1">
        <f>CC15-CB15</f>
        <v>-437.3549561583377</v>
      </c>
      <c r="CE15" s="2">
        <v>768</v>
      </c>
      <c r="CF15" s="17">
        <f>CE$66*BV15</f>
        <v>1354.6621062101326</v>
      </c>
      <c r="CG15" s="1">
        <f>CF15-CE15</f>
        <v>586.66210621013261</v>
      </c>
      <c r="CH15" s="2">
        <v>942</v>
      </c>
      <c r="CI15" s="17">
        <f>CH$66*BW15</f>
        <v>1426.2087110286504</v>
      </c>
      <c r="CJ15" s="1">
        <f>CI15-CH15</f>
        <v>484.20871102865044</v>
      </c>
      <c r="CK15" s="2">
        <v>230</v>
      </c>
      <c r="CL15" s="17">
        <f>CK$66*BX15</f>
        <v>773.31291067655013</v>
      </c>
      <c r="CM15" s="1">
        <f>CL15-CK15</f>
        <v>543.31291067655013</v>
      </c>
      <c r="CN15" s="2">
        <v>1041</v>
      </c>
      <c r="CO15" s="17">
        <f>CN$66*BY15</f>
        <v>1351.2829135633754</v>
      </c>
      <c r="CP15" s="1">
        <f>CO15-CN15</f>
        <v>310.28291356337536</v>
      </c>
      <c r="CQ15" s="2">
        <v>1852</v>
      </c>
      <c r="CR15" s="17">
        <f>CQ$66*BZ15</f>
        <v>2369.4918905804498</v>
      </c>
      <c r="CS15" s="1">
        <f>CR15-CQ15</f>
        <v>517.49189058044976</v>
      </c>
      <c r="CT15" s="2">
        <v>1620</v>
      </c>
      <c r="CU15" s="17">
        <f>CT$66*CA15</f>
        <v>1083.3135748945065</v>
      </c>
      <c r="CV15" s="1">
        <f>CU15-CT15</f>
        <v>-536.68642510549353</v>
      </c>
      <c r="CW15" s="9"/>
      <c r="DA15" s="37"/>
      <c r="DC15" s="17"/>
      <c r="DD15" s="1"/>
    </row>
    <row r="16" spans="1:110" x14ac:dyDescent="0.2">
      <c r="A16" s="45" t="s">
        <v>193</v>
      </c>
      <c r="B16">
        <v>0</v>
      </c>
      <c r="C16">
        <v>0</v>
      </c>
      <c r="D16">
        <v>0.40659340659340598</v>
      </c>
      <c r="E16">
        <v>0.59340659340659296</v>
      </c>
      <c r="F16">
        <v>0.40069686411149802</v>
      </c>
      <c r="G16">
        <v>0.40069686411149802</v>
      </c>
      <c r="H16">
        <v>0.74233128834355799</v>
      </c>
      <c r="I16">
        <v>0.70245398773006096</v>
      </c>
      <c r="J16">
        <v>0.72211742377104104</v>
      </c>
      <c r="K16">
        <v>0.53791280634070204</v>
      </c>
      <c r="L16">
        <v>5.8219699734921401E-2</v>
      </c>
      <c r="M16" s="28">
        <v>0</v>
      </c>
      <c r="N16">
        <v>1.0104050321872999</v>
      </c>
      <c r="O16">
        <v>0.98709279944246797</v>
      </c>
      <c r="P16">
        <v>1.0137596548838701</v>
      </c>
      <c r="Q16">
        <v>0.98489852106793796</v>
      </c>
      <c r="R16">
        <v>37.9799995422363</v>
      </c>
      <c r="S16" s="40">
        <f>IF(C16,O16,Q16)</f>
        <v>0.98489852106793796</v>
      </c>
      <c r="T16" s="40">
        <f>IF(D16 = 0,N16,P16)</f>
        <v>1.0137596548838701</v>
      </c>
      <c r="U16" s="59">
        <f>R16*S16^(1-M16)</f>
        <v>37.406445379309496</v>
      </c>
      <c r="V16" s="58">
        <f>R16*T16^(M16+1)</f>
        <v>38.502591228427015</v>
      </c>
      <c r="W16" s="66">
        <f>0.5 * (D16-MAX($D$3:$D$65))/(MIN($D$3:$D$65)-MAX($D$3:$D$65)) + 0.75</f>
        <v>1.0568069803950206</v>
      </c>
      <c r="X16" s="66">
        <f>AVERAGE(D16, F16, G16, H16, I16, J16, K16)</f>
        <v>0.55897180585739481</v>
      </c>
      <c r="Y16" s="29">
        <f>1.2^M16</f>
        <v>1</v>
      </c>
      <c r="Z16" s="29">
        <f>1.6^M16</f>
        <v>1</v>
      </c>
      <c r="AA16" s="29">
        <f>IF(C16&gt;0, 1, 0.3)</f>
        <v>0.3</v>
      </c>
      <c r="AB16" s="29">
        <f>IF(C16&gt;0, 1, 0.2)</f>
        <v>0.2</v>
      </c>
      <c r="AC16" s="29">
        <f>PERCENTILE($L$2:$L$65, 0.05)</f>
        <v>6.5096890047036809E-2</v>
      </c>
      <c r="AD16" s="29">
        <f>PERCENTILE($L$2:$L$65, 0.95)</f>
        <v>1.0789291442260309</v>
      </c>
      <c r="AE16" s="29">
        <f>MIN(MAX(L16,AC16), AD16)</f>
        <v>6.5096890047036809E-2</v>
      </c>
      <c r="AF16" s="29">
        <f>AE16-$AE$66+1</f>
        <v>1</v>
      </c>
      <c r="AG16" s="74">
        <v>1</v>
      </c>
      <c r="AH16" s="74">
        <v>0</v>
      </c>
      <c r="AI16" s="28">
        <v>1</v>
      </c>
      <c r="AJ16" s="21">
        <f>(AF16^4) *Y16*AA16*AG16</f>
        <v>0.3</v>
      </c>
      <c r="AK16" s="21">
        <f>(AF16^5)*Z16*AB16*AH16*AI16</f>
        <v>0</v>
      </c>
      <c r="AL16" s="15">
        <f>AJ16/$AJ$66</f>
        <v>7.7539165241420768E-4</v>
      </c>
      <c r="AM16" s="15">
        <f>AK16/$AK$66</f>
        <v>0</v>
      </c>
      <c r="AN16" s="2">
        <v>494</v>
      </c>
      <c r="AO16" s="16">
        <f>$D$72*AL16</f>
        <v>94.556778883953683</v>
      </c>
      <c r="AP16" s="24">
        <f>AO16-AN16</f>
        <v>-399.44322111604629</v>
      </c>
      <c r="AQ16" s="2">
        <v>38</v>
      </c>
      <c r="AR16" s="2">
        <v>418</v>
      </c>
      <c r="AS16" s="2">
        <v>38</v>
      </c>
      <c r="AT16" s="10">
        <f>SUM(AQ16:AS16)</f>
        <v>494</v>
      </c>
      <c r="AU16" s="16">
        <f>AL16*$D$71</f>
        <v>144.42657375179795</v>
      </c>
      <c r="AV16" s="9">
        <f>AU16-AT16</f>
        <v>-349.57342624820205</v>
      </c>
      <c r="AW16" s="9">
        <f>AV16+AP16</f>
        <v>-749.01664736424834</v>
      </c>
      <c r="AX16" s="18">
        <f>AN16+AT16</f>
        <v>988</v>
      </c>
      <c r="AY16" s="27">
        <f>AO16+AU16</f>
        <v>238.98335263575163</v>
      </c>
      <c r="AZ16" s="67">
        <f>AW16*(AW16&gt;0)</f>
        <v>0</v>
      </c>
      <c r="BA16">
        <f>AZ16/$AZ$66</f>
        <v>0</v>
      </c>
      <c r="BB16" s="57">
        <f>BA16*$AW$66</f>
        <v>0</v>
      </c>
      <c r="BC16" s="60">
        <f>IF(BB16&gt;0,U16,V16)</f>
        <v>38.502591228427015</v>
      </c>
      <c r="BD16" s="17">
        <f>BB16/BC16</f>
        <v>0</v>
      </c>
      <c r="BE16" s="35">
        <f>AX16/AY16</f>
        <v>4.1341791765130518</v>
      </c>
      <c r="BF16" s="2">
        <v>0</v>
      </c>
      <c r="BG16" s="16">
        <f>AM16*$D$74</f>
        <v>0</v>
      </c>
      <c r="BH16" s="54">
        <f>BG16-BF16</f>
        <v>0</v>
      </c>
      <c r="BI16" s="75">
        <f>BH16*(BH16&gt;0)</f>
        <v>0</v>
      </c>
      <c r="BJ16" s="35">
        <f>BI16/$BI$66</f>
        <v>0</v>
      </c>
      <c r="BK16" s="76">
        <f>BJ16 * $BH$66</f>
        <v>0</v>
      </c>
      <c r="BL16" s="77">
        <f>IF(BK16&gt;0, U16, V16)</f>
        <v>38.502591228427015</v>
      </c>
      <c r="BM16" s="17">
        <f>BK16/BL16</f>
        <v>0</v>
      </c>
      <c r="BN16" s="39">
        <f>($AF16^$BN$68)*($BO$68^$M16)*(IF($C16&gt;0,1,$BP$68))</f>
        <v>0.46400000000000002</v>
      </c>
      <c r="BO16" s="39">
        <f>($AF16^$BN$69)*($BO$69^$M16)*(IF($C16&gt;0,1,$BP$69))</f>
        <v>0.39400000000000002</v>
      </c>
      <c r="BP16" s="39">
        <f>($AF16^$BN$70)*($BO$70^$M16)*(IF($C16&gt;0,1,$BP$70))</f>
        <v>2E-3</v>
      </c>
      <c r="BQ16" s="39">
        <f>($AF16^$BN$71)*($BO$71^$M16)*(IF($C16&gt;0,1,$BP$71))</f>
        <v>0.72499999999999998</v>
      </c>
      <c r="BR16" s="39">
        <f>($AF16^$BN$72)*($BO$72^$M16)*(IF($C16&gt;0,1,$BP$72))</f>
        <v>0.65400000000000003</v>
      </c>
      <c r="BS16" s="39">
        <f>($AF16^$BN$73)*($BO$73^$M16)*(IF($C16&gt;0,1,$BP$73))</f>
        <v>0.22500000000000001</v>
      </c>
      <c r="BT16" s="39">
        <f>($AF16^$BN$74)*($BO$74^$M16)*(IF($C16&gt;0,1,$BP$74))</f>
        <v>3.9E-2</v>
      </c>
      <c r="BU16" s="37">
        <f>BN16/BN$66</f>
        <v>4.2021356912285892E-3</v>
      </c>
      <c r="BV16" s="37">
        <f>BO16/BO$66</f>
        <v>2.2204139580246441E-3</v>
      </c>
      <c r="BW16" s="37">
        <f>BP16/BP$66</f>
        <v>1.8002029849214126E-6</v>
      </c>
      <c r="BX16" s="37">
        <f>BQ16/BQ$66</f>
        <v>2.1467179250342335E-3</v>
      </c>
      <c r="BY16" s="37">
        <f>BR16/BR$66</f>
        <v>1.1140329442227511E-2</v>
      </c>
      <c r="BZ16" s="37">
        <f>BS16/BS$66</f>
        <v>7.1161149812760537E-4</v>
      </c>
      <c r="CA16" s="37">
        <f>BT16/BT$66</f>
        <v>1.7256266102408748E-4</v>
      </c>
      <c r="CB16" s="2">
        <v>0</v>
      </c>
      <c r="CC16" s="17">
        <f>CB$66*BU16</f>
        <v>240.71514093633851</v>
      </c>
      <c r="CD16" s="1">
        <f>CC16-CB16</f>
        <v>240.71514093633851</v>
      </c>
      <c r="CE16" s="2">
        <v>0</v>
      </c>
      <c r="CF16" s="17">
        <f>CE$66*BV16</f>
        <v>139.97045508595752</v>
      </c>
      <c r="CG16" s="1">
        <f>CF16-CE16</f>
        <v>139.97045508595752</v>
      </c>
      <c r="CH16" s="2">
        <v>0</v>
      </c>
      <c r="CI16" s="17">
        <f>CH$66*BW16</f>
        <v>0.13506922995865359</v>
      </c>
      <c r="CJ16" s="1">
        <f>CI16-CH16</f>
        <v>0.13506922995865359</v>
      </c>
      <c r="CK16" s="2">
        <v>0</v>
      </c>
      <c r="CL16" s="17">
        <f>CK$66*BX16</f>
        <v>146.38469530808439</v>
      </c>
      <c r="CM16" s="1">
        <f>CL16-CK16</f>
        <v>146.38469530808439</v>
      </c>
      <c r="CN16" s="2">
        <v>836</v>
      </c>
      <c r="CO16" s="17">
        <f>CN$66*BY16</f>
        <v>835.75865508535003</v>
      </c>
      <c r="CP16" s="1">
        <f>CO16-CN16</f>
        <v>-0.24134491464997154</v>
      </c>
      <c r="CQ16" s="2">
        <v>0</v>
      </c>
      <c r="CR16" s="17">
        <f>CQ$66*BZ16</f>
        <v>56.237945085526526</v>
      </c>
      <c r="CS16" s="1">
        <f>CR16-CQ16</f>
        <v>56.237945085526526</v>
      </c>
      <c r="CT16" s="2">
        <v>0</v>
      </c>
      <c r="CU16" s="17">
        <f>CT$66*CA16</f>
        <v>13.124253184186973</v>
      </c>
      <c r="CV16" s="1">
        <f>CU16-CT16</f>
        <v>13.124253184186973</v>
      </c>
      <c r="CW16" s="9"/>
      <c r="DA16" s="37"/>
      <c r="DC16" s="17"/>
      <c r="DD16" s="1"/>
    </row>
    <row r="17" spans="1:108" x14ac:dyDescent="0.2">
      <c r="A17" s="45" t="s">
        <v>29</v>
      </c>
      <c r="B17">
        <v>1</v>
      </c>
      <c r="C17">
        <v>1</v>
      </c>
      <c r="D17">
        <v>0.67883895131086103</v>
      </c>
      <c r="E17">
        <v>0.32116104868913797</v>
      </c>
      <c r="F17">
        <v>0.82439926062846502</v>
      </c>
      <c r="G17">
        <v>0.82439926062846502</v>
      </c>
      <c r="H17">
        <v>0.19311064718162799</v>
      </c>
      <c r="I17">
        <v>0.40187891440501</v>
      </c>
      <c r="J17">
        <v>0.27858050407270302</v>
      </c>
      <c r="K17">
        <v>0.47923017599379297</v>
      </c>
      <c r="L17">
        <v>0.57077039360881299</v>
      </c>
      <c r="M17" s="28">
        <v>0</v>
      </c>
      <c r="N17">
        <v>1.00750333860792</v>
      </c>
      <c r="O17">
        <v>0.99288404427009302</v>
      </c>
      <c r="P17">
        <v>1.01102712293673</v>
      </c>
      <c r="Q17">
        <v>0.99074213888086404</v>
      </c>
      <c r="R17">
        <v>74.339996337890597</v>
      </c>
      <c r="S17" s="40">
        <f>IF(C17,O17,Q17)</f>
        <v>0.99288404427009302</v>
      </c>
      <c r="T17" s="40">
        <f>IF(D17 = 0,N17,P17)</f>
        <v>1.01102712293673</v>
      </c>
      <c r="U17" s="59">
        <f>R17*S17^(1-M17)</f>
        <v>73.81099621498872</v>
      </c>
      <c r="V17" s="58">
        <f>R17*T17^(M17+1)</f>
        <v>75.159752616624573</v>
      </c>
      <c r="W17" s="66">
        <f>0.5 * (D17-MAX($D$3:$D$65))/(MIN($D$3:$D$65)-MAX($D$3:$D$65)) + 0.75</f>
        <v>0.91604879801411043</v>
      </c>
      <c r="X17" s="66">
        <f>AVERAGE(D17, F17, G17, H17, I17, J17, K17)</f>
        <v>0.52577681631727502</v>
      </c>
      <c r="Y17" s="29">
        <f>1.2^M17</f>
        <v>1</v>
      </c>
      <c r="Z17" s="29">
        <f>1.6^M17</f>
        <v>1</v>
      </c>
      <c r="AA17" s="29">
        <f>IF(C17&gt;0, 1, 0.3)</f>
        <v>1</v>
      </c>
      <c r="AB17" s="29">
        <f>IF(C17&gt;0, 1, 0.2)</f>
        <v>1</v>
      </c>
      <c r="AC17" s="29">
        <f>PERCENTILE($L$2:$L$65, 0.05)</f>
        <v>6.5096890047036809E-2</v>
      </c>
      <c r="AD17" s="29">
        <f>PERCENTILE($L$2:$L$65, 0.95)</f>
        <v>1.0789291442260309</v>
      </c>
      <c r="AE17" s="29">
        <f>MIN(MAX(L17,AC17), AD17)</f>
        <v>0.57077039360881299</v>
      </c>
      <c r="AF17" s="29">
        <f>AE17-$AE$66+1</f>
        <v>1.5056735035617761</v>
      </c>
      <c r="AG17" s="74">
        <v>1</v>
      </c>
      <c r="AH17" s="74">
        <v>0</v>
      </c>
      <c r="AI17" s="28">
        <v>1</v>
      </c>
      <c r="AJ17" s="21">
        <f>(AF17^4) *Y17*AA17*AG17</f>
        <v>5.1395279415303428</v>
      </c>
      <c r="AK17" s="21">
        <f>(AF17^5)*Z17*AB17*AH17*AI17</f>
        <v>0</v>
      </c>
      <c r="AL17" s="15">
        <f>AJ17/$AJ$66</f>
        <v>1.3283823544040681E-2</v>
      </c>
      <c r="AM17" s="15">
        <f>AK17/$AK$66</f>
        <v>0</v>
      </c>
      <c r="AN17" s="2">
        <v>1635</v>
      </c>
      <c r="AO17" s="16">
        <f>$D$72*AL17</f>
        <v>1619.9240237839542</v>
      </c>
      <c r="AP17" s="24">
        <f>AO17-AN17</f>
        <v>-15.075976216045774</v>
      </c>
      <c r="AQ17" s="2">
        <v>446</v>
      </c>
      <c r="AR17" s="2">
        <v>2156</v>
      </c>
      <c r="AS17" s="2">
        <v>0</v>
      </c>
      <c r="AT17" s="10">
        <f>SUM(AQ17:AS17)</f>
        <v>2602</v>
      </c>
      <c r="AU17" s="16">
        <f>AL17*$D$71</f>
        <v>2474.2813709895281</v>
      </c>
      <c r="AV17" s="9">
        <f>AU17-AT17</f>
        <v>-127.71862901047189</v>
      </c>
      <c r="AW17" s="9">
        <f>AV17+AP17</f>
        <v>-142.79460522651766</v>
      </c>
      <c r="AX17" s="18">
        <f>AN17+AT17</f>
        <v>4237</v>
      </c>
      <c r="AY17" s="27">
        <f>AO17+AU17</f>
        <v>4094.2053947734821</v>
      </c>
      <c r="AZ17" s="67">
        <f>AW17*(AW17&gt;0)</f>
        <v>0</v>
      </c>
      <c r="BA17">
        <f>AZ17/$AZ$66</f>
        <v>0</v>
      </c>
      <c r="BB17" s="57">
        <f>BA17*$AW$66</f>
        <v>0</v>
      </c>
      <c r="BC17" s="60">
        <f>IF(BB17&gt;0,U17,V17)</f>
        <v>75.159752616624573</v>
      </c>
      <c r="BD17" s="17">
        <f>BB17/BC17</f>
        <v>0</v>
      </c>
      <c r="BE17" s="35">
        <f>AX17/AY17</f>
        <v>1.034877245144761</v>
      </c>
      <c r="BF17" s="2">
        <v>0</v>
      </c>
      <c r="BG17" s="16">
        <f>AM17*$D$74</f>
        <v>0</v>
      </c>
      <c r="BH17" s="54">
        <f>BG17-BF17</f>
        <v>0</v>
      </c>
      <c r="BI17" s="75">
        <f>BH17*(BH17&gt;0)</f>
        <v>0</v>
      </c>
      <c r="BJ17" s="35">
        <f>BI17/$BI$66</f>
        <v>0</v>
      </c>
      <c r="BK17" s="76">
        <f>BJ17 * $BH$66</f>
        <v>0</v>
      </c>
      <c r="BL17" s="77">
        <f>IF(BK17&gt;0, U17, V17)</f>
        <v>75.159752616624573</v>
      </c>
      <c r="BM17" s="17">
        <f>BK17/BL17</f>
        <v>0</v>
      </c>
      <c r="BN17" s="39">
        <f>($AF17^$BN$68)*($BO$68^$M17)*(IF($C17&gt;0,1,$BP$68))</f>
        <v>1.5660043548068108</v>
      </c>
      <c r="BO17" s="39">
        <f>($AF17^$BN$69)*($BO$69^$M17)*(IF($C17&gt;0,1,$BP$69))</f>
        <v>2.3948457383538617</v>
      </c>
      <c r="BP17" s="39">
        <f>($AF17^$BN$70)*($BO$70^$M17)*(IF($C17&gt;0,1,$BP$70))</f>
        <v>7.31652597361047</v>
      </c>
      <c r="BQ17" s="39">
        <f>($AF17^$BN$71)*($BO$71^$M17)*(IF($C17&gt;0,1,$BP$71))</f>
        <v>2.4017160461455171</v>
      </c>
      <c r="BR17" s="39">
        <f>($AF17^$BN$72)*($BO$72^$M17)*(IF($C17&gt;0,1,$BP$72))</f>
        <v>1.0370938094306268</v>
      </c>
      <c r="BS17" s="39">
        <f>($AF17^$BN$73)*($BO$73^$M17)*(IF($C17&gt;0,1,$BP$73))</f>
        <v>4.3385307210189952</v>
      </c>
      <c r="BT17" s="39">
        <f>($AF17^$BN$74)*($BO$74^$M17)*(IF($C17&gt;0,1,$BP$74))</f>
        <v>2.1443231087189312</v>
      </c>
      <c r="BU17" s="37">
        <f>BN17/BN$66</f>
        <v>1.4182247396450642E-2</v>
      </c>
      <c r="BV17" s="37">
        <f>BO17/BO$66</f>
        <v>1.3496317017149109E-2</v>
      </c>
      <c r="BW17" s="37">
        <f>BP17/BP$66</f>
        <v>6.5856159484743056E-3</v>
      </c>
      <c r="BX17" s="37">
        <f>BQ17/BQ$66</f>
        <v>7.1114577753143829E-3</v>
      </c>
      <c r="BY17" s="37">
        <f>BR17/BR$66</f>
        <v>1.7666004127755194E-2</v>
      </c>
      <c r="BZ17" s="37">
        <f>BS17/BS$66</f>
        <v>1.372154820469763E-2</v>
      </c>
      <c r="CA17" s="37">
        <f>BT17/BT$66</f>
        <v>9.4879513265636508E-3</v>
      </c>
      <c r="CB17" s="2">
        <v>892</v>
      </c>
      <c r="CC17" s="17">
        <f>CB$66*BU17</f>
        <v>812.41585985827851</v>
      </c>
      <c r="CD17" s="1">
        <f>CC17-CB17</f>
        <v>-79.584140141721491</v>
      </c>
      <c r="CE17" s="2">
        <v>910</v>
      </c>
      <c r="CF17" s="17">
        <f>CE$66*BV17</f>
        <v>850.78083212704553</v>
      </c>
      <c r="CG17" s="1">
        <f>CF17-CE17</f>
        <v>-59.219167872954472</v>
      </c>
      <c r="CH17" s="2">
        <v>452</v>
      </c>
      <c r="CI17" s="17">
        <f>CH$66*BW17</f>
        <v>494.11876461402716</v>
      </c>
      <c r="CJ17" s="1">
        <f>CI17-CH17</f>
        <v>42.118764614027157</v>
      </c>
      <c r="CK17" s="2">
        <v>1230</v>
      </c>
      <c r="CL17" s="17">
        <f>CK$66*BX17</f>
        <v>484.93030569868779</v>
      </c>
      <c r="CM17" s="1">
        <f>CL17-CK17</f>
        <v>-745.06969430131221</v>
      </c>
      <c r="CN17" s="2">
        <v>743</v>
      </c>
      <c r="CO17" s="17">
        <f>CN$66*BY17</f>
        <v>1325.3212956683224</v>
      </c>
      <c r="CP17" s="1">
        <f>CO17-CN17</f>
        <v>582.32129566832236</v>
      </c>
      <c r="CQ17" s="2">
        <v>1412</v>
      </c>
      <c r="CR17" s="17">
        <f>CQ$66*BZ17</f>
        <v>1084.4002330690491</v>
      </c>
      <c r="CS17" s="1">
        <f>CR17-CQ17</f>
        <v>-327.59976693095086</v>
      </c>
      <c r="CT17" s="2">
        <v>1041</v>
      </c>
      <c r="CU17" s="17">
        <f>CT$66*CA17</f>
        <v>721.60613814179851</v>
      </c>
      <c r="CV17" s="1">
        <f>CU17-CT17</f>
        <v>-319.39386185820149</v>
      </c>
      <c r="CW17" s="9"/>
      <c r="DA17" s="37"/>
      <c r="DC17" s="17"/>
      <c r="DD17" s="1"/>
    </row>
    <row r="18" spans="1:108" x14ac:dyDescent="0.2">
      <c r="A18" s="45" t="s">
        <v>69</v>
      </c>
      <c r="B18">
        <v>1</v>
      </c>
      <c r="C18">
        <v>1</v>
      </c>
      <c r="D18">
        <v>0.876</v>
      </c>
      <c r="E18">
        <v>0.124</v>
      </c>
      <c r="F18">
        <v>0.87878787878787801</v>
      </c>
      <c r="G18">
        <v>0.87878787878787801</v>
      </c>
      <c r="H18">
        <v>0.98571428571428499</v>
      </c>
      <c r="I18">
        <v>0.99285714285714199</v>
      </c>
      <c r="J18">
        <v>0.98927926764273899</v>
      </c>
      <c r="K18">
        <v>0.93239832107345</v>
      </c>
      <c r="L18">
        <v>0.16866121295181299</v>
      </c>
      <c r="M18" s="28">
        <v>-2</v>
      </c>
      <c r="N18">
        <v>1.0027633907450699</v>
      </c>
      <c r="O18">
        <v>0.98762433870293598</v>
      </c>
      <c r="P18">
        <v>1.00919841406963</v>
      </c>
      <c r="Q18">
        <v>0.99467990733719602</v>
      </c>
      <c r="R18">
        <v>108.415000915527</v>
      </c>
      <c r="S18" s="40">
        <f>IF(C18,O18,Q18)</f>
        <v>0.98762433870293598</v>
      </c>
      <c r="T18" s="40">
        <f>IF(D18 = 0,N18,P18)</f>
        <v>1.00919841406963</v>
      </c>
      <c r="U18" s="59">
        <f>R18*S18^(1-M18)</f>
        <v>104.43948697757222</v>
      </c>
      <c r="V18" s="58">
        <f>R18*T18^(M18+1)</f>
        <v>107.42684431928454</v>
      </c>
      <c r="W18" s="66">
        <f>0.5 * (D18-MAX($D$3:$D$65))/(MIN($D$3:$D$65)-MAX($D$3:$D$65)) + 0.75</f>
        <v>0.81411129568106311</v>
      </c>
      <c r="X18" s="66">
        <f>AVERAGE(D18, F18, G18, H18, I18, J18, K18)</f>
        <v>0.93340353926619601</v>
      </c>
      <c r="Y18" s="29">
        <f>1.2^M18</f>
        <v>0.69444444444444442</v>
      </c>
      <c r="Z18" s="29">
        <f>1.6^M18</f>
        <v>0.39062499999999994</v>
      </c>
      <c r="AA18" s="29">
        <f>IF(C18&gt;0, 1, 0.3)</f>
        <v>1</v>
      </c>
      <c r="AB18" s="29">
        <f>IF(C18&gt;0, 1, 0.2)</f>
        <v>1</v>
      </c>
      <c r="AC18" s="29">
        <f>PERCENTILE($L$2:$L$65, 0.05)</f>
        <v>6.5096890047036809E-2</v>
      </c>
      <c r="AD18" s="29">
        <f>PERCENTILE($L$2:$L$65, 0.95)</f>
        <v>1.0789291442260309</v>
      </c>
      <c r="AE18" s="29">
        <f>MIN(MAX(L18,AC18), AD18)</f>
        <v>0.16866121295181299</v>
      </c>
      <c r="AF18" s="29">
        <f>AE18-$AE$66+1</f>
        <v>1.1035643229047762</v>
      </c>
      <c r="AG18" s="74">
        <v>1</v>
      </c>
      <c r="AH18" s="74">
        <v>0</v>
      </c>
      <c r="AI18" s="28">
        <v>1</v>
      </c>
      <c r="AJ18" s="21">
        <f>(AF18^4) *Y18*AA18*AG18</f>
        <v>1.029978394776091</v>
      </c>
      <c r="AK18" s="21">
        <f>(AF18^5)*Z18*AB18*AH18*AI18</f>
        <v>0</v>
      </c>
      <c r="AL18" s="15">
        <f>AJ18/$AJ$66</f>
        <v>2.662122164921221E-3</v>
      </c>
      <c r="AM18" s="15">
        <f>AK18/$AK$66</f>
        <v>0</v>
      </c>
      <c r="AN18" s="2">
        <v>217</v>
      </c>
      <c r="AO18" s="16">
        <f>$D$72*AL18</f>
        <v>324.63813110030799</v>
      </c>
      <c r="AP18" s="24">
        <f>AO18-AN18</f>
        <v>107.63813110030799</v>
      </c>
      <c r="AQ18" s="2">
        <v>325</v>
      </c>
      <c r="AR18" s="2">
        <v>0</v>
      </c>
      <c r="AS18" s="2">
        <v>0</v>
      </c>
      <c r="AT18" s="10">
        <f>SUM(AQ18:AS18)</f>
        <v>325</v>
      </c>
      <c r="AU18" s="16">
        <f>AL18*$D$71</f>
        <v>495.85416865295855</v>
      </c>
      <c r="AV18" s="9">
        <f>AU18-AT18</f>
        <v>170.85416865295855</v>
      </c>
      <c r="AW18" s="9">
        <f>AV18+AP18</f>
        <v>278.49229975326654</v>
      </c>
      <c r="AX18" s="18">
        <f>AN18+AT18</f>
        <v>542</v>
      </c>
      <c r="AY18" s="27">
        <f>AO18+AU18</f>
        <v>820.49229975326648</v>
      </c>
      <c r="AZ18" s="67">
        <f>AW18*(AW18&gt;0)</f>
        <v>278.49229975326654</v>
      </c>
      <c r="BA18">
        <f>AZ18/$AZ$66</f>
        <v>7.6657713203144165E-3</v>
      </c>
      <c r="BB18" s="57">
        <f>BA18*$AW$66</f>
        <v>3.0958984054226621</v>
      </c>
      <c r="BC18" s="60">
        <f>IF(BB18&gt;0,U18,V18)</f>
        <v>104.43948697757222</v>
      </c>
      <c r="BD18" s="17">
        <f>BB18/BC18</f>
        <v>2.9642987485063849E-2</v>
      </c>
      <c r="BE18" s="35">
        <f>AX18/AY18</f>
        <v>0.66057902086709042</v>
      </c>
      <c r="BF18" s="2">
        <v>0</v>
      </c>
      <c r="BG18" s="16">
        <f>AM18*$D$74</f>
        <v>0</v>
      </c>
      <c r="BH18" s="54">
        <f>BG18-BF18</f>
        <v>0</v>
      </c>
      <c r="BI18" s="75">
        <f>BH18*(BH18&gt;0)</f>
        <v>0</v>
      </c>
      <c r="BJ18" s="35">
        <f>BI18/$BI$66</f>
        <v>0</v>
      </c>
      <c r="BK18" s="76">
        <f>BJ18 * $BH$66</f>
        <v>0</v>
      </c>
      <c r="BL18" s="77">
        <f>IF(BK18&gt;0, U18, V18)</f>
        <v>107.42684431928454</v>
      </c>
      <c r="BM18" s="17">
        <f>BK18/BL18</f>
        <v>0</v>
      </c>
      <c r="BN18" s="39">
        <f>($AF18^$BN$68)*($BO$68^$M18)*(IF($C18&gt;0,1,$BP$68))</f>
        <v>2.0848339586334861</v>
      </c>
      <c r="BO18" s="39">
        <f>($AF18^$BN$69)*($BO$69^$M18)*(IF($C18&gt;0,1,$BP$69))</f>
        <v>1.9823310447840983</v>
      </c>
      <c r="BP18" s="39">
        <f>($AF18^$BN$70)*($BO$70^$M18)*(IF($C18&gt;0,1,$BP$70))</f>
        <v>6.9796690049048369</v>
      </c>
      <c r="BQ18" s="39">
        <f>($AF18^$BN$71)*($BO$71^$M18)*(IF($C18&gt;0,1,$BP$71))</f>
        <v>9.9665407186425661</v>
      </c>
      <c r="BR18" s="39">
        <f>($AF18^$BN$72)*($BO$72^$M18)*(IF($C18&gt;0,1,$BP$72))</f>
        <v>0.55026471140714006</v>
      </c>
      <c r="BS18" s="39">
        <f>($AF18^$BN$73)*($BO$73^$M18)*(IF($C18&gt;0,1,$BP$73))</f>
        <v>0.5903770514630875</v>
      </c>
      <c r="BT18" s="39">
        <f>($AF18^$BN$74)*($BO$74^$M18)*(IF($C18&gt;0,1,$BP$74))</f>
        <v>6.4388354908245793</v>
      </c>
      <c r="BU18" s="37">
        <f>BN18/BN$66</f>
        <v>1.8880937904868878E-2</v>
      </c>
      <c r="BV18" s="37">
        <f>BO18/BO$66</f>
        <v>1.1171562236711135E-2</v>
      </c>
      <c r="BW18" s="37">
        <f>BP18/BP$66</f>
        <v>6.2824104881965756E-3</v>
      </c>
      <c r="BX18" s="37">
        <f>BQ18/BQ$66</f>
        <v>2.9510829808680781E-2</v>
      </c>
      <c r="BY18" s="37">
        <f>BR18/BR$66</f>
        <v>9.3732877148437095E-3</v>
      </c>
      <c r="BZ18" s="37">
        <f>BS18/BS$66</f>
        <v>1.8671959913413602E-3</v>
      </c>
      <c r="CA18" s="37">
        <f>BT18/BT$66</f>
        <v>2.8489809902385279E-2</v>
      </c>
      <c r="CB18" s="2">
        <v>862</v>
      </c>
      <c r="CC18" s="17">
        <f>CB$66*BU18</f>
        <v>1081.5756469425089</v>
      </c>
      <c r="CD18" s="1">
        <f>CC18-CB18</f>
        <v>219.57564694250891</v>
      </c>
      <c r="CE18" s="2">
        <v>394</v>
      </c>
      <c r="CF18" s="17">
        <f>CE$66*BV18</f>
        <v>704.2329402777965</v>
      </c>
      <c r="CG18" s="1">
        <f>CF18-CE18</f>
        <v>310.2329402777965</v>
      </c>
      <c r="CH18" s="2">
        <v>101</v>
      </c>
      <c r="CI18" s="17">
        <f>CH$66*BW18</f>
        <v>471.36925892938905</v>
      </c>
      <c r="CJ18" s="1">
        <f>CI18-CH18</f>
        <v>370.36925892938905</v>
      </c>
      <c r="CK18" s="2">
        <v>2913</v>
      </c>
      <c r="CL18" s="17">
        <f>CK$66*BX18</f>
        <v>2012.3434846539424</v>
      </c>
      <c r="CM18" s="1">
        <f>CL18-CK18</f>
        <v>-900.65651534605763</v>
      </c>
      <c r="CN18" s="2">
        <v>542</v>
      </c>
      <c r="CO18" s="17">
        <f>CN$66*BY18</f>
        <v>703.19341765528998</v>
      </c>
      <c r="CP18" s="1">
        <f>CO18-CN18</f>
        <v>161.19341765528998</v>
      </c>
      <c r="CQ18" s="2">
        <v>0</v>
      </c>
      <c r="CR18" s="17">
        <f>CQ$66*BZ18</f>
        <v>147.56263199971636</v>
      </c>
      <c r="CS18" s="1">
        <f>CR18-CQ18</f>
        <v>147.56263199971636</v>
      </c>
      <c r="CT18" s="2">
        <v>2602</v>
      </c>
      <c r="CU18" s="17">
        <f>CT$66*CA18</f>
        <v>2166.7924921259123</v>
      </c>
      <c r="CV18" s="1">
        <f>CU18-CT18</f>
        <v>-435.2075078740877</v>
      </c>
      <c r="CW18" s="9"/>
      <c r="DA18" s="37"/>
      <c r="DC18" s="17"/>
      <c r="DD18" s="1"/>
    </row>
    <row r="19" spans="1:108" x14ac:dyDescent="0.2">
      <c r="A19" s="45" t="s">
        <v>59</v>
      </c>
      <c r="B19">
        <v>1</v>
      </c>
      <c r="C19">
        <v>1</v>
      </c>
      <c r="D19">
        <v>0.87791164658634502</v>
      </c>
      <c r="E19">
        <v>0.122088353413654</v>
      </c>
      <c r="F19">
        <v>0.87212073073868102</v>
      </c>
      <c r="G19">
        <v>0.87212073073868102</v>
      </c>
      <c r="H19">
        <v>0.80881057268722401</v>
      </c>
      <c r="I19">
        <v>0.85198237885462502</v>
      </c>
      <c r="J19">
        <v>0.83011586887664801</v>
      </c>
      <c r="K19">
        <v>0.85085912944651299</v>
      </c>
      <c r="L19">
        <v>0.35091013754241102</v>
      </c>
      <c r="M19" s="28">
        <v>0</v>
      </c>
      <c r="N19">
        <v>1.0086596518470501</v>
      </c>
      <c r="O19">
        <v>0.99549461154580798</v>
      </c>
      <c r="P19">
        <v>1.00709914216244</v>
      </c>
      <c r="Q19">
        <v>0.99356700059566805</v>
      </c>
      <c r="R19">
        <v>18.770000457763601</v>
      </c>
      <c r="S19" s="40">
        <f>IF(C19,O19,Q19)</f>
        <v>0.99549461154580798</v>
      </c>
      <c r="T19" s="40">
        <f>IF(D19 = 0,N19,P19)</f>
        <v>1.00709914216244</v>
      </c>
      <c r="U19" s="59">
        <f>R19*S19^(1-M19)</f>
        <v>18.685434314416014</v>
      </c>
      <c r="V19" s="58">
        <f>R19*T19^(M19+1)</f>
        <v>18.903251359402329</v>
      </c>
      <c r="W19" s="66">
        <f>0.5 * (D19-MAX($D$3:$D$65))/(MIN($D$3:$D$65)-MAX($D$3:$D$65)) + 0.75</f>
        <v>0.81312292358804006</v>
      </c>
      <c r="X19" s="66">
        <f>AVERAGE(D19, F19, G19, H19, I19, J19, K19)</f>
        <v>0.85198872256124525</v>
      </c>
      <c r="Y19" s="29">
        <f>1.2^M19</f>
        <v>1</v>
      </c>
      <c r="Z19" s="29">
        <f>1.6^M19</f>
        <v>1</v>
      </c>
      <c r="AA19" s="29">
        <f>IF(C19&gt;0, 1, 0.3)</f>
        <v>1</v>
      </c>
      <c r="AB19" s="29">
        <f>IF(C19&gt;0, 1, 0.2)</f>
        <v>1</v>
      </c>
      <c r="AC19" s="29">
        <f>PERCENTILE($L$2:$L$65, 0.05)</f>
        <v>6.5096890047036809E-2</v>
      </c>
      <c r="AD19" s="29">
        <f>PERCENTILE($L$2:$L$65, 0.95)</f>
        <v>1.0789291442260309</v>
      </c>
      <c r="AE19" s="29">
        <f>MIN(MAX(L19,AC19), AD19)</f>
        <v>0.35091013754241102</v>
      </c>
      <c r="AF19" s="29">
        <f>AE19-$AE$66+1</f>
        <v>1.2858132474953741</v>
      </c>
      <c r="AG19" s="74">
        <v>1</v>
      </c>
      <c r="AH19" s="74">
        <v>0</v>
      </c>
      <c r="AI19" s="28">
        <v>1</v>
      </c>
      <c r="AJ19" s="21">
        <f>(AF19^4) *Y19*AA19*AG19</f>
        <v>2.7334528284499724</v>
      </c>
      <c r="AK19" s="21">
        <f>(AF19^5)*Z19*AB19*AH19*AI19</f>
        <v>0</v>
      </c>
      <c r="AL19" s="15">
        <f>AJ19/$AJ$66</f>
        <v>7.064988351493713E-3</v>
      </c>
      <c r="AM19" s="15">
        <f>AK19/$AK$66</f>
        <v>0</v>
      </c>
      <c r="AN19" s="2">
        <v>1483</v>
      </c>
      <c r="AO19" s="16">
        <f>$D$72*AL19</f>
        <v>861.55498229820603</v>
      </c>
      <c r="AP19" s="24">
        <f>AO19-AN19</f>
        <v>-621.44501770179397</v>
      </c>
      <c r="AQ19" s="2">
        <v>676</v>
      </c>
      <c r="AR19" s="2">
        <v>338</v>
      </c>
      <c r="AS19" s="2">
        <v>188</v>
      </c>
      <c r="AT19" s="10">
        <f>SUM(AQ19:AS19)</f>
        <v>1202</v>
      </c>
      <c r="AU19" s="16">
        <f>AL19*$D$71</f>
        <v>1315.9440884173023</v>
      </c>
      <c r="AV19" s="9">
        <f>AU19-AT19</f>
        <v>113.94408841730228</v>
      </c>
      <c r="AW19" s="9">
        <f>AV19+AP19</f>
        <v>-507.50092928449169</v>
      </c>
      <c r="AX19" s="18">
        <f>AN19+AT19</f>
        <v>2685</v>
      </c>
      <c r="AY19" s="27">
        <f>AO19+AU19</f>
        <v>2177.4990707155084</v>
      </c>
      <c r="AZ19" s="67">
        <f>AW19*(AW19&gt;0)</f>
        <v>0</v>
      </c>
      <c r="BA19">
        <f>AZ19/$AZ$66</f>
        <v>0</v>
      </c>
      <c r="BB19" s="57">
        <f>BA19*$AW$66</f>
        <v>0</v>
      </c>
      <c r="BC19" s="60">
        <f>IF(BB19&gt;0,U19,V19)</f>
        <v>18.903251359402329</v>
      </c>
      <c r="BD19" s="17">
        <f>BB19/BC19</f>
        <v>0</v>
      </c>
      <c r="BE19" s="35">
        <f>AX19/AY19</f>
        <v>1.2330659682521614</v>
      </c>
      <c r="BF19" s="2">
        <v>0</v>
      </c>
      <c r="BG19" s="16">
        <f>AM19*$D$74</f>
        <v>0</v>
      </c>
      <c r="BH19" s="54">
        <f>BG19-BF19</f>
        <v>0</v>
      </c>
      <c r="BI19" s="75">
        <f>BH19*(BH19&gt;0)</f>
        <v>0</v>
      </c>
      <c r="BJ19" s="35">
        <f>BI19/$BI$66</f>
        <v>0</v>
      </c>
      <c r="BK19" s="76">
        <f>BJ19 * $BH$66</f>
        <v>0</v>
      </c>
      <c r="BL19" s="77">
        <f>IF(BK19&gt;0, U19, V19)</f>
        <v>18.903251359402329</v>
      </c>
      <c r="BM19" s="17">
        <f>BK19/BL19</f>
        <v>0</v>
      </c>
      <c r="BN19" s="39">
        <f>($AF19^$BN$68)*($BO$68^$M19)*(IF($C19&gt;0,1,$BP$68))</f>
        <v>1.3172219948549433</v>
      </c>
      <c r="BO19" s="39">
        <f>($AF19^$BN$69)*($BO$69^$M19)*(IF($C19&gt;0,1,$BP$69))</f>
        <v>1.7099587342323455</v>
      </c>
      <c r="BP19" s="39">
        <f>($AF19^$BN$70)*($BO$70^$M19)*(IF($C19&gt;0,1,$BP$70))</f>
        <v>3.3957218393264541</v>
      </c>
      <c r="BQ19" s="39">
        <f>($AF19^$BN$71)*($BO$71^$M19)*(IF($C19&gt;0,1,$BP$71))</f>
        <v>1.7129704657752682</v>
      </c>
      <c r="BR19" s="39">
        <f>($AF19^$BN$72)*($BO$72^$M19)*(IF($C19&gt;0,1,$BP$72))</f>
        <v>1.0226260056049792</v>
      </c>
      <c r="BS19" s="39">
        <f>($AF19^$BN$73)*($BO$73^$M19)*(IF($C19&gt;0,1,$BP$73))</f>
        <v>2.4632695296499598</v>
      </c>
      <c r="BT19" s="39">
        <f>($AF19^$BN$74)*($BO$74^$M19)*(IF($C19&gt;0,1,$BP$74))</f>
        <v>1.5977454813091916</v>
      </c>
      <c r="BU19" s="37">
        <f>BN19/BN$66</f>
        <v>1.1929193012610513E-2</v>
      </c>
      <c r="BV19" s="37">
        <f>BO19/BO$66</f>
        <v>9.636589444506731E-3</v>
      </c>
      <c r="BW19" s="37">
        <f>BP19/BP$66</f>
        <v>3.056494295559156E-3</v>
      </c>
      <c r="BX19" s="37">
        <f>BQ19/BQ$66</f>
        <v>5.0720888330124253E-3</v>
      </c>
      <c r="BY19" s="37">
        <f>BR19/BR$66</f>
        <v>1.7419557490257895E-2</v>
      </c>
      <c r="BZ19" s="37">
        <f>BS19/BS$66</f>
        <v>7.7906263123835098E-3</v>
      </c>
      <c r="CA19" s="37">
        <f>BT19/BT$66</f>
        <v>7.069518253690398E-3</v>
      </c>
      <c r="CB19" s="2">
        <v>1645</v>
      </c>
      <c r="CC19" s="17">
        <f>CB$66*BU19</f>
        <v>683.35189253438057</v>
      </c>
      <c r="CD19" s="1">
        <f>CC19-CB19</f>
        <v>-961.64810746561943</v>
      </c>
      <c r="CE19" s="2">
        <v>396</v>
      </c>
      <c r="CF19" s="17">
        <f>CE$66*BV19</f>
        <v>607.4713254028153</v>
      </c>
      <c r="CG19" s="1">
        <f>CF19-CE19</f>
        <v>211.4713254028153</v>
      </c>
      <c r="CH19" s="2">
        <v>93</v>
      </c>
      <c r="CI19" s="17">
        <f>CH$66*BW19</f>
        <v>229.32876699580348</v>
      </c>
      <c r="CJ19" s="1">
        <f>CI19-CH19</f>
        <v>136.32876699580348</v>
      </c>
      <c r="CK19" s="2">
        <v>1049</v>
      </c>
      <c r="CL19" s="17">
        <f>CK$66*BX19</f>
        <v>345.86573752311728</v>
      </c>
      <c r="CM19" s="1">
        <f>CL19-CK19</f>
        <v>-703.13426247688267</v>
      </c>
      <c r="CN19" s="2">
        <v>1070</v>
      </c>
      <c r="CO19" s="17">
        <f>CN$66*BY19</f>
        <v>1306.8326224766377</v>
      </c>
      <c r="CP19" s="1">
        <f>CO19-CN19</f>
        <v>236.83262247663765</v>
      </c>
      <c r="CQ19" s="2">
        <v>0</v>
      </c>
      <c r="CR19" s="17">
        <f>CQ$66*BZ19</f>
        <v>615.68540684135644</v>
      </c>
      <c r="CS19" s="1">
        <f>CR19-CQ19</f>
        <v>615.68540684135644</v>
      </c>
      <c r="CT19" s="2">
        <v>0</v>
      </c>
      <c r="CU19" s="17">
        <f>CT$66*CA19</f>
        <v>537.67221078442321</v>
      </c>
      <c r="CV19" s="1">
        <f>CU19-CT19</f>
        <v>537.67221078442321</v>
      </c>
      <c r="CW19" s="9"/>
      <c r="DA19" s="37"/>
      <c r="DC19" s="17"/>
      <c r="DD19" s="1"/>
    </row>
    <row r="20" spans="1:108" x14ac:dyDescent="0.2">
      <c r="A20" s="45" t="s">
        <v>16</v>
      </c>
      <c r="B20">
        <v>1</v>
      </c>
      <c r="C20">
        <v>1</v>
      </c>
      <c r="D20">
        <v>0.93734939759036096</v>
      </c>
      <c r="E20">
        <v>6.26506024096386E-2</v>
      </c>
      <c r="F20">
        <v>0.97140587768069897</v>
      </c>
      <c r="G20">
        <v>0.97140587768069897</v>
      </c>
      <c r="H20">
        <v>0.25198237885462499</v>
      </c>
      <c r="I20">
        <v>0.63171806167400801</v>
      </c>
      <c r="J20">
        <v>0.39897596412070901</v>
      </c>
      <c r="K20">
        <v>0.62254927242763702</v>
      </c>
      <c r="L20">
        <v>0.96670649361990002</v>
      </c>
      <c r="M20" s="28">
        <v>0</v>
      </c>
      <c r="N20">
        <v>1.00642012133986</v>
      </c>
      <c r="O20">
        <v>0.99444986874691499</v>
      </c>
      <c r="P20">
        <v>1.0101723237464599</v>
      </c>
      <c r="Q20">
        <v>0.99412601358618902</v>
      </c>
      <c r="R20">
        <v>119.91000366210901</v>
      </c>
      <c r="S20" s="40">
        <f>IF(C20,O20,Q20)</f>
        <v>0.99444986874691499</v>
      </c>
      <c r="T20" s="40">
        <f>IF(D20 = 0,N20,P20)</f>
        <v>1.0101723237464599</v>
      </c>
      <c r="U20" s="59">
        <f>R20*S20^(1-M20)</f>
        <v>119.2444874032264</v>
      </c>
      <c r="V20" s="58">
        <f>R20*T20^(M20+1)</f>
        <v>121.12976703979918</v>
      </c>
      <c r="W20" s="66">
        <f>0.5 * (D20-MAX($D$3:$D$65))/(MIN($D$3:$D$65)-MAX($D$3:$D$65)) + 0.75</f>
        <v>0.78239202657807339</v>
      </c>
      <c r="X20" s="66">
        <f>AVERAGE(D20, F20, G20, H20, I20, J20, K20)</f>
        <v>0.68362669000410548</v>
      </c>
      <c r="Y20" s="29">
        <f>1.2^M20</f>
        <v>1</v>
      </c>
      <c r="Z20" s="29">
        <f>1.6^M20</f>
        <v>1</v>
      </c>
      <c r="AA20" s="29">
        <f>IF(C20&gt;0, 1, 0.3)</f>
        <v>1</v>
      </c>
      <c r="AB20" s="29">
        <f>IF(C20&gt;0, 1, 0.2)</f>
        <v>1</v>
      </c>
      <c r="AC20" s="29">
        <f>PERCENTILE($L$2:$L$65, 0.05)</f>
        <v>6.5096890047036809E-2</v>
      </c>
      <c r="AD20" s="29">
        <f>PERCENTILE($L$2:$L$65, 0.95)</f>
        <v>1.0789291442260309</v>
      </c>
      <c r="AE20" s="29">
        <f>MIN(MAX(L20,AC20), AD20)</f>
        <v>0.96670649361990002</v>
      </c>
      <c r="AF20" s="29">
        <f>AE20-$AE$66+1</f>
        <v>1.9016096035728633</v>
      </c>
      <c r="AG20" s="74">
        <v>1</v>
      </c>
      <c r="AH20" s="74">
        <v>0</v>
      </c>
      <c r="AI20" s="28">
        <v>1</v>
      </c>
      <c r="AJ20" s="21">
        <f>(AF20^4) *Y20*AA20*AG20</f>
        <v>13.076317232565817</v>
      </c>
      <c r="AK20" s="21">
        <f>(AF20^5)*Z20*AB20*AH20*AI20</f>
        <v>0</v>
      </c>
      <c r="AL20" s="15">
        <f>AJ20/$AJ$66</f>
        <v>3.3797557421505295E-2</v>
      </c>
      <c r="AM20" s="15">
        <f>AK20/$AK$66</f>
        <v>0</v>
      </c>
      <c r="AN20" s="2">
        <v>4557</v>
      </c>
      <c r="AO20" s="16">
        <f>$D$72*AL20</f>
        <v>4121.5147905871972</v>
      </c>
      <c r="AP20" s="24">
        <f>AO20-AN20</f>
        <v>-435.48520941280276</v>
      </c>
      <c r="AQ20" s="2">
        <v>0</v>
      </c>
      <c r="AR20" s="2">
        <v>6835</v>
      </c>
      <c r="AS20" s="2">
        <v>0</v>
      </c>
      <c r="AT20" s="10">
        <f>SUM(AQ20:AS20)</f>
        <v>6835</v>
      </c>
      <c r="AU20" s="16">
        <f>AL20*$D$71</f>
        <v>6295.2256506369122</v>
      </c>
      <c r="AV20" s="9">
        <f>AU20-AT20</f>
        <v>-539.77434936308782</v>
      </c>
      <c r="AW20" s="9">
        <f>AV20+AP20</f>
        <v>-975.25955877589058</v>
      </c>
      <c r="AX20" s="18">
        <f>AN20+AT20</f>
        <v>11392</v>
      </c>
      <c r="AY20" s="27">
        <f>AO20+AU20</f>
        <v>10416.740441224109</v>
      </c>
      <c r="AZ20" s="67">
        <f>AW20*(AW20&gt;0)</f>
        <v>0</v>
      </c>
      <c r="BA20">
        <f>AZ20/$AZ$66</f>
        <v>0</v>
      </c>
      <c r="BB20" s="57">
        <f>BA20*$AW$66</f>
        <v>0</v>
      </c>
      <c r="BC20" s="70">
        <f>IF(BB20&gt;0,U20,V20)</f>
        <v>121.12976703979918</v>
      </c>
      <c r="BD20" s="17">
        <f>BB20/BC20</f>
        <v>0</v>
      </c>
      <c r="BE20" s="35">
        <f>AX20/AY20</f>
        <v>1.0936242545620427</v>
      </c>
      <c r="BF20" s="2">
        <v>0</v>
      </c>
      <c r="BG20" s="16">
        <f>AM20*$D$74</f>
        <v>0</v>
      </c>
      <c r="BH20" s="54">
        <f>BG20-BF20</f>
        <v>0</v>
      </c>
      <c r="BI20" s="75">
        <f>BH20*(BH20&gt;0)</f>
        <v>0</v>
      </c>
      <c r="BJ20" s="35">
        <f>BI20/$BI$66</f>
        <v>0</v>
      </c>
      <c r="BK20" s="76">
        <f>BJ20 * $BH$66</f>
        <v>0</v>
      </c>
      <c r="BL20" s="77">
        <f>IF(BK20&gt;0, U20, V20)</f>
        <v>121.12976703979918</v>
      </c>
      <c r="BM20" s="17">
        <f>BK20/BL20</f>
        <v>0</v>
      </c>
      <c r="BN20" s="39">
        <f>($AF20^$BN$68)*($BO$68^$M20)*(IF($C20&gt;0,1,$BP$68))</f>
        <v>2.0226326466579532</v>
      </c>
      <c r="BO20" s="39">
        <f>($AF20^$BN$69)*($BO$69^$M20)*(IF($C20&gt;0,1,$BP$69))</f>
        <v>3.941349852214838</v>
      </c>
      <c r="BP20" s="39">
        <f>($AF20^$BN$70)*($BO$70^$M20)*(IF($C20&gt;0,1,$BP$70))</f>
        <v>22.770217734936143</v>
      </c>
      <c r="BQ20" s="39">
        <f>($AF20^$BN$71)*($BO$71^$M20)*(IF($C20&gt;0,1,$BP$71))</f>
        <v>3.9591215566556399</v>
      </c>
      <c r="BR20" s="39">
        <f>($AF20^$BN$72)*($BO$72^$M20)*(IF($C20&gt;0,1,$BP$72))</f>
        <v>1.0588679451640246</v>
      </c>
      <c r="BS20" s="39">
        <f>($AF20^$BN$73)*($BO$73^$M20)*(IF($C20&gt;0,1,$BP$73))</f>
        <v>10.021418622174259</v>
      </c>
      <c r="BT20" s="39">
        <f>($AF20^$BN$74)*($BO$74^$M20)*(IF($C20&gt;0,1,$BP$74))</f>
        <v>3.3134637127355071</v>
      </c>
      <c r="BU20" s="37">
        <f>BN20/BN$66</f>
        <v>1.8317622488718811E-2</v>
      </c>
      <c r="BV20" s="37">
        <f>BO20/BO$66</f>
        <v>2.2211746764761914E-2</v>
      </c>
      <c r="BW20" s="37">
        <f>BP20/BP$66</f>
        <v>2.0495506966871264E-2</v>
      </c>
      <c r="BX20" s="37">
        <f>BQ20/BQ$66</f>
        <v>1.1722920293878758E-2</v>
      </c>
      <c r="BY20" s="37">
        <f>BR20/BR$66</f>
        <v>1.8036907866883375E-2</v>
      </c>
      <c r="BZ20" s="37">
        <f>BS20/BS$66</f>
        <v>3.1694918751508032E-2</v>
      </c>
      <c r="CA20" s="37">
        <f>BT20/BT$66</f>
        <v>1.4661028601958762E-2</v>
      </c>
      <c r="CB20" s="2">
        <v>1792</v>
      </c>
      <c r="CC20" s="17">
        <f>CB$66*BU20</f>
        <v>1049.3066866437684</v>
      </c>
      <c r="CD20" s="1">
        <f>CC20-CB20</f>
        <v>-742.69331335623156</v>
      </c>
      <c r="CE20" s="2">
        <v>1960</v>
      </c>
      <c r="CF20" s="17">
        <f>CE$66*BV20</f>
        <v>1400.1840925570616</v>
      </c>
      <c r="CG20" s="1">
        <f>CF20-CE20</f>
        <v>-559.8159074429384</v>
      </c>
      <c r="CH20" s="2">
        <v>1520</v>
      </c>
      <c r="CI20" s="17">
        <f>CH$66*BW20</f>
        <v>1537.7778877243509</v>
      </c>
      <c r="CJ20" s="1">
        <f>CI20-CH20</f>
        <v>17.777887724350876</v>
      </c>
      <c r="CK20" s="2">
        <v>115</v>
      </c>
      <c r="CL20" s="17">
        <f>CK$66*BX20</f>
        <v>799.38593483959244</v>
      </c>
      <c r="CM20" s="1">
        <f>CL20-CK20</f>
        <v>684.38593483959244</v>
      </c>
      <c r="CN20" s="2">
        <v>1439</v>
      </c>
      <c r="CO20" s="17">
        <f>CN$66*BY20</f>
        <v>1353.1468650814577</v>
      </c>
      <c r="CP20" s="1">
        <f>CO20-CN20</f>
        <v>-85.85313491854231</v>
      </c>
      <c r="CQ20" s="2">
        <v>2518</v>
      </c>
      <c r="CR20" s="17">
        <f>CQ$66*BZ20</f>
        <v>2504.8177340129282</v>
      </c>
      <c r="CS20" s="1">
        <f>CR20-CQ20</f>
        <v>-13.182265987071787</v>
      </c>
      <c r="CT20" s="2">
        <v>1919</v>
      </c>
      <c r="CU20" s="17">
        <f>CT$66*CA20</f>
        <v>1115.0445303219735</v>
      </c>
      <c r="CV20" s="1">
        <f>CU20-CT20</f>
        <v>-803.95546967802647</v>
      </c>
      <c r="CW20" s="9"/>
      <c r="DA20" s="37"/>
      <c r="DC20" s="17"/>
      <c r="DD20" s="1"/>
    </row>
    <row r="21" spans="1:108" x14ac:dyDescent="0.2">
      <c r="A21" s="41" t="s">
        <v>178</v>
      </c>
      <c r="B21">
        <v>0</v>
      </c>
      <c r="C21">
        <v>0</v>
      </c>
      <c r="D21">
        <v>0.154216867469879</v>
      </c>
      <c r="E21">
        <v>0.84578313253012005</v>
      </c>
      <c r="F21">
        <v>0.194598888006354</v>
      </c>
      <c r="G21">
        <v>0.194598888006354</v>
      </c>
      <c r="H21">
        <v>0.48281938325991097</v>
      </c>
      <c r="I21">
        <v>9.4273127753303904E-2</v>
      </c>
      <c r="J21">
        <v>0.21334688514209199</v>
      </c>
      <c r="K21">
        <v>0.203757371911473</v>
      </c>
      <c r="L21">
        <v>0.93481215107753701</v>
      </c>
      <c r="M21" s="28">
        <v>0</v>
      </c>
      <c r="N21">
        <v>1.01045665027756</v>
      </c>
      <c r="O21">
        <v>0.98698356879732396</v>
      </c>
      <c r="P21">
        <v>1.0151175662551699</v>
      </c>
      <c r="Q21">
        <v>0.99008573078084205</v>
      </c>
      <c r="R21">
        <v>52.409999847412102</v>
      </c>
      <c r="S21" s="40">
        <f>IF(C21,O21,Q21)</f>
        <v>0.99008573078084205</v>
      </c>
      <c r="T21" s="40">
        <f>IF(D21 = 0,N21,P21)</f>
        <v>1.0151175662551699</v>
      </c>
      <c r="U21" s="59">
        <f>R21*S21^(1-M21)</f>
        <v>51.89039299914883</v>
      </c>
      <c r="V21" s="58">
        <f>R21*T21^(M21+1)</f>
        <v>53.202311492538797</v>
      </c>
      <c r="W21" s="66">
        <f>0.5 * (D21-MAX($D$3:$D$65))/(MIN($D$3:$D$65)-MAX($D$3:$D$65)) + 0.75</f>
        <v>1.187292358803987</v>
      </c>
      <c r="X21" s="66">
        <f>AVERAGE(D21, F21, G21, H21, I21, J21, K21)</f>
        <v>0.21965877307848097</v>
      </c>
      <c r="Y21" s="29">
        <f>1.2^M21</f>
        <v>1</v>
      </c>
      <c r="Z21" s="29">
        <f>1.6^M21</f>
        <v>1</v>
      </c>
      <c r="AA21" s="29">
        <f>IF(C21&gt;0, 1, 0.3)</f>
        <v>0.3</v>
      </c>
      <c r="AB21" s="29">
        <f>IF(C21&gt;0, 1, 0.2)</f>
        <v>0.2</v>
      </c>
      <c r="AC21" s="29">
        <f>PERCENTILE($L$2:$L$65, 0.05)</f>
        <v>6.5096890047036809E-2</v>
      </c>
      <c r="AD21" s="29">
        <f>PERCENTILE($L$2:$L$65, 0.95)</f>
        <v>1.0789291442260309</v>
      </c>
      <c r="AE21" s="29">
        <f>MIN(MAX(L21,AC21), AD21)</f>
        <v>0.93481215107753701</v>
      </c>
      <c r="AF21" s="29">
        <f>AE21-$AE$66+1</f>
        <v>1.8697152610305001</v>
      </c>
      <c r="AG21" s="74">
        <v>1</v>
      </c>
      <c r="AH21" s="74">
        <v>0</v>
      </c>
      <c r="AI21" s="28">
        <v>1</v>
      </c>
      <c r="AJ21" s="21">
        <f>(AF21^4) *Y21*AA21*AG21</f>
        <v>3.6662590341680756</v>
      </c>
      <c r="AK21" s="21">
        <f>(AF21^5)*Z21*AB21*AH21*AI21</f>
        <v>0</v>
      </c>
      <c r="AL21" s="15">
        <f>AJ21/$AJ$66</f>
        <v>9.4759555022736718E-3</v>
      </c>
      <c r="AM21" s="15">
        <f>AK21/$AK$66</f>
        <v>0</v>
      </c>
      <c r="AN21" s="2">
        <v>2778</v>
      </c>
      <c r="AO21" s="16">
        <f>$D$72*AL21</f>
        <v>1155.5654827504279</v>
      </c>
      <c r="AP21" s="24">
        <f>AO21-AN21</f>
        <v>-1622.4345172495721</v>
      </c>
      <c r="AQ21" s="2">
        <v>1677</v>
      </c>
      <c r="AR21" s="2">
        <v>4140</v>
      </c>
      <c r="AS21" s="2">
        <v>105</v>
      </c>
      <c r="AT21" s="10">
        <f>SUM(AQ21:AS21)</f>
        <v>5922</v>
      </c>
      <c r="AU21" s="16">
        <f>AL21*$D$71</f>
        <v>1765.0174359715704</v>
      </c>
      <c r="AV21" s="9">
        <f>AU21-AT21</f>
        <v>-4156.9825640284298</v>
      </c>
      <c r="AW21" s="9">
        <f>AV21+AP21</f>
        <v>-5779.4170812780021</v>
      </c>
      <c r="AX21" s="18">
        <f>AN21+AT21</f>
        <v>8700</v>
      </c>
      <c r="AY21" s="27">
        <f>AO21+AU21</f>
        <v>2920.5829187219983</v>
      </c>
      <c r="AZ21" s="67">
        <f>AW21*(AW21&gt;0)</f>
        <v>0</v>
      </c>
      <c r="BA21">
        <f>AZ21/$AZ$66</f>
        <v>0</v>
      </c>
      <c r="BB21" s="57">
        <f>BA21*$AW$66</f>
        <v>0</v>
      </c>
      <c r="BC21" s="60">
        <f>IF(BB21&gt;0,U21,V21)</f>
        <v>53.202311492538797</v>
      </c>
      <c r="BD21" s="17">
        <f>BB21/BC21</f>
        <v>0</v>
      </c>
      <c r="BE21" s="35">
        <f>AX21/AY21</f>
        <v>2.9788573863901746</v>
      </c>
      <c r="BF21" s="2">
        <v>0</v>
      </c>
      <c r="BG21" s="16">
        <f>AM21*$D$74</f>
        <v>0</v>
      </c>
      <c r="BH21" s="54">
        <f>BG21-BF21</f>
        <v>0</v>
      </c>
      <c r="BI21" s="75">
        <f>BH21*(BH21&gt;0)</f>
        <v>0</v>
      </c>
      <c r="BJ21" s="35">
        <f>BI21/$BI$66</f>
        <v>0</v>
      </c>
      <c r="BK21" s="76">
        <f>BJ21 * $BH$66</f>
        <v>0</v>
      </c>
      <c r="BL21" s="77">
        <f>IF(BK21&gt;0, U21, V21)</f>
        <v>53.202311492538797</v>
      </c>
      <c r="BM21" s="17">
        <f>BK21/BL21</f>
        <v>0</v>
      </c>
      <c r="BN21" s="39">
        <f>($AF21^$BN$68)*($BO$68^$M21)*(IF($C21&gt;0,1,$BP$68))</f>
        <v>0.92126357177206253</v>
      </c>
      <c r="BO21" s="39">
        <f>($AF21^$BN$69)*($BO$69^$M21)*(IF($C21&gt;0,1,$BP$69))</f>
        <v>1.4978388156880054</v>
      </c>
      <c r="BP21" s="39">
        <f>($AF21^$BN$70)*($BO$70^$M21)*(IF($C21&gt;0,1,$BP$70))</f>
        <v>4.1944412925002283E-2</v>
      </c>
      <c r="BQ21" s="39">
        <f>($AF21^$BN$71)*($BO$71^$M21)*(IF($C21&gt;0,1,$BP$71))</f>
        <v>2.7682754034036883</v>
      </c>
      <c r="BR21" s="39">
        <f>($AF21^$BN$72)*($BO$72^$M21)*(IF($C21&gt;0,1,$BP$72))</f>
        <v>0.69145793589605564</v>
      </c>
      <c r="BS21" s="39">
        <f>($AF21^$BN$73)*($BO$73^$M21)*(IF($C21&gt;0,1,$BP$73))</f>
        <v>2.1221171921609581</v>
      </c>
      <c r="BT21" s="39">
        <f>($AF21^$BN$74)*($BO$74^$M21)*(IF($C21&gt;0,1,$BP$74))</f>
        <v>0.12521434568937623</v>
      </c>
      <c r="BU21" s="37">
        <f>BN21/BN$66</f>
        <v>8.3432640861467993E-3</v>
      </c>
      <c r="BV21" s="37">
        <f>BO21/BO$66</f>
        <v>8.4411731300120529E-3</v>
      </c>
      <c r="BW21" s="37">
        <f>BP21/BP$66</f>
        <v>3.775422867418269E-5</v>
      </c>
      <c r="BX21" s="37">
        <f>BQ21/BQ$66</f>
        <v>8.1968364550594093E-3</v>
      </c>
      <c r="BY21" s="37">
        <f>BR21/BR$66</f>
        <v>1.1778393274196775E-2</v>
      </c>
      <c r="BZ21" s="37">
        <f>BS21/BS$66</f>
        <v>6.7116577525155856E-3</v>
      </c>
      <c r="CA21" s="37">
        <f>BT21/BT$66</f>
        <v>5.5403386386022413E-4</v>
      </c>
      <c r="CB21" s="2">
        <v>1160</v>
      </c>
      <c r="CC21" s="17">
        <f>CB$66*BU21</f>
        <v>477.93553991083326</v>
      </c>
      <c r="CD21" s="1">
        <f>CC21-CB21</f>
        <v>-682.06446008916669</v>
      </c>
      <c r="CE21" s="2">
        <v>852</v>
      </c>
      <c r="CF21" s="17">
        <f>CE$66*BV21</f>
        <v>532.11467176969984</v>
      </c>
      <c r="CG21" s="1">
        <f>CF21-CE21</f>
        <v>-319.88532823030016</v>
      </c>
      <c r="CH21" s="2">
        <v>2402</v>
      </c>
      <c r="CI21" s="17">
        <f>CH$66*BW21</f>
        <v>2.8326997774239273</v>
      </c>
      <c r="CJ21" s="1">
        <f>CI21-CH21</f>
        <v>-2399.1673002225762</v>
      </c>
      <c r="CK21" s="2">
        <v>1346</v>
      </c>
      <c r="CL21" s="17">
        <f>CK$66*BX21</f>
        <v>558.94227787050113</v>
      </c>
      <c r="CM21" s="1">
        <f>CL21-CK21</f>
        <v>-787.05772212949887</v>
      </c>
      <c r="CN21" s="2">
        <v>891</v>
      </c>
      <c r="CO21" s="17">
        <f>CN$66*BY21</f>
        <v>883.6268418235162</v>
      </c>
      <c r="CP21" s="1">
        <f>CO21-CN21</f>
        <v>-7.3731581764837983</v>
      </c>
      <c r="CQ21" s="2">
        <v>1572</v>
      </c>
      <c r="CR21" s="17">
        <f>CQ$66*BZ21</f>
        <v>530.41560052355419</v>
      </c>
      <c r="CS21" s="1">
        <f>CR21-CQ21</f>
        <v>-1041.5843994764459</v>
      </c>
      <c r="CT21" s="2">
        <v>1258</v>
      </c>
      <c r="CU21" s="17">
        <f>CT$66*CA21</f>
        <v>42.137045515889348</v>
      </c>
      <c r="CV21" s="1">
        <f>CU21-CT21</f>
        <v>-1215.8629544841106</v>
      </c>
      <c r="CW21" s="9"/>
      <c r="DA21" s="37"/>
      <c r="DC21" s="17"/>
      <c r="DD21" s="1"/>
    </row>
    <row r="22" spans="1:108" x14ac:dyDescent="0.2">
      <c r="A22" s="41" t="s">
        <v>6</v>
      </c>
      <c r="B22">
        <v>1</v>
      </c>
      <c r="C22">
        <v>1</v>
      </c>
      <c r="D22">
        <v>0.73981191222570497</v>
      </c>
      <c r="E22">
        <v>0.26018808777429397</v>
      </c>
      <c r="F22">
        <v>0.83934088568486098</v>
      </c>
      <c r="G22">
        <v>0.83934088568486098</v>
      </c>
      <c r="H22">
        <v>0.37190082644628097</v>
      </c>
      <c r="I22">
        <v>0.85832349468713098</v>
      </c>
      <c r="J22">
        <v>0.56498780255188097</v>
      </c>
      <c r="K22">
        <v>0.68863441868312003</v>
      </c>
      <c r="L22">
        <v>0.57742894305942105</v>
      </c>
      <c r="M22" s="28">
        <v>0</v>
      </c>
      <c r="N22">
        <v>1.0066864774919799</v>
      </c>
      <c r="O22">
        <v>0.99182951161785204</v>
      </c>
      <c r="P22">
        <v>1.0097089701120201</v>
      </c>
      <c r="Q22">
        <v>0.99393296927436903</v>
      </c>
      <c r="R22">
        <v>54.180000305175703</v>
      </c>
      <c r="S22" s="40">
        <f>IF(C22,O22,Q22)</f>
        <v>0.99182951161785204</v>
      </c>
      <c r="T22" s="40">
        <f>IF(D22 = 0,N22,P22)</f>
        <v>1.0097089701120201</v>
      </c>
      <c r="U22" s="59">
        <f>R22*S22^(1-M22)</f>
        <v>53.737323242137492</v>
      </c>
      <c r="V22" s="58">
        <f>R22*T22^(M22+1)</f>
        <v>54.706032308807892</v>
      </c>
      <c r="W22" s="66">
        <f>0.5 * (D22-MAX($D$3:$D$65))/(MIN($D$3:$D$65)-MAX($D$3:$D$65)) + 0.75</f>
        <v>0.88452415667732442</v>
      </c>
      <c r="X22" s="66">
        <f>AVERAGE(D22, F22, G22, H22, I22, J22, K22)</f>
        <v>0.70033431799483437</v>
      </c>
      <c r="Y22" s="29">
        <f>1.2^M22</f>
        <v>1</v>
      </c>
      <c r="Z22" s="29">
        <f>1.6^M22</f>
        <v>1</v>
      </c>
      <c r="AA22" s="29">
        <f>IF(C22&gt;0, 1, 0.3)</f>
        <v>1</v>
      </c>
      <c r="AB22" s="29">
        <f>IF(C22&gt;0, 1, 0.2)</f>
        <v>1</v>
      </c>
      <c r="AC22" s="29">
        <f>PERCENTILE($L$2:$L$65, 0.05)</f>
        <v>6.5096890047036809E-2</v>
      </c>
      <c r="AD22" s="29">
        <f>PERCENTILE($L$2:$L$65, 0.95)</f>
        <v>1.0789291442260309</v>
      </c>
      <c r="AE22" s="29">
        <f>MIN(MAX(L22,AC22), AD22)</f>
        <v>0.57742894305942105</v>
      </c>
      <c r="AF22" s="29">
        <f>AE22-$AE$66+1</f>
        <v>1.5123320530123843</v>
      </c>
      <c r="AG22" s="74">
        <v>1</v>
      </c>
      <c r="AH22" s="74">
        <v>0</v>
      </c>
      <c r="AI22" s="28">
        <v>1</v>
      </c>
      <c r="AJ22" s="21">
        <f>(AF22^4) *Y22*AA22*AG22</f>
        <v>5.2310470651876919</v>
      </c>
      <c r="AK22" s="21">
        <f>(AF22^5)*Z22*AB22*AH22*AI22</f>
        <v>0</v>
      </c>
      <c r="AL22" s="15">
        <f>AJ22/$AJ$66</f>
        <v>1.3520367425774588E-2</v>
      </c>
      <c r="AM22" s="15">
        <f>AK22/$AK$66</f>
        <v>0</v>
      </c>
      <c r="AN22" s="2">
        <v>1950</v>
      </c>
      <c r="AO22" s="16">
        <f>$D$72*AL22</f>
        <v>1648.769868915025</v>
      </c>
      <c r="AP22" s="24">
        <f>AO22-AN22</f>
        <v>-301.23013108497503</v>
      </c>
      <c r="AQ22" s="2">
        <v>759</v>
      </c>
      <c r="AR22" s="2">
        <v>1788</v>
      </c>
      <c r="AS22" s="2">
        <v>0</v>
      </c>
      <c r="AT22" s="10">
        <f>SUM(AQ22:AS22)</f>
        <v>2547</v>
      </c>
      <c r="AU22" s="16">
        <f>AL22*$D$71</f>
        <v>2518.3406825315215</v>
      </c>
      <c r="AV22" s="9">
        <f>AU22-AT22</f>
        <v>-28.659317468478548</v>
      </c>
      <c r="AW22" s="9">
        <f>AV22+AP22</f>
        <v>-329.88944855345358</v>
      </c>
      <c r="AX22" s="18">
        <f>AN22+AT22</f>
        <v>4497</v>
      </c>
      <c r="AY22" s="27">
        <f>AO22+AU22</f>
        <v>4167.1105514465462</v>
      </c>
      <c r="AZ22" s="67">
        <f>AW22*(AW22&gt;0)</f>
        <v>0</v>
      </c>
      <c r="BA22">
        <f>AZ22/$AZ$66</f>
        <v>0</v>
      </c>
      <c r="BB22" s="57">
        <f>BA22*$AW$66</f>
        <v>0</v>
      </c>
      <c r="BC22" s="70">
        <f>IF(BB22&gt;0,U22,V22)</f>
        <v>54.706032308807892</v>
      </c>
      <c r="BD22" s="17">
        <f>BB22/BC22</f>
        <v>0</v>
      </c>
      <c r="BE22" s="35">
        <f>AX22/AY22</f>
        <v>1.0791650340159413</v>
      </c>
      <c r="BF22" s="2">
        <v>0</v>
      </c>
      <c r="BG22" s="16">
        <f>AM22*$D$74</f>
        <v>0</v>
      </c>
      <c r="BH22" s="54">
        <f>BG22-BF22</f>
        <v>0</v>
      </c>
      <c r="BI22" s="75">
        <f>BH22*(BH22&gt;0)</f>
        <v>0</v>
      </c>
      <c r="BJ22" s="35">
        <f>BI22/$BI$66</f>
        <v>0</v>
      </c>
      <c r="BK22" s="76">
        <f>BJ22 * $BH$66</f>
        <v>0</v>
      </c>
      <c r="BL22" s="77">
        <f>IF(BK22&gt;0, U22, V22)</f>
        <v>54.706032308807892</v>
      </c>
      <c r="BM22" s="17">
        <f>BK22/BL22</f>
        <v>0</v>
      </c>
      <c r="BN22" s="39">
        <f>($AF22^$BN$68)*($BO$68^$M22)*(IF($C22&gt;0,1,$BP$68))</f>
        <v>1.5735961484851935</v>
      </c>
      <c r="BO22" s="39">
        <f>($AF22^$BN$69)*($BO$69^$M22)*(IF($C22&gt;0,1,$BP$69))</f>
        <v>2.4175030617068294</v>
      </c>
      <c r="BP22" s="39">
        <f>($AF22^$BN$70)*($BO$70^$M22)*(IF($C22&gt;0,1,$BP$70))</f>
        <v>7.4752224988853158</v>
      </c>
      <c r="BQ22" s="39">
        <f>($AF22^$BN$71)*($BO$71^$M22)*(IF($C22&gt;0,1,$BP$71))</f>
        <v>2.4245132555431108</v>
      </c>
      <c r="BR22" s="39">
        <f>($AF22^$BN$72)*($BO$72^$M22)*(IF($C22&gt;0,1,$BP$72))</f>
        <v>1.0375011743472011</v>
      </c>
      <c r="BS22" s="39">
        <f>($AF22^$BN$73)*($BO$73^$M22)*(IF($C22&gt;0,1,$BP$73))</f>
        <v>4.4077271689810908</v>
      </c>
      <c r="BT22" s="39">
        <f>($AF22^$BN$74)*($BO$74^$M22)*(IF($C22&gt;0,1,$BP$74))</f>
        <v>2.1620329100819267</v>
      </c>
      <c r="BU22" s="37">
        <f>BN22/BN$66</f>
        <v>1.4251001161916969E-2</v>
      </c>
      <c r="BV22" s="37">
        <f>BO22/BO$66</f>
        <v>1.3624003913150141E-2</v>
      </c>
      <c r="BW22" s="37">
        <f>BP22/BP$66</f>
        <v>6.7284589277225226E-3</v>
      </c>
      <c r="BX22" s="37">
        <f>BQ22/BQ$66</f>
        <v>7.1789600898724149E-3</v>
      </c>
      <c r="BY22" s="37">
        <f>BR22/BR$66</f>
        <v>1.7672943239947617E-2</v>
      </c>
      <c r="BZ22" s="37">
        <f>BS22/BS$66</f>
        <v>1.394039704025059E-2</v>
      </c>
      <c r="CA22" s="37">
        <f>BT22/BT$66</f>
        <v>9.5663115944971521E-3</v>
      </c>
      <c r="CB22" s="2">
        <v>2289</v>
      </c>
      <c r="CC22" s="17">
        <f>CB$66*BU22</f>
        <v>816.35435055925166</v>
      </c>
      <c r="CD22" s="1">
        <f>CC22-CB22</f>
        <v>-1472.6456494407485</v>
      </c>
      <c r="CE22" s="2">
        <v>1763</v>
      </c>
      <c r="CF22" s="17">
        <f>CE$66*BV22</f>
        <v>858.82995867715863</v>
      </c>
      <c r="CG22" s="1">
        <f>CF22-CE22</f>
        <v>-904.17004132284137</v>
      </c>
      <c r="CH22" s="2">
        <v>849</v>
      </c>
      <c r="CI22" s="17">
        <f>CH$66*BW22</f>
        <v>504.83627334702089</v>
      </c>
      <c r="CJ22" s="1">
        <f>CI22-CH22</f>
        <v>-344.16372665297911</v>
      </c>
      <c r="CK22" s="2">
        <v>1381</v>
      </c>
      <c r="CL22" s="17">
        <f>CK$66*BX22</f>
        <v>489.53328852839996</v>
      </c>
      <c r="CM22" s="1">
        <f>CL22-CK22</f>
        <v>-891.46671147160009</v>
      </c>
      <c r="CN22" s="2">
        <v>1029</v>
      </c>
      <c r="CO22" s="17">
        <f>CN$66*BY22</f>
        <v>1325.8418748041101</v>
      </c>
      <c r="CP22" s="1">
        <f>CO22-CN22</f>
        <v>296.84187480411015</v>
      </c>
      <c r="CQ22" s="2">
        <v>325</v>
      </c>
      <c r="CR22" s="17">
        <f>CQ$66*BZ22</f>
        <v>1101.6956376939638</v>
      </c>
      <c r="CS22" s="1">
        <f>CR22-CQ22</f>
        <v>776.69563769396382</v>
      </c>
      <c r="CT22" s="2">
        <v>975</v>
      </c>
      <c r="CU22" s="17">
        <f>CT$66*CA22</f>
        <v>727.56582831948094</v>
      </c>
      <c r="CV22" s="1">
        <f>CU22-CT22</f>
        <v>-247.43417168051906</v>
      </c>
      <c r="CW22" s="9"/>
      <c r="DA22" s="37"/>
      <c r="DC22" s="17"/>
      <c r="DD22" s="1"/>
    </row>
    <row r="23" spans="1:108" x14ac:dyDescent="0.2">
      <c r="A23" s="41" t="s">
        <v>48</v>
      </c>
      <c r="B23">
        <v>1</v>
      </c>
      <c r="C23">
        <v>1</v>
      </c>
      <c r="D23">
        <v>0.95823293172690704</v>
      </c>
      <c r="E23">
        <v>4.17670682730924E-2</v>
      </c>
      <c r="F23">
        <v>0.99126290706910203</v>
      </c>
      <c r="G23">
        <v>0.99126290706910203</v>
      </c>
      <c r="H23">
        <v>0.24493392070484499</v>
      </c>
      <c r="I23">
        <v>0.54625550660792899</v>
      </c>
      <c r="J23">
        <v>0.36578204294373401</v>
      </c>
      <c r="K23">
        <v>0.60215128600882395</v>
      </c>
      <c r="L23">
        <v>0.64744029346691201</v>
      </c>
      <c r="M23" s="28">
        <v>-2</v>
      </c>
      <c r="N23">
        <v>1.00404351269055</v>
      </c>
      <c r="O23">
        <v>0.99752474153929704</v>
      </c>
      <c r="P23">
        <v>1.0040355923503199</v>
      </c>
      <c r="Q23">
        <v>0.99634036409101001</v>
      </c>
      <c r="R23">
        <v>66.669998168945298</v>
      </c>
      <c r="S23" s="40">
        <f>IF(C23,O23,Q23)</f>
        <v>0.99752474153929704</v>
      </c>
      <c r="T23" s="40">
        <f>IF(D23 = 0,N23,P23)</f>
        <v>1.0040355923503199</v>
      </c>
      <c r="U23" s="59">
        <f>R23*S23^(1-M23)</f>
        <v>66.176146168846614</v>
      </c>
      <c r="V23" s="58">
        <f>R23*T23^(M23+1)</f>
        <v>66.402026658118061</v>
      </c>
      <c r="W23" s="66">
        <f>0.5 * (D23-MAX($D$3:$D$65))/(MIN($D$3:$D$65)-MAX($D$3:$D$65)) + 0.75</f>
        <v>0.77159468438538237</v>
      </c>
      <c r="X23" s="66">
        <f>AVERAGE(D23, F23, G23, H23, I23, J23, K23)</f>
        <v>0.67141164316149182</v>
      </c>
      <c r="Y23" s="29">
        <f>1.2^M23</f>
        <v>0.69444444444444442</v>
      </c>
      <c r="Z23" s="29">
        <f>1.6^M23</f>
        <v>0.39062499999999994</v>
      </c>
      <c r="AA23" s="29">
        <f>IF(C23&gt;0, 1, 0.3)</f>
        <v>1</v>
      </c>
      <c r="AB23" s="29">
        <f>IF(C23&gt;0, 1, 0.2)</f>
        <v>1</v>
      </c>
      <c r="AC23" s="29">
        <f>PERCENTILE($L$2:$L$65, 0.05)</f>
        <v>6.5096890047036809E-2</v>
      </c>
      <c r="AD23" s="29">
        <f>PERCENTILE($L$2:$L$65, 0.95)</f>
        <v>1.0789291442260309</v>
      </c>
      <c r="AE23" s="29">
        <f>MIN(MAX(L23,AC23), AD23)</f>
        <v>0.64744029346691201</v>
      </c>
      <c r="AF23" s="29">
        <f>AE23-$AE$66+1</f>
        <v>1.5823434034198751</v>
      </c>
      <c r="AG23" s="74">
        <v>1</v>
      </c>
      <c r="AH23" s="74">
        <v>0</v>
      </c>
      <c r="AI23" s="28">
        <v>1</v>
      </c>
      <c r="AJ23" s="21">
        <f>(AF23^4) *Y23*AA23*AG23</f>
        <v>4.3535192727482963</v>
      </c>
      <c r="AK23" s="21">
        <f>(AF23^5)*Z23*AB23*AH23*AI23</f>
        <v>0</v>
      </c>
      <c r="AL23" s="15">
        <f>AJ23/$AJ$66</f>
        <v>1.1252275009044672E-2</v>
      </c>
      <c r="AM23" s="15">
        <f>AK23/$AK$66</f>
        <v>0</v>
      </c>
      <c r="AN23" s="2">
        <v>1667</v>
      </c>
      <c r="AO23" s="16">
        <f>$D$72*AL23</f>
        <v>1372.1825308009718</v>
      </c>
      <c r="AP23" s="24">
        <f>AO23-AN23</f>
        <v>-294.81746919902821</v>
      </c>
      <c r="AQ23" s="2">
        <v>67</v>
      </c>
      <c r="AR23" s="2">
        <v>2133</v>
      </c>
      <c r="AS23" s="2">
        <v>0</v>
      </c>
      <c r="AT23" s="10">
        <f>SUM(AQ23:AS23)</f>
        <v>2200</v>
      </c>
      <c r="AU23" s="16">
        <f>AL23*$D$71</f>
        <v>2095.8795744181857</v>
      </c>
      <c r="AV23" s="9">
        <f>AU23-AT23</f>
        <v>-104.12042558181429</v>
      </c>
      <c r="AW23" s="9">
        <f>AV23+AP23</f>
        <v>-398.9378947808425</v>
      </c>
      <c r="AX23" s="18">
        <f>AN23+AT23</f>
        <v>3867</v>
      </c>
      <c r="AY23" s="27">
        <f>AO23+AU23</f>
        <v>3468.0621052191573</v>
      </c>
      <c r="AZ23" s="67">
        <f>AW23*(AW23&gt;0)</f>
        <v>0</v>
      </c>
      <c r="BA23">
        <f>AZ23/$AZ$66</f>
        <v>0</v>
      </c>
      <c r="BB23" s="57">
        <f>BA23*$AW$66</f>
        <v>0</v>
      </c>
      <c r="BC23" s="60">
        <f>IF(BB23&gt;0,U23,V23)</f>
        <v>66.402026658118061</v>
      </c>
      <c r="BD23" s="17">
        <f>BB23/BC23</f>
        <v>0</v>
      </c>
      <c r="BE23" s="35">
        <f>AX23/AY23</f>
        <v>1.1150319350338256</v>
      </c>
      <c r="BF23" s="2">
        <v>0</v>
      </c>
      <c r="BG23" s="16">
        <f>AM23*$D$74</f>
        <v>0</v>
      </c>
      <c r="BH23" s="54">
        <f>BG23-BF23</f>
        <v>0</v>
      </c>
      <c r="BI23" s="75">
        <f>BH23*(BH23&gt;0)</f>
        <v>0</v>
      </c>
      <c r="BJ23" s="35">
        <f>BI23/$BI$66</f>
        <v>0</v>
      </c>
      <c r="BK23" s="76">
        <f>BJ23 * $BH$66</f>
        <v>0</v>
      </c>
      <c r="BL23" s="77">
        <f>IF(BK23&gt;0, U23, V23)</f>
        <v>66.402026658118061</v>
      </c>
      <c r="BM23" s="17">
        <f>BK23/BL23</f>
        <v>0</v>
      </c>
      <c r="BN23" s="39">
        <f>($AF23^$BN$68)*($BO$68^$M23)*(IF($C23&gt;0,1,$BP$68))</f>
        <v>3.0945596472418364</v>
      </c>
      <c r="BO23" s="39">
        <f>($AF23^$BN$69)*($BO$69^$M23)*(IF($C23&gt;0,1,$BP$69))</f>
        <v>4.2771430404188591</v>
      </c>
      <c r="BP23" s="39">
        <f>($AF23^$BN$70)*($BO$70^$M23)*(IF($C23&gt;0,1,$BP$70))</f>
        <v>40.263298434271775</v>
      </c>
      <c r="BQ23" s="39">
        <f>($AF23^$BN$71)*($BO$71^$M23)*(IF($C23&gt;0,1,$BP$71))</f>
        <v>21.558451306946885</v>
      </c>
      <c r="BR23" s="39">
        <f>($AF23^$BN$72)*($BO$72^$M23)*(IF($C23&gt;0,1,$BP$72))</f>
        <v>0.56819896361145705</v>
      </c>
      <c r="BS23" s="39">
        <f>($AF23^$BN$73)*($BO$73^$M23)*(IF($C23&gt;0,1,$BP$73))</f>
        <v>2.1495598681508845</v>
      </c>
      <c r="BT23" s="39">
        <f>($AF23^$BN$74)*($BO$74^$M23)*(IF($C23&gt;0,1,$BP$74))</f>
        <v>12.604600557813059</v>
      </c>
      <c r="BU23" s="37">
        <f>BN23/BN$66</f>
        <v>2.8025343841186792E-2</v>
      </c>
      <c r="BV23" s="37">
        <f>BO23/BO$66</f>
        <v>2.4104132252319794E-2</v>
      </c>
      <c r="BW23" s="37">
        <f>BP23/BP$66</f>
        <v>3.6241055012078839E-2</v>
      </c>
      <c r="BX23" s="37">
        <f>BQ23/BQ$66</f>
        <v>6.3834363940138722E-2</v>
      </c>
      <c r="BY23" s="37">
        <f>BR23/BR$66</f>
        <v>9.6787823293025578E-3</v>
      </c>
      <c r="BZ23" s="37">
        <f>BS23/BS$66</f>
        <v>6.7984511915103497E-3</v>
      </c>
      <c r="CA23" s="37">
        <f>BT23/BT$66</f>
        <v>5.5771369574408175E-2</v>
      </c>
      <c r="CB23" s="2">
        <v>1016</v>
      </c>
      <c r="CC23" s="17">
        <f>CB$66*BU23</f>
        <v>1605.4037965985442</v>
      </c>
      <c r="CD23" s="1">
        <f>CC23-CB23</f>
        <v>589.4037965985442</v>
      </c>
      <c r="CE23" s="2">
        <v>702</v>
      </c>
      <c r="CF23" s="17">
        <f>CE$66*BV23</f>
        <v>1519.4762889217352</v>
      </c>
      <c r="CG23" s="1">
        <f>CF23-CE23</f>
        <v>817.4762889217352</v>
      </c>
      <c r="CH23" s="2">
        <v>912</v>
      </c>
      <c r="CI23" s="17">
        <f>CH$66*BW23</f>
        <v>2719.1663575562752</v>
      </c>
      <c r="CJ23" s="1">
        <f>CI23-CH23</f>
        <v>1807.1663575562752</v>
      </c>
      <c r="CK23" s="2">
        <v>0</v>
      </c>
      <c r="CL23" s="17">
        <f>CK$66*BX23</f>
        <v>4352.8652770780591</v>
      </c>
      <c r="CM23" s="1">
        <f>CL23-CK23</f>
        <v>4352.8652770780591</v>
      </c>
      <c r="CN23" s="2">
        <v>600</v>
      </c>
      <c r="CO23" s="17">
        <f>CN$66*BY23</f>
        <v>726.11192912660715</v>
      </c>
      <c r="CP23" s="1">
        <f>CO23-CN23</f>
        <v>126.11192912660715</v>
      </c>
      <c r="CQ23" s="2">
        <v>933</v>
      </c>
      <c r="CR23" s="17">
        <f>CQ$66*BZ23</f>
        <v>537.27479921387146</v>
      </c>
      <c r="CS23" s="1">
        <f>CR23-CQ23</f>
        <v>-395.72520078612854</v>
      </c>
      <c r="CT23" s="2">
        <v>1133</v>
      </c>
      <c r="CU23" s="17">
        <f>CT$66*CA23</f>
        <v>4241.6915129816134</v>
      </c>
      <c r="CV23" s="1">
        <f>CU23-CT23</f>
        <v>3108.6915129816134</v>
      </c>
      <c r="CW23" s="9"/>
      <c r="DA23" s="37"/>
      <c r="DC23" s="17"/>
      <c r="DD23" s="1"/>
    </row>
    <row r="24" spans="1:108" x14ac:dyDescent="0.2">
      <c r="A24" s="41" t="s">
        <v>80</v>
      </c>
      <c r="B24">
        <v>1</v>
      </c>
      <c r="C24">
        <v>1</v>
      </c>
      <c r="D24">
        <v>0.73815261044176705</v>
      </c>
      <c r="E24">
        <v>0.261847389558232</v>
      </c>
      <c r="F24">
        <v>0.97061159650516204</v>
      </c>
      <c r="G24">
        <v>0.97061159650516204</v>
      </c>
      <c r="H24">
        <v>0.185022026431718</v>
      </c>
      <c r="I24">
        <v>0.40176211453744398</v>
      </c>
      <c r="J24">
        <v>0.27264416475547398</v>
      </c>
      <c r="K24">
        <v>0.51442354925793099</v>
      </c>
      <c r="L24">
        <v>0.80903773847735405</v>
      </c>
      <c r="M24" s="28">
        <v>0</v>
      </c>
      <c r="N24">
        <v>1.0054223510209199</v>
      </c>
      <c r="O24">
        <v>0.99639976871560298</v>
      </c>
      <c r="P24">
        <v>1.0065192346033001</v>
      </c>
      <c r="Q24">
        <v>0.99433164770367</v>
      </c>
      <c r="R24">
        <v>122.650001525878</v>
      </c>
      <c r="S24" s="40">
        <f>IF(C24,O24,Q24)</f>
        <v>0.99639976871560298</v>
      </c>
      <c r="T24" s="40">
        <f>IF(D24 = 0,N24,P24)</f>
        <v>1.0065192346033001</v>
      </c>
      <c r="U24" s="59">
        <f>R24*S24^(1-M24)</f>
        <v>122.20843315335318</v>
      </c>
      <c r="V24" s="58">
        <f>R24*T24^(M24+1)</f>
        <v>123.4495856599203</v>
      </c>
      <c r="W24" s="66">
        <f>0.5 * (D24-MAX($D$3:$D$65))/(MIN($D$3:$D$65)-MAX($D$3:$D$65)) + 0.75</f>
        <v>0.88538205980066442</v>
      </c>
      <c r="X24" s="66">
        <f>AVERAGE(D24, F24, G24, H24, I24, J24, K24)</f>
        <v>0.57903252263352256</v>
      </c>
      <c r="Y24" s="29">
        <f>1.2^M24</f>
        <v>1</v>
      </c>
      <c r="Z24" s="29">
        <f>1.6^M24</f>
        <v>1</v>
      </c>
      <c r="AA24" s="29">
        <f>IF(C24&gt;0, 1, 0.3)</f>
        <v>1</v>
      </c>
      <c r="AB24" s="29">
        <f>IF(C24&gt;0, 1, 0.2)</f>
        <v>1</v>
      </c>
      <c r="AC24" s="29">
        <f>PERCENTILE($L$2:$L$65, 0.05)</f>
        <v>6.5096890047036809E-2</v>
      </c>
      <c r="AD24" s="29">
        <f>PERCENTILE($L$2:$L$65, 0.95)</f>
        <v>1.0789291442260309</v>
      </c>
      <c r="AE24" s="29">
        <f>MIN(MAX(L24,AC24), AD24)</f>
        <v>0.80903773847735405</v>
      </c>
      <c r="AF24" s="29">
        <f>AE24-$AE$66+1</f>
        <v>1.7439408484303174</v>
      </c>
      <c r="AG24" s="74">
        <v>1</v>
      </c>
      <c r="AH24" s="74">
        <v>0</v>
      </c>
      <c r="AI24" s="28">
        <v>1</v>
      </c>
      <c r="AJ24" s="21">
        <f>(AF24^4) *Y24*AA24*AG24</f>
        <v>9.2496862396254524</v>
      </c>
      <c r="AK24" s="21">
        <f>(AF24^5)*Z24*AB24*AH24*AI24</f>
        <v>0</v>
      </c>
      <c r="AL24" s="15">
        <f>AJ24/$AJ$66</f>
        <v>2.3907098325520463E-2</v>
      </c>
      <c r="AM24" s="15">
        <f>AK24/$AK$66</f>
        <v>0</v>
      </c>
      <c r="AN24" s="2">
        <v>2453</v>
      </c>
      <c r="AO24" s="16">
        <f>$D$72*AL24</f>
        <v>2915.4017883540432</v>
      </c>
      <c r="AP24" s="24">
        <f>AO24-AN24</f>
        <v>462.40178835404322</v>
      </c>
      <c r="AQ24" s="2">
        <v>0</v>
      </c>
      <c r="AR24" s="2">
        <v>2698</v>
      </c>
      <c r="AS24" s="2">
        <v>0</v>
      </c>
      <c r="AT24" s="10">
        <f>SUM(AQ24:AS24)</f>
        <v>2698</v>
      </c>
      <c r="AU24" s="16">
        <f>AL24*$D$71</f>
        <v>4453.0016395608536</v>
      </c>
      <c r="AV24" s="9">
        <f>AU24-AT24</f>
        <v>1755.0016395608536</v>
      </c>
      <c r="AW24" s="9">
        <f>AV24+AP24</f>
        <v>2217.4034279148968</v>
      </c>
      <c r="AX24" s="18">
        <f>AN24+AT24</f>
        <v>5151</v>
      </c>
      <c r="AY24" s="27">
        <f>AO24+AU24</f>
        <v>7368.4034279148964</v>
      </c>
      <c r="AZ24" s="67">
        <f>AW24*(AW24&gt;0)</f>
        <v>2217.4034279148968</v>
      </c>
      <c r="BA24">
        <f>AZ24/$AZ$66</f>
        <v>6.1036185267372069E-2</v>
      </c>
      <c r="BB24" s="57">
        <f>BA24*$AW$66</f>
        <v>24.650073782084721</v>
      </c>
      <c r="BC24" s="70">
        <f>IF(BB24&gt;0,U24,V24)</f>
        <v>122.20843315335318</v>
      </c>
      <c r="BD24" s="17">
        <f>BB24/BC24</f>
        <v>0.20170517816190794</v>
      </c>
      <c r="BE24" s="35">
        <f>AX24/AY24</f>
        <v>0.6990659578282109</v>
      </c>
      <c r="BF24" s="2">
        <v>0</v>
      </c>
      <c r="BG24" s="16">
        <f>AM24*$D$74</f>
        <v>0</v>
      </c>
      <c r="BH24" s="54">
        <f>BG24-BF24</f>
        <v>0</v>
      </c>
      <c r="BI24" s="75">
        <f>BH24*(BH24&gt;0)</f>
        <v>0</v>
      </c>
      <c r="BJ24" s="35">
        <f>BI24/$BI$66</f>
        <v>0</v>
      </c>
      <c r="BK24" s="76">
        <f>BJ24 * $BH$66</f>
        <v>0</v>
      </c>
      <c r="BL24" s="77">
        <f>IF(BK24&gt;0, U24, V24)</f>
        <v>123.4495856599203</v>
      </c>
      <c r="BM24" s="17">
        <f>BK24/BL24</f>
        <v>0</v>
      </c>
      <c r="BN24" s="39">
        <f>($AF24^$BN$68)*($BO$68^$M24)*(IF($C24&gt;0,1,$BP$68))</f>
        <v>1.8395805043634013</v>
      </c>
      <c r="BO24" s="39">
        <f>($AF24^$BN$69)*($BO$69^$M24)*(IF($C24&gt;0,1,$BP$69))</f>
        <v>3.276640199822106</v>
      </c>
      <c r="BP24" s="39">
        <f>($AF24^$BN$70)*($BO$70^$M24)*(IF($C24&gt;0,1,$BP$70))</f>
        <v>14.947511689011463</v>
      </c>
      <c r="BQ24" s="39">
        <f>($AF24^$BN$71)*($BO$71^$M24)*(IF($C24&gt;0,1,$BP$71))</f>
        <v>3.2894211266300157</v>
      </c>
      <c r="BR24" s="39">
        <f>($AF24^$BN$72)*($BO$72^$M24)*(IF($C24&gt;0,1,$BP$72))</f>
        <v>1.0507425653234483</v>
      </c>
      <c r="BS24" s="39">
        <f>($AF24^$BN$73)*($BO$73^$M24)*(IF($C24&gt;0,1,$BP$73))</f>
        <v>7.3473860029418736</v>
      </c>
      <c r="BT24" s="39">
        <f>($AF24^$BN$74)*($BO$74^$M24)*(IF($C24&gt;0,1,$BP$74))</f>
        <v>2.8197797188144329</v>
      </c>
      <c r="BU24" s="37">
        <f>BN24/BN$66</f>
        <v>1.6659842444555466E-2</v>
      </c>
      <c r="BV24" s="37">
        <f>BO24/BO$66</f>
        <v>1.8465730038349396E-2</v>
      </c>
      <c r="BW24" s="37">
        <f>BP24/BP$66</f>
        <v>1.3454277579853071E-2</v>
      </c>
      <c r="BX24" s="37">
        <f>BQ24/BQ$66</f>
        <v>9.7399438558937353E-3</v>
      </c>
      <c r="BY24" s="37">
        <f>BR24/BR$66</f>
        <v>1.7898498985740786E-2</v>
      </c>
      <c r="BZ24" s="37">
        <f>BS24/BS$66</f>
        <v>2.3237708270556733E-2</v>
      </c>
      <c r="CA24" s="37">
        <f>BT24/BT$66</f>
        <v>1.2476633122573633E-2</v>
      </c>
      <c r="CB24" s="2">
        <v>2363</v>
      </c>
      <c r="CC24" s="17">
        <f>CB$66*BU24</f>
        <v>954.34241459391535</v>
      </c>
      <c r="CD24" s="1">
        <f>CC24-CB24</f>
        <v>-1408.6575854060848</v>
      </c>
      <c r="CE24" s="2">
        <v>0</v>
      </c>
      <c r="CF24" s="17">
        <f>CE$66*BV24</f>
        <v>1164.0426901574692</v>
      </c>
      <c r="CG24" s="1">
        <f>CF24-CE24</f>
        <v>1164.0426901574692</v>
      </c>
      <c r="CH24" s="2">
        <v>0</v>
      </c>
      <c r="CI24" s="17">
        <f>CH$66*BW24</f>
        <v>1009.4744468163759</v>
      </c>
      <c r="CJ24" s="1">
        <f>CI24-CH24</f>
        <v>1009.4744468163759</v>
      </c>
      <c r="CK24" s="2">
        <v>0</v>
      </c>
      <c r="CL24" s="17">
        <f>CK$66*BX24</f>
        <v>664.16677153339378</v>
      </c>
      <c r="CM24" s="1">
        <f>CL24-CK24</f>
        <v>664.16677153339378</v>
      </c>
      <c r="CN24" s="2">
        <v>2453</v>
      </c>
      <c r="CO24" s="17">
        <f>CN$66*BY24</f>
        <v>1342.7632924092595</v>
      </c>
      <c r="CP24" s="1">
        <f>CO24-CN24</f>
        <v>-1110.2367075907405</v>
      </c>
      <c r="CQ24" s="2">
        <v>2453</v>
      </c>
      <c r="CR24" s="17">
        <f>CQ$66*BZ24</f>
        <v>1836.4528469138281</v>
      </c>
      <c r="CS24" s="1">
        <f>CR24-CQ24</f>
        <v>-616.54715308617187</v>
      </c>
      <c r="CT24" s="2">
        <v>4906</v>
      </c>
      <c r="CU24" s="17">
        <f>CT$66*CA24</f>
        <v>948.9103321373376</v>
      </c>
      <c r="CV24" s="1">
        <f>CU24-CT24</f>
        <v>-3957.0896678626623</v>
      </c>
      <c r="CW24" s="9"/>
      <c r="DA24" s="37"/>
      <c r="DC24" s="17"/>
      <c r="DD24" s="1"/>
    </row>
    <row r="25" spans="1:108" x14ac:dyDescent="0.2">
      <c r="A25" s="41" t="s">
        <v>67</v>
      </c>
      <c r="B25">
        <v>1</v>
      </c>
      <c r="C25">
        <v>1</v>
      </c>
      <c r="D25">
        <v>0.96385542168674698</v>
      </c>
      <c r="E25">
        <v>3.6144578313252997E-2</v>
      </c>
      <c r="F25">
        <v>0.94992050874403799</v>
      </c>
      <c r="G25">
        <v>0.94916600476568702</v>
      </c>
      <c r="H25">
        <v>0.479295154185022</v>
      </c>
      <c r="I25">
        <v>0.82643171806167404</v>
      </c>
      <c r="J25">
        <v>0.62936850710197001</v>
      </c>
      <c r="K25">
        <v>0.77305405682084605</v>
      </c>
      <c r="L25">
        <v>0.53923482244611798</v>
      </c>
      <c r="M25" s="28">
        <v>0</v>
      </c>
      <c r="N25">
        <v>1.01586364828905</v>
      </c>
      <c r="O25">
        <v>0.972903163007376</v>
      </c>
      <c r="P25">
        <v>1.0229581909388199</v>
      </c>
      <c r="Q25">
        <v>0.98262863821583701</v>
      </c>
      <c r="R25">
        <v>51.999900817871001</v>
      </c>
      <c r="S25" s="40">
        <f>IF(C25,O25,Q25)</f>
        <v>0.972903163007376</v>
      </c>
      <c r="T25" s="40">
        <f>IF(D25 = 0,N25,P25)</f>
        <v>1.0229581909388199</v>
      </c>
      <c r="U25" s="59">
        <f>R25*S25^(1-M25)</f>
        <v>50.590867981776533</v>
      </c>
      <c r="V25" s="58">
        <f>R25*T25^(M25+1)</f>
        <v>53.193724469647378</v>
      </c>
      <c r="W25" s="66">
        <f>0.5 * (D25-MAX($D$3:$D$65))/(MIN($D$3:$D$65)-MAX($D$3:$D$65)) + 0.75</f>
        <v>0.76868770764119598</v>
      </c>
      <c r="X25" s="66">
        <f>AVERAGE(D25, F25, G25, H25, I25, J25, K25)</f>
        <v>0.79587019590942631</v>
      </c>
      <c r="Y25" s="29">
        <f>1.2^M25</f>
        <v>1</v>
      </c>
      <c r="Z25" s="29">
        <f>1.6^M25</f>
        <v>1</v>
      </c>
      <c r="AA25" s="29">
        <f>IF(C25&gt;0, 1, 0.3)</f>
        <v>1</v>
      </c>
      <c r="AB25" s="29">
        <f>IF(C25&gt;0, 1, 0.2)</f>
        <v>1</v>
      </c>
      <c r="AC25" s="29">
        <f>PERCENTILE($L$2:$L$65, 0.05)</f>
        <v>6.5096890047036809E-2</v>
      </c>
      <c r="AD25" s="29">
        <f>PERCENTILE($L$2:$L$65, 0.95)</f>
        <v>1.0789291442260309</v>
      </c>
      <c r="AE25" s="29">
        <f>MIN(MAX(L25,AC25), AD25)</f>
        <v>0.53923482244611798</v>
      </c>
      <c r="AF25" s="29">
        <f>AE25-$AE$66+1</f>
        <v>1.4741379323990813</v>
      </c>
      <c r="AG25" s="74">
        <v>1</v>
      </c>
      <c r="AH25" s="74">
        <v>0</v>
      </c>
      <c r="AI25" s="28">
        <v>1</v>
      </c>
      <c r="AJ25" s="21">
        <f>(AF25^4) *Y25*AA25*AG25</f>
        <v>4.7222881765146338</v>
      </c>
      <c r="AK25" s="21">
        <f>(AF25^5)*Z25*AB25*AH25*AI25</f>
        <v>0</v>
      </c>
      <c r="AL25" s="15">
        <f>AJ25/$AJ$66</f>
        <v>1.2205409441212525E-2</v>
      </c>
      <c r="AM25" s="15">
        <f>AK25/$AK$66</f>
        <v>0</v>
      </c>
      <c r="AN25" s="2">
        <v>1924</v>
      </c>
      <c r="AO25" s="16">
        <f>$D$72*AL25</f>
        <v>1488.4145297766768</v>
      </c>
      <c r="AP25" s="24">
        <f>AO25-AN25</f>
        <v>-435.58547022332323</v>
      </c>
      <c r="AQ25" s="2">
        <v>0</v>
      </c>
      <c r="AR25" s="2">
        <v>1872</v>
      </c>
      <c r="AS25" s="2">
        <v>0</v>
      </c>
      <c r="AT25" s="10">
        <f>SUM(AQ25:AS25)</f>
        <v>1872</v>
      </c>
      <c r="AU25" s="16">
        <f>AL25*$D$71</f>
        <v>2273.413005342114</v>
      </c>
      <c r="AV25" s="9">
        <f>AU25-AT25</f>
        <v>401.41300534211405</v>
      </c>
      <c r="AW25" s="9">
        <f>AV25+AP25</f>
        <v>-34.17246488120918</v>
      </c>
      <c r="AX25" s="18">
        <f>AN25+AT25</f>
        <v>3796</v>
      </c>
      <c r="AY25" s="27">
        <f>AO25+AU25</f>
        <v>3761.8275351187908</v>
      </c>
      <c r="AZ25" s="67">
        <f>AW25*(AW25&gt;0)</f>
        <v>0</v>
      </c>
      <c r="BA25">
        <f>AZ25/$AZ$66</f>
        <v>0</v>
      </c>
      <c r="BB25" s="57">
        <f>BA25*$AW$66</f>
        <v>0</v>
      </c>
      <c r="BC25" s="60">
        <f>IF(BB25&gt;0,U25,V25)</f>
        <v>53.193724469647378</v>
      </c>
      <c r="BD25" s="17">
        <f>BB25/BC25</f>
        <v>0</v>
      </c>
      <c r="BE25" s="35">
        <f>AX25/AY25</f>
        <v>1.0090840062608373</v>
      </c>
      <c r="BF25" s="2">
        <v>0</v>
      </c>
      <c r="BG25" s="16">
        <f>AM25*$D$74</f>
        <v>0</v>
      </c>
      <c r="BH25" s="54">
        <f>BG25-BF25</f>
        <v>0</v>
      </c>
      <c r="BI25" s="75">
        <f>BH25*(BH25&gt;0)</f>
        <v>0</v>
      </c>
      <c r="BJ25" s="35">
        <f>BI25/$BI$66</f>
        <v>0</v>
      </c>
      <c r="BK25" s="76">
        <f>BJ25 * $BH$66</f>
        <v>0</v>
      </c>
      <c r="BL25" s="77">
        <f>IF(BK25&gt;0, U25, V25)</f>
        <v>53.193724469647378</v>
      </c>
      <c r="BM25" s="17">
        <f>BK25/BL25</f>
        <v>0</v>
      </c>
      <c r="BN25" s="39">
        <f>($AF25^$BN$68)*($BO$68^$M25)*(IF($C25&gt;0,1,$BP$68))</f>
        <v>1.5300928341656541</v>
      </c>
      <c r="BO25" s="39">
        <f>($AF25^$BN$69)*($BO$69^$M25)*(IF($C25&gt;0,1,$BP$69))</f>
        <v>2.2890767348853998</v>
      </c>
      <c r="BP25" s="39">
        <f>($AF25^$BN$70)*($BO$70^$M25)*(IF($C25&gt;0,1,$BP$70))</f>
        <v>6.600865523930989</v>
      </c>
      <c r="BQ25" s="39">
        <f>($AF25^$BN$71)*($BO$71^$M25)*(IF($C25&gt;0,1,$BP$71))</f>
        <v>2.2953034965974899</v>
      </c>
      <c r="BR25" s="39">
        <f>($AF25^$BN$72)*($BO$72^$M25)*(IF($C25&gt;0,1,$BP$72))</f>
        <v>1.035141911214307</v>
      </c>
      <c r="BS25" s="39">
        <f>($AF25^$BN$73)*($BO$73^$M25)*(IF($C25&gt;0,1,$BP$73))</f>
        <v>4.0214039848926424</v>
      </c>
      <c r="BT25" s="39">
        <f>($AF25^$BN$74)*($BO$74^$M25)*(IF($C25&gt;0,1,$BP$74))</f>
        <v>2.0613657629114819</v>
      </c>
      <c r="BU25" s="37">
        <f>BN25/BN$66</f>
        <v>1.3857020925303019E-2</v>
      </c>
      <c r="BV25" s="37">
        <f>BO25/BO$66</f>
        <v>1.2900248561241164E-2</v>
      </c>
      <c r="BW25" s="37">
        <f>BP25/BP$66</f>
        <v>5.9414489096227046E-3</v>
      </c>
      <c r="BX25" s="37">
        <f>BQ25/BQ$66</f>
        <v>6.7963712545373572E-3</v>
      </c>
      <c r="BY25" s="37">
        <f>BR25/BR$66</f>
        <v>1.7632755214655044E-2</v>
      </c>
      <c r="BZ25" s="37">
        <f>BS25/BS$66</f>
        <v>1.2718565841181223E-2</v>
      </c>
      <c r="CA25" s="37">
        <f>BT25/BT$66</f>
        <v>9.1208913177423974E-3</v>
      </c>
      <c r="CB25" s="2">
        <v>1238</v>
      </c>
      <c r="CC25" s="17">
        <f>CB$66*BU25</f>
        <v>793.78558668505821</v>
      </c>
      <c r="CD25" s="1">
        <f>CC25-CB25</f>
        <v>-444.21441331494179</v>
      </c>
      <c r="CE25" s="2">
        <v>682</v>
      </c>
      <c r="CF25" s="17">
        <f>CE$66*BV25</f>
        <v>813.2058688035205</v>
      </c>
      <c r="CG25" s="1">
        <f>CF25-CE25</f>
        <v>131.2058688035205</v>
      </c>
      <c r="CH25" s="2">
        <v>666</v>
      </c>
      <c r="CI25" s="17">
        <f>CH$66*BW25</f>
        <v>445.78691168899155</v>
      </c>
      <c r="CJ25" s="1">
        <f>CI25-CH25</f>
        <v>-220.21308831100845</v>
      </c>
      <c r="CK25" s="2">
        <v>917</v>
      </c>
      <c r="CL25" s="17">
        <f>CK$66*BX25</f>
        <v>463.4445558469024</v>
      </c>
      <c r="CM25" s="1">
        <f>CL25-CK25</f>
        <v>-453.5554441530976</v>
      </c>
      <c r="CN25" s="2">
        <v>1158</v>
      </c>
      <c r="CO25" s="17">
        <f>CN$66*BY25</f>
        <v>1322.826928958636</v>
      </c>
      <c r="CP25" s="1">
        <f>CO25-CN25</f>
        <v>164.82692895863602</v>
      </c>
      <c r="CQ25" s="2">
        <v>151</v>
      </c>
      <c r="CR25" s="17">
        <f>CQ$66*BZ25</f>
        <v>1005.1355398627109</v>
      </c>
      <c r="CS25" s="1">
        <f>CR25-CQ25</f>
        <v>854.13553986271086</v>
      </c>
      <c r="CT25" s="2">
        <v>403</v>
      </c>
      <c r="CU25" s="17">
        <f>CT$66*CA25</f>
        <v>693.68938917089804</v>
      </c>
      <c r="CV25" s="1">
        <f>CU25-CT25</f>
        <v>290.68938917089804</v>
      </c>
      <c r="CW25" s="9"/>
      <c r="DA25" s="37"/>
      <c r="DC25" s="17"/>
      <c r="DD25" s="1"/>
    </row>
    <row r="26" spans="1:108" x14ac:dyDescent="0.2">
      <c r="A26" s="41" t="s">
        <v>60</v>
      </c>
      <c r="B26">
        <v>1</v>
      </c>
      <c r="C26">
        <v>1</v>
      </c>
      <c r="D26">
        <v>0.69638554216867399</v>
      </c>
      <c r="E26">
        <v>0.30361445783132501</v>
      </c>
      <c r="F26">
        <v>0.84034948371723595</v>
      </c>
      <c r="G26">
        <v>0.84034948371723595</v>
      </c>
      <c r="H26">
        <v>0.103964757709251</v>
      </c>
      <c r="I26">
        <v>0.55066079295154102</v>
      </c>
      <c r="J26">
        <v>0.239268292757714</v>
      </c>
      <c r="K26">
        <v>0.448407165742084</v>
      </c>
      <c r="L26">
        <v>0.62003428443445197</v>
      </c>
      <c r="M26" s="28">
        <v>0</v>
      </c>
      <c r="N26">
        <v>1.0037439965581001</v>
      </c>
      <c r="O26">
        <v>0.99531065431925103</v>
      </c>
      <c r="P26">
        <v>1.0065781211031899</v>
      </c>
      <c r="Q26">
        <v>0.99457163698249695</v>
      </c>
      <c r="R26">
        <v>238.36999511718699</v>
      </c>
      <c r="S26" s="40">
        <f>IF(C26,O26,Q26)</f>
        <v>0.99531065431925103</v>
      </c>
      <c r="T26" s="40">
        <f>IF(D26 = 0,N26,P26)</f>
        <v>1.0065781211031899</v>
      </c>
      <c r="U26" s="59">
        <f>R26*S26^(1-M26)</f>
        <v>237.25219581016407</v>
      </c>
      <c r="V26" s="58">
        <f>R26*T26^(M26+1)</f>
        <v>239.93802181243464</v>
      </c>
      <c r="W26" s="66">
        <f>0.5 * (D26-MAX($D$3:$D$65))/(MIN($D$3:$D$65)-MAX($D$3:$D$65)) + 0.75</f>
        <v>0.9069767441860469</v>
      </c>
      <c r="X26" s="66">
        <f>AVERAGE(D26, F26, G26, H26, I26, J26, K26)</f>
        <v>0.53134078839481946</v>
      </c>
      <c r="Y26" s="29">
        <f>1.2^M26</f>
        <v>1</v>
      </c>
      <c r="Z26" s="29">
        <f>1.6^M26</f>
        <v>1</v>
      </c>
      <c r="AA26" s="29">
        <f>IF(C26&gt;0, 1, 0.3)</f>
        <v>1</v>
      </c>
      <c r="AB26" s="29">
        <f>IF(C26&gt;0, 1, 0.2)</f>
        <v>1</v>
      </c>
      <c r="AC26" s="29">
        <f>PERCENTILE($L$2:$L$65, 0.05)</f>
        <v>6.5096890047036809E-2</v>
      </c>
      <c r="AD26" s="29">
        <f>PERCENTILE($L$2:$L$65, 0.95)</f>
        <v>1.0789291442260309</v>
      </c>
      <c r="AE26" s="29">
        <f>MIN(MAX(L26,AC26), AD26)</f>
        <v>0.62003428443445197</v>
      </c>
      <c r="AF26" s="29">
        <f>AE26-$AE$66+1</f>
        <v>1.5549373943874152</v>
      </c>
      <c r="AG26" s="74">
        <v>1</v>
      </c>
      <c r="AH26" s="74">
        <v>0</v>
      </c>
      <c r="AI26" s="28">
        <v>1</v>
      </c>
      <c r="AJ26" s="21">
        <f>(AF26^4) *Y26*AA26*AG26</f>
        <v>5.8459033618434031</v>
      </c>
      <c r="AK26" s="21">
        <f>(AF26^5)*Z26*AB26*AH26*AI26</f>
        <v>0</v>
      </c>
      <c r="AL26" s="15">
        <f>AJ26/$AJ$66</f>
        <v>1.5109548891978427E-2</v>
      </c>
      <c r="AM26" s="15">
        <f>AK26/$AK$66</f>
        <v>0</v>
      </c>
      <c r="AN26" s="2">
        <v>1907</v>
      </c>
      <c r="AO26" s="16">
        <f>$D$72*AL26</f>
        <v>1842.5659718759605</v>
      </c>
      <c r="AP26" s="24">
        <f>AO26-AN26</f>
        <v>-64.434028124039514</v>
      </c>
      <c r="AQ26" s="2">
        <v>0</v>
      </c>
      <c r="AR26" s="2">
        <v>2622</v>
      </c>
      <c r="AS26" s="2">
        <v>0</v>
      </c>
      <c r="AT26" s="10">
        <f>SUM(AQ26:AS26)</f>
        <v>2622</v>
      </c>
      <c r="AU26" s="16">
        <f>AL26*$D$71</f>
        <v>2814.3459767838663</v>
      </c>
      <c r="AV26" s="9">
        <f>AU26-AT26</f>
        <v>192.34597678386626</v>
      </c>
      <c r="AW26" s="9">
        <f>AV26+AP26</f>
        <v>127.91194865982675</v>
      </c>
      <c r="AX26" s="18">
        <f>AN26+AT26</f>
        <v>4529</v>
      </c>
      <c r="AY26" s="27">
        <f>AO26+AU26</f>
        <v>4656.9119486598265</v>
      </c>
      <c r="AZ26" s="67">
        <f>AW26*(AW26&gt;0)</f>
        <v>127.91194865982675</v>
      </c>
      <c r="BA26">
        <f>AZ26/$AZ$66</f>
        <v>3.5209007517649645E-3</v>
      </c>
      <c r="BB26" s="57">
        <f>BA26*$AW$66</f>
        <v>1.4219509776080199</v>
      </c>
      <c r="BC26" s="60">
        <f>IF(BB26&gt;0,U26,V26)</f>
        <v>237.25219581016407</v>
      </c>
      <c r="BD26" s="17">
        <f>BB26/BC26</f>
        <v>5.9934154571356863E-3</v>
      </c>
      <c r="BE26" s="35">
        <f>AX26/AY26</f>
        <v>0.97253288228981072</v>
      </c>
      <c r="BF26" s="2">
        <v>0</v>
      </c>
      <c r="BG26" s="16">
        <f>AM26*$D$74</f>
        <v>0</v>
      </c>
      <c r="BH26" s="54">
        <f>BG26-BF26</f>
        <v>0</v>
      </c>
      <c r="BI26" s="75">
        <f>BH26*(BH26&gt;0)</f>
        <v>0</v>
      </c>
      <c r="BJ26" s="35">
        <f>BI26/$BI$66</f>
        <v>0</v>
      </c>
      <c r="BK26" s="76">
        <f>BJ26 * $BH$66</f>
        <v>0</v>
      </c>
      <c r="BL26" s="77">
        <f>IF(BK26&gt;0, U26, V26)</f>
        <v>239.93802181243464</v>
      </c>
      <c r="BM26" s="17">
        <f>BK26/BL26</f>
        <v>0</v>
      </c>
      <c r="BN26" s="39">
        <f>($AF26^$BN$68)*($BO$68^$M26)*(IF($C26&gt;0,1,$BP$68))</f>
        <v>1.622248372428563</v>
      </c>
      <c r="BO26" s="39">
        <f>($AF26^$BN$69)*($BO$69^$M26)*(IF($C26&gt;0,1,$BP$69))</f>
        <v>2.5651652359102313</v>
      </c>
      <c r="BP26" s="39">
        <f>($AF26^$BN$70)*($BO$70^$M26)*(IF($C26&gt;0,1,$BP$70))</f>
        <v>8.5565732263512935</v>
      </c>
      <c r="BQ26" s="39">
        <f>($AF26^$BN$71)*($BO$71^$M26)*(IF($C26&gt;0,1,$BP$71))</f>
        <v>2.5731039762442376</v>
      </c>
      <c r="BR26" s="39">
        <f>($AF26^$BN$72)*($BO$72^$M26)*(IF($C26&gt;0,1,$BP$72))</f>
        <v>1.0400697105416841</v>
      </c>
      <c r="BS26" s="39">
        <f>($AF26^$BN$73)*($BO$73^$M26)*(IF($C26&gt;0,1,$BP$73))</f>
        <v>4.8694788952479344</v>
      </c>
      <c r="BT26" s="39">
        <f>($AF26^$BN$74)*($BO$74^$M26)*(IF($C26&gt;0,1,$BP$74))</f>
        <v>2.2769466784093719</v>
      </c>
      <c r="BU26" s="37">
        <f>BN26/BN$66</f>
        <v>1.4691611607369726E-2</v>
      </c>
      <c r="BV26" s="37">
        <f>BO26/BO$66</f>
        <v>1.4456164199123493E-2</v>
      </c>
      <c r="BW26" s="37">
        <f>BP26/BP$66</f>
        <v>7.7017843313881198E-3</v>
      </c>
      <c r="BX26" s="37">
        <f>BQ26/BQ$66</f>
        <v>7.6189357638349869E-3</v>
      </c>
      <c r="BY26" s="37">
        <f>BR26/BR$66</f>
        <v>1.7716696052471816E-2</v>
      </c>
      <c r="BZ26" s="37">
        <f>BS26/BS$66</f>
        <v>1.5400787429991729E-2</v>
      </c>
      <c r="CA26" s="37">
        <f>BT26/BT$66</f>
        <v>1.0074768662468677E-2</v>
      </c>
      <c r="CB26" s="2">
        <v>1196</v>
      </c>
      <c r="CC26" s="17">
        <f>CB$66*BU26</f>
        <v>841.59427931656739</v>
      </c>
      <c r="CD26" s="1">
        <f>CC26-CB26</f>
        <v>-354.40572068343261</v>
      </c>
      <c r="CE26" s="2">
        <v>1164</v>
      </c>
      <c r="CF26" s="17">
        <f>CE$66*BV26</f>
        <v>911.28767878434667</v>
      </c>
      <c r="CG26" s="1">
        <f>CF26-CE26</f>
        <v>-252.71232121565333</v>
      </c>
      <c r="CH26" s="2">
        <v>0</v>
      </c>
      <c r="CI26" s="17">
        <f>CH$66*BW26</f>
        <v>577.8648783840506</v>
      </c>
      <c r="CJ26" s="1">
        <f>CI26-CH26</f>
        <v>577.8648783840506</v>
      </c>
      <c r="CK26" s="2">
        <v>472</v>
      </c>
      <c r="CL26" s="17">
        <f>CK$66*BX26</f>
        <v>519.53522973590771</v>
      </c>
      <c r="CM26" s="1">
        <f>CL26-CK26</f>
        <v>47.535229735907706</v>
      </c>
      <c r="CN26" s="2">
        <v>1192</v>
      </c>
      <c r="CO26" s="17">
        <f>CN$66*BY26</f>
        <v>1329.1242545524881</v>
      </c>
      <c r="CP26" s="1">
        <f>CO26-CN26</f>
        <v>137.12425455248808</v>
      </c>
      <c r="CQ26" s="2">
        <v>477</v>
      </c>
      <c r="CR26" s="17">
        <f>CQ$66*BZ26</f>
        <v>1217.1088298048164</v>
      </c>
      <c r="CS26" s="1">
        <f>CR26-CQ26</f>
        <v>740.10882980481642</v>
      </c>
      <c r="CT26" s="2">
        <v>953</v>
      </c>
      <c r="CU26" s="17">
        <f>CT$66*CA26</f>
        <v>766.23653062405526</v>
      </c>
      <c r="CV26" s="1">
        <f>CU26-CT26</f>
        <v>-186.76346937594474</v>
      </c>
      <c r="CW26" s="9"/>
      <c r="DA26" s="37"/>
      <c r="DC26" s="17"/>
      <c r="DD26" s="1"/>
    </row>
    <row r="27" spans="1:108" x14ac:dyDescent="0.2">
      <c r="A27" s="41" t="s">
        <v>39</v>
      </c>
      <c r="B27">
        <v>0</v>
      </c>
      <c r="C27">
        <v>0</v>
      </c>
      <c r="D27">
        <v>0.212048192771084</v>
      </c>
      <c r="E27">
        <v>0.787951807228915</v>
      </c>
      <c r="F27">
        <v>0.37569499602859402</v>
      </c>
      <c r="G27">
        <v>0.37569499602859402</v>
      </c>
      <c r="H27">
        <v>0.33039647577092501</v>
      </c>
      <c r="I27">
        <v>0.6</v>
      </c>
      <c r="J27">
        <v>0.44523913289664302</v>
      </c>
      <c r="K27">
        <v>0.40899158214488801</v>
      </c>
      <c r="L27">
        <v>0.35956468575679701</v>
      </c>
      <c r="M27" s="28">
        <v>0</v>
      </c>
      <c r="N27">
        <v>1.01234176057617</v>
      </c>
      <c r="O27">
        <v>0.98725223414998797</v>
      </c>
      <c r="P27">
        <v>1.01697916728691</v>
      </c>
      <c r="Q27">
        <v>0.98687090639852204</v>
      </c>
      <c r="R27">
        <v>57.049999237060497</v>
      </c>
      <c r="S27" s="40">
        <f>IF(C27,O27,Q27)</f>
        <v>0.98687090639852204</v>
      </c>
      <c r="T27" s="40">
        <f>IF(D27 = 0,N27,P27)</f>
        <v>1.01697916728691</v>
      </c>
      <c r="U27" s="59">
        <f>R27*S27^(1-M27)</f>
        <v>56.300984457112882</v>
      </c>
      <c r="V27" s="58">
        <f>R27*T27^(M27+1)</f>
        <v>58.018660717824631</v>
      </c>
      <c r="W27" s="66">
        <f>0.5 * (D27-MAX($D$3:$D$65))/(MIN($D$3:$D$65)-MAX($D$3:$D$65)) + 0.75</f>
        <v>1.1573920265780733</v>
      </c>
      <c r="X27" s="66">
        <f>AVERAGE(D27, F27, G27, H27, I27, J27, K27)</f>
        <v>0.39258076794867547</v>
      </c>
      <c r="Y27" s="29">
        <f>1.2^M27</f>
        <v>1</v>
      </c>
      <c r="Z27" s="29">
        <f>1.6^M27</f>
        <v>1</v>
      </c>
      <c r="AA27" s="29">
        <f>IF(C27&gt;0, 1, 0.3)</f>
        <v>0.3</v>
      </c>
      <c r="AB27" s="29">
        <f>IF(C27&gt;0, 1, 0.2)</f>
        <v>0.2</v>
      </c>
      <c r="AC27" s="29">
        <f>PERCENTILE($L$2:$L$65, 0.05)</f>
        <v>6.5096890047036809E-2</v>
      </c>
      <c r="AD27" s="29">
        <f>PERCENTILE($L$2:$L$65, 0.95)</f>
        <v>1.0789291442260309</v>
      </c>
      <c r="AE27" s="29">
        <f>MIN(MAX(L27,AC27), AD27)</f>
        <v>0.35956468575679701</v>
      </c>
      <c r="AF27" s="29">
        <f>AE27-$AE$66+1</f>
        <v>1.2944677957097603</v>
      </c>
      <c r="AG27" s="74">
        <v>1</v>
      </c>
      <c r="AH27" s="74">
        <v>0</v>
      </c>
      <c r="AI27" s="28">
        <v>1</v>
      </c>
      <c r="AJ27" s="21">
        <f>(AF27^4) *Y27*AA27*AG27</f>
        <v>0.842337734034176</v>
      </c>
      <c r="AK27" s="21">
        <f>(AF27^5)*Z27*AB27*AH27*AI27</f>
        <v>0</v>
      </c>
      <c r="AL27" s="15">
        <f>AJ27/$AJ$66</f>
        <v>2.1771388249453307E-3</v>
      </c>
      <c r="AM27" s="15">
        <f>AK27/$AK$66</f>
        <v>0</v>
      </c>
      <c r="AN27" s="2">
        <v>0</v>
      </c>
      <c r="AO27" s="16">
        <f>$D$72*AL27</f>
        <v>265.49580954226724</v>
      </c>
      <c r="AP27" s="24">
        <f>AO27-AN27</f>
        <v>265.49580954226724</v>
      </c>
      <c r="AQ27" s="2">
        <v>0</v>
      </c>
      <c r="AR27" s="2">
        <v>1084</v>
      </c>
      <c r="AS27" s="2">
        <v>171</v>
      </c>
      <c r="AT27" s="10">
        <f>SUM(AQ27:AS27)</f>
        <v>1255</v>
      </c>
      <c r="AU27" s="16">
        <f>AL27*$D$71</f>
        <v>405.51984289469772</v>
      </c>
      <c r="AV27" s="9">
        <f>AU27-AT27</f>
        <v>-849.48015710530228</v>
      </c>
      <c r="AW27" s="9">
        <f>AV27+AP27</f>
        <v>-583.98434756303504</v>
      </c>
      <c r="AX27" s="18">
        <f>AN27+AT27</f>
        <v>1255</v>
      </c>
      <c r="AY27" s="27">
        <f>AO27+AU27</f>
        <v>671.01565243696496</v>
      </c>
      <c r="AZ27" s="67">
        <f>AW27*(AW27&gt;0)</f>
        <v>0</v>
      </c>
      <c r="BA27">
        <f>AZ27/$AZ$66</f>
        <v>0</v>
      </c>
      <c r="BB27" s="57">
        <f>BA27*$AW$66</f>
        <v>0</v>
      </c>
      <c r="BC27" s="60">
        <f>IF(BB27&gt;0,U27,V27)</f>
        <v>58.018660717824631</v>
      </c>
      <c r="BD27" s="17">
        <f>BB27/BC27</f>
        <v>0</v>
      </c>
      <c r="BE27" s="35">
        <f>AX27/AY27</f>
        <v>1.8702991434583478</v>
      </c>
      <c r="BF27" s="2">
        <v>0</v>
      </c>
      <c r="BG27" s="16">
        <f>AM27*$D$74</f>
        <v>0</v>
      </c>
      <c r="BH27" s="54">
        <f>BG27-BF27</f>
        <v>0</v>
      </c>
      <c r="BI27" s="75">
        <f>BH27*(BH27&gt;0)</f>
        <v>0</v>
      </c>
      <c r="BJ27" s="35">
        <f>BI27/$BI$66</f>
        <v>0</v>
      </c>
      <c r="BK27" s="76">
        <f>BJ27 * $BH$66</f>
        <v>0</v>
      </c>
      <c r="BL27" s="77">
        <f>IF(BK27&gt;0, U27, V27)</f>
        <v>58.018660717824631</v>
      </c>
      <c r="BM27" s="17">
        <f>BK27/BL27</f>
        <v>0</v>
      </c>
      <c r="BN27" s="39">
        <f>($AF27^$BN$68)*($BO$68^$M27)*(IF($C27&gt;0,1,$BP$68))</f>
        <v>0.61570118711334898</v>
      </c>
      <c r="BO27" s="39">
        <f>($AF27^$BN$69)*($BO$69^$M27)*(IF($C27&gt;0,1,$BP$69))</f>
        <v>0.68343772874949449</v>
      </c>
      <c r="BP27" s="39">
        <f>($AF27^$BN$70)*($BO$70^$M27)*(IF($C27&gt;0,1,$BP$70))</f>
        <v>7.016648905499588E-3</v>
      </c>
      <c r="BQ27" s="39">
        <f>($AF27^$BN$71)*($BO$71^$M27)*(IF($C27&gt;0,1,$BP$71))</f>
        <v>1.259868952553894</v>
      </c>
      <c r="BR27" s="39">
        <f>($AF27^$BN$72)*($BO$72^$M27)*(IF($C27&gt;0,1,$BP$72))</f>
        <v>0.66919682163741834</v>
      </c>
      <c r="BS27" s="39">
        <f>($AF27^$BN$73)*($BO$73^$M27)*(IF($C27&gt;0,1,$BP$73))</f>
        <v>0.56772986672126891</v>
      </c>
      <c r="BT27" s="39">
        <f>($AF27^$BN$74)*($BO$74^$M27)*(IF($C27&gt;0,1,$BP$74))</f>
        <v>6.309612637761812E-2</v>
      </c>
      <c r="BU27" s="37">
        <f>BN27/BN$66</f>
        <v>5.5759912359931363E-3</v>
      </c>
      <c r="BV27" s="37">
        <f>BO27/BO$66</f>
        <v>3.8515600821219238E-3</v>
      </c>
      <c r="BW27" s="37">
        <f>BP27/BP$66</f>
        <v>6.3156961519129597E-6</v>
      </c>
      <c r="BX27" s="37">
        <f>BQ27/BQ$66</f>
        <v>3.7304596739883428E-3</v>
      </c>
      <c r="BY27" s="37">
        <f>BR27/BR$66</f>
        <v>1.1399194273291136E-2</v>
      </c>
      <c r="BZ27" s="37">
        <f>BS27/BS$66</f>
        <v>1.7955693377302573E-3</v>
      </c>
      <c r="CA27" s="37">
        <f>BT27/BT$66</f>
        <v>2.7918039661625386E-4</v>
      </c>
      <c r="CB27" s="2">
        <v>824</v>
      </c>
      <c r="CC27" s="17">
        <f>CB$66*BU27</f>
        <v>319.41508196263084</v>
      </c>
      <c r="CD27" s="1">
        <f>CC27-CB27</f>
        <v>-504.58491803736916</v>
      </c>
      <c r="CE27" s="2">
        <v>856</v>
      </c>
      <c r="CF27" s="17">
        <f>CE$66*BV27</f>
        <v>242.79464445680182</v>
      </c>
      <c r="CG27" s="1">
        <f>CF27-CE27</f>
        <v>-613.20535554319815</v>
      </c>
      <c r="CH27" s="2">
        <v>388</v>
      </c>
      <c r="CI27" s="17">
        <f>CH$66*BW27</f>
        <v>0.47386668227802936</v>
      </c>
      <c r="CJ27" s="1">
        <f>CI27-CH27</f>
        <v>-387.52613331772199</v>
      </c>
      <c r="CK27" s="2">
        <v>740</v>
      </c>
      <c r="CL27" s="17">
        <f>CK$66*BX27</f>
        <v>254.38004516926509</v>
      </c>
      <c r="CM27" s="1">
        <f>CL27-CK27</f>
        <v>-485.61995483073491</v>
      </c>
      <c r="CN27" s="2">
        <v>742</v>
      </c>
      <c r="CO27" s="17">
        <f>CN$66*BY27</f>
        <v>855.17895357657426</v>
      </c>
      <c r="CP27" s="1">
        <f>CO27-CN27</f>
        <v>113.17895357657426</v>
      </c>
      <c r="CQ27" s="2">
        <v>913</v>
      </c>
      <c r="CR27" s="17">
        <f>CQ$66*BZ27</f>
        <v>141.90204919148451</v>
      </c>
      <c r="CS27" s="1">
        <f>CR27-CQ27</f>
        <v>-771.09795080851552</v>
      </c>
      <c r="CT27" s="2">
        <v>1198</v>
      </c>
      <c r="CU27" s="17">
        <f>CT$66*CA27</f>
        <v>21.233065064649185</v>
      </c>
      <c r="CV27" s="1">
        <f>CU27-CT27</f>
        <v>-1176.7669349353507</v>
      </c>
      <c r="CW27" s="9"/>
      <c r="DA27" s="37"/>
      <c r="DC27" s="17"/>
      <c r="DD27" s="1"/>
    </row>
    <row r="28" spans="1:108" x14ac:dyDescent="0.2">
      <c r="A28" s="41" t="s">
        <v>97</v>
      </c>
      <c r="B28">
        <v>1</v>
      </c>
      <c r="C28">
        <v>1</v>
      </c>
      <c r="D28">
        <v>0.58297872340425505</v>
      </c>
      <c r="E28">
        <v>0.41702127659574401</v>
      </c>
      <c r="F28">
        <v>0.71280991735537103</v>
      </c>
      <c r="G28">
        <v>0.71280991735537103</v>
      </c>
      <c r="H28">
        <v>0.55000000000000004</v>
      </c>
      <c r="I28">
        <v>0.53333333333333299</v>
      </c>
      <c r="J28">
        <v>0.54160256030906395</v>
      </c>
      <c r="K28">
        <v>0.62133700698844696</v>
      </c>
      <c r="L28">
        <v>0.18622142307886599</v>
      </c>
      <c r="M28" s="28">
        <v>0</v>
      </c>
      <c r="N28">
        <v>1.0124804993447101</v>
      </c>
      <c r="O28">
        <v>0.98767945688904302</v>
      </c>
      <c r="P28">
        <v>1.0159751323567601</v>
      </c>
      <c r="Q28">
        <v>0.98366036295885895</v>
      </c>
      <c r="R28">
        <v>23.5</v>
      </c>
      <c r="S28" s="40">
        <f>IF(C28,O28,Q28)</f>
        <v>0.98767945688904302</v>
      </c>
      <c r="T28" s="40">
        <f>IF(D28 = 0,N28,P28)</f>
        <v>1.0159751323567601</v>
      </c>
      <c r="U28" s="59">
        <f>R28*S28^(1-M28)</f>
        <v>23.210467236892512</v>
      </c>
      <c r="V28" s="58">
        <f>R28*T28^(M28+1)</f>
        <v>23.875415610383861</v>
      </c>
      <c r="W28" s="66">
        <f>0.5 * (D28-MAX($D$3:$D$65))/(MIN($D$3:$D$65)-MAX($D$3:$D$65)) + 0.75</f>
        <v>0.96561108362196946</v>
      </c>
      <c r="X28" s="66">
        <f>AVERAGE(D28, F28, G28, H28, I28, J28, K28)</f>
        <v>0.60783877982083445</v>
      </c>
      <c r="Y28" s="29">
        <f>1.2^M28</f>
        <v>1</v>
      </c>
      <c r="Z28" s="29">
        <f>1.6^M28</f>
        <v>1</v>
      </c>
      <c r="AA28" s="29">
        <f>IF(C28&gt;0, 1, 0.3)</f>
        <v>1</v>
      </c>
      <c r="AB28" s="29">
        <f>IF(C28&gt;0, 1, 0.2)</f>
        <v>1</v>
      </c>
      <c r="AC28" s="29">
        <f>PERCENTILE($L$2:$L$65, 0.05)</f>
        <v>6.5096890047036809E-2</v>
      </c>
      <c r="AD28" s="29">
        <f>PERCENTILE($L$2:$L$65, 0.95)</f>
        <v>1.0789291442260309</v>
      </c>
      <c r="AE28" s="29">
        <f>MIN(MAX(L28,AC28), AD28)</f>
        <v>0.18622142307886599</v>
      </c>
      <c r="AF28" s="29">
        <f>AE28-$AE$66+1</f>
        <v>1.1211245330318291</v>
      </c>
      <c r="AG28" s="74">
        <v>1</v>
      </c>
      <c r="AH28" s="74">
        <v>0</v>
      </c>
      <c r="AI28" s="28">
        <v>1</v>
      </c>
      <c r="AJ28" s="21">
        <f>(AF28^4) *Y28*AA28*AG28</f>
        <v>1.5798484358395914</v>
      </c>
      <c r="AK28" s="21">
        <f>(AF28^5)*Z28*AB28*AH28*AI28</f>
        <v>0</v>
      </c>
      <c r="AL28" s="15">
        <f>AJ28/$AJ$66</f>
        <v>4.0833376307655407E-3</v>
      </c>
      <c r="AM28" s="15">
        <f>AK28/$AK$66</f>
        <v>0</v>
      </c>
      <c r="AN28" s="2">
        <v>0</v>
      </c>
      <c r="AO28" s="16">
        <f>$D$72*AL28</f>
        <v>497.9512640594811</v>
      </c>
      <c r="AP28" s="24">
        <f>AO28-AN28</f>
        <v>497.9512640594811</v>
      </c>
      <c r="AQ28" s="2">
        <v>423</v>
      </c>
      <c r="AR28" s="2">
        <v>705</v>
      </c>
      <c r="AS28" s="2">
        <v>0</v>
      </c>
      <c r="AT28" s="10">
        <f>SUM(AQ28:AS28)</f>
        <v>1128</v>
      </c>
      <c r="AU28" s="16">
        <f>AL28*$D$71</f>
        <v>760.57365545149798</v>
      </c>
      <c r="AV28" s="9">
        <f>AU28-AT28</f>
        <v>-367.42634454850202</v>
      </c>
      <c r="AW28" s="9">
        <f>AV28+AP28</f>
        <v>130.52491951097909</v>
      </c>
      <c r="AX28" s="18">
        <f>AN28+AT28</f>
        <v>1128</v>
      </c>
      <c r="AY28" s="27">
        <f>AO28+AU28</f>
        <v>1258.5249195109791</v>
      </c>
      <c r="AZ28" s="67">
        <f>AW28*(AW28&gt;0)</f>
        <v>130.52491951097909</v>
      </c>
      <c r="BA28">
        <f>AZ28/$AZ$66</f>
        <v>3.5928253149551401E-3</v>
      </c>
      <c r="BB28" s="57">
        <f>BA28*$AW$66</f>
        <v>1.4509984316980089</v>
      </c>
      <c r="BC28" s="60">
        <f>IF(BB28&gt;0,U28,V28)</f>
        <v>23.210467236892512</v>
      </c>
      <c r="BD28" s="17">
        <f>BB28/BC28</f>
        <v>6.2514830782539346E-2</v>
      </c>
      <c r="BE28" s="35">
        <f>AX28/AY28</f>
        <v>0.89628737779646295</v>
      </c>
      <c r="BF28" s="2">
        <v>0</v>
      </c>
      <c r="BG28" s="16">
        <f>AM28*$D$74</f>
        <v>0</v>
      </c>
      <c r="BH28" s="54">
        <f>BG28-BF28</f>
        <v>0</v>
      </c>
      <c r="BI28" s="75">
        <f>BH28*(BH28&gt;0)</f>
        <v>0</v>
      </c>
      <c r="BJ28" s="35">
        <f>BI28/$BI$66</f>
        <v>0</v>
      </c>
      <c r="BK28" s="76">
        <f>BJ28 * $BH$66</f>
        <v>0</v>
      </c>
      <c r="BL28" s="77">
        <f>IF(BK28&gt;0, U28, V28)</f>
        <v>23.875415610383861</v>
      </c>
      <c r="BM28" s="17">
        <f>BK28/BL28</f>
        <v>0</v>
      </c>
      <c r="BN28" s="39">
        <f>($AF28^$BN$68)*($BO$68^$M28)*(IF($C28&gt;0,1,$BP$68))</f>
        <v>1.133497655868994</v>
      </c>
      <c r="BO28" s="39">
        <f>($AF28^$BN$69)*($BO$69^$M28)*(IF($C28&gt;0,1,$BP$69))</f>
        <v>1.2763251555442074</v>
      </c>
      <c r="BP28" s="39">
        <f>($AF28^$BN$70)*($BO$70^$M28)*(IF($C28&gt;0,1,$BP$70))</f>
        <v>1.7436796633217588</v>
      </c>
      <c r="BQ28" s="39">
        <f>($AF28^$BN$71)*($BO$71^$M28)*(IF($C28&gt;0,1,$BP$71))</f>
        <v>1.2773470401090377</v>
      </c>
      <c r="BR28" s="39">
        <f>($AF28^$BN$72)*($BO$72^$M28)*(IF($C28&gt;0,1,$BP$72))</f>
        <v>1.0102275155191318</v>
      </c>
      <c r="BS28" s="39">
        <f>($AF28^$BN$73)*($BO$73^$M28)*(IF($C28&gt;0,1,$BP$73))</f>
        <v>1.5068108130428508</v>
      </c>
      <c r="BT28" s="39">
        <f>($AF28^$BN$74)*($BO$74^$M28)*(IF($C28&gt;0,1,$BP$74))</f>
        <v>1.2375272986607975</v>
      </c>
      <c r="BU28" s="37">
        <f>BN28/BN$66</f>
        <v>1.0265325335454828E-2</v>
      </c>
      <c r="BV28" s="37">
        <f>BO28/BO$66</f>
        <v>7.1928177420008451E-3</v>
      </c>
      <c r="BW28" s="37">
        <f>BP28/BP$66</f>
        <v>1.5694886673292968E-3</v>
      </c>
      <c r="BX28" s="37">
        <f>BQ28/BQ$66</f>
        <v>3.7822121206779213E-3</v>
      </c>
      <c r="BY28" s="37">
        <f>BR28/BR$66</f>
        <v>1.7208359838663811E-2</v>
      </c>
      <c r="BZ28" s="37">
        <f>BS28/BS$66</f>
        <v>4.7656173336191026E-3</v>
      </c>
      <c r="CA28" s="37">
        <f>BT28/BT$66</f>
        <v>5.4756667627399455E-3</v>
      </c>
      <c r="CB28" s="2">
        <v>888</v>
      </c>
      <c r="CC28" s="17">
        <f>CB$66*BU28</f>
        <v>588.03889651619431</v>
      </c>
      <c r="CD28" s="1">
        <f>CC28-CB28</f>
        <v>-299.96110348380569</v>
      </c>
      <c r="CE28" s="2">
        <v>701</v>
      </c>
      <c r="CF28" s="17">
        <f>CE$66*BV28</f>
        <v>453.42084482024927</v>
      </c>
      <c r="CG28" s="1">
        <f>CF28-CE28</f>
        <v>-247.57915517975073</v>
      </c>
      <c r="CH28" s="2">
        <v>604</v>
      </c>
      <c r="CI28" s="17">
        <f>CH$66*BW28</f>
        <v>117.75873470971715</v>
      </c>
      <c r="CJ28" s="1">
        <f>CI28-CH28</f>
        <v>-486.24126529028285</v>
      </c>
      <c r="CK28" s="2">
        <v>637</v>
      </c>
      <c r="CL28" s="17">
        <f>CK$66*BX28</f>
        <v>257.90904450902747</v>
      </c>
      <c r="CM28" s="1">
        <f>CL28-CK28</f>
        <v>-379.09095549097253</v>
      </c>
      <c r="CN28" s="2">
        <v>822</v>
      </c>
      <c r="CO28" s="17">
        <f>CN$66*BY28</f>
        <v>1290.9883634563978</v>
      </c>
      <c r="CP28" s="1">
        <f>CO28-CN28</f>
        <v>468.98836345639779</v>
      </c>
      <c r="CQ28" s="2">
        <v>0</v>
      </c>
      <c r="CR28" s="17">
        <f>CQ$66*BZ28</f>
        <v>376.62197225858404</v>
      </c>
      <c r="CS28" s="1">
        <f>CR28-CQ28</f>
        <v>376.62197225858404</v>
      </c>
      <c r="CT28" s="2">
        <v>0</v>
      </c>
      <c r="CU28" s="17">
        <f>CT$66*CA28</f>
        <v>416.45183564018657</v>
      </c>
      <c r="CV28" s="1">
        <f>CU28-CT28</f>
        <v>416.45183564018657</v>
      </c>
      <c r="CW28" s="9"/>
      <c r="DA28" s="37"/>
      <c r="DC28" s="17"/>
      <c r="DD28" s="1"/>
    </row>
    <row r="29" spans="1:108" x14ac:dyDescent="0.2">
      <c r="A29" s="42" t="s">
        <v>62</v>
      </c>
      <c r="B29">
        <v>1</v>
      </c>
      <c r="C29">
        <v>1</v>
      </c>
      <c r="D29">
        <v>0.63534136546184705</v>
      </c>
      <c r="E29">
        <v>0.364658634538152</v>
      </c>
      <c r="F29">
        <v>0.79428117553613897</v>
      </c>
      <c r="G29">
        <v>0.79428117553613897</v>
      </c>
      <c r="H29">
        <v>0.201762114537444</v>
      </c>
      <c r="I29">
        <v>0.31718061674008802</v>
      </c>
      <c r="J29">
        <v>0.25297239360011398</v>
      </c>
      <c r="K29">
        <v>0.44825351104803302</v>
      </c>
      <c r="L29">
        <v>1.0488767605937099</v>
      </c>
      <c r="M29" s="28">
        <v>0</v>
      </c>
      <c r="N29">
        <v>1.0049332501987001</v>
      </c>
      <c r="O29">
        <v>0.99621246647167305</v>
      </c>
      <c r="P29">
        <v>1.00611508371493</v>
      </c>
      <c r="Q29">
        <v>0.99511026673193903</v>
      </c>
      <c r="R29">
        <v>321.69000244140602</v>
      </c>
      <c r="S29" s="40">
        <f>IF(C29,O29,Q29)</f>
        <v>0.99621246647167305</v>
      </c>
      <c r="T29" s="40">
        <f>IF(D29 = 0,N29,P29)</f>
        <v>1.00611508371493</v>
      </c>
      <c r="U29" s="59">
        <f>R29*S29^(1-M29)</f>
        <v>320.47159077143164</v>
      </c>
      <c r="V29" s="58">
        <f>R29*T29^(M29+1)</f>
        <v>323.65716373659126</v>
      </c>
      <c r="W29" s="66">
        <f>0.5 * (D29-MAX($D$3:$D$65))/(MIN($D$3:$D$65)-MAX($D$3:$D$65)) + 0.75</f>
        <v>0.93853820598006665</v>
      </c>
      <c r="X29" s="66">
        <f>AVERAGE(D29, F29, G29, H29, I29, J29, K29)</f>
        <v>0.49201033606568634</v>
      </c>
      <c r="Y29" s="29">
        <f>1.2^M29</f>
        <v>1</v>
      </c>
      <c r="Z29" s="29">
        <f>1.6^M29</f>
        <v>1</v>
      </c>
      <c r="AA29" s="29">
        <f>IF(C29&gt;0, 1, 0.3)</f>
        <v>1</v>
      </c>
      <c r="AB29" s="29">
        <f>IF(C29&gt;0, 1, 0.2)</f>
        <v>1</v>
      </c>
      <c r="AC29" s="29">
        <f>PERCENTILE($L$2:$L$65, 0.05)</f>
        <v>6.5096890047036809E-2</v>
      </c>
      <c r="AD29" s="29">
        <f>PERCENTILE($L$2:$L$65, 0.95)</f>
        <v>1.0789291442260309</v>
      </c>
      <c r="AE29" s="29">
        <f>MIN(MAX(L29,AC29), AD29)</f>
        <v>1.0488767605937099</v>
      </c>
      <c r="AF29" s="29">
        <f>AE29-$AE$66+1</f>
        <v>1.9837798705466732</v>
      </c>
      <c r="AG29" s="74">
        <v>1</v>
      </c>
      <c r="AH29" s="74">
        <v>0</v>
      </c>
      <c r="AI29" s="28">
        <v>1</v>
      </c>
      <c r="AJ29" s="21">
        <f>(AF29^4) *Y29*AA29*AG29</f>
        <v>15.487236009930667</v>
      </c>
      <c r="AK29" s="21">
        <f>(AF29^5)*Z29*AB29*AH29*AI29</f>
        <v>0</v>
      </c>
      <c r="AL29" s="15">
        <f>AJ29/$AJ$66</f>
        <v>4.0028911736896537E-2</v>
      </c>
      <c r="AM29" s="15">
        <f>AK29/$AK$66</f>
        <v>0</v>
      </c>
      <c r="AN29" s="2">
        <v>5147</v>
      </c>
      <c r="AO29" s="16">
        <f>$D$72*AL29</f>
        <v>4881.4105030487308</v>
      </c>
      <c r="AP29" s="24">
        <f>AO29-AN29</f>
        <v>-265.58949695126921</v>
      </c>
      <c r="AQ29" s="2">
        <v>965</v>
      </c>
      <c r="AR29" s="2">
        <v>5147</v>
      </c>
      <c r="AS29" s="2">
        <v>0</v>
      </c>
      <c r="AT29" s="10">
        <f>SUM(AQ29:AS29)</f>
        <v>6112</v>
      </c>
      <c r="AU29" s="16">
        <f>AL29*$D$71</f>
        <v>7455.8947793325087</v>
      </c>
      <c r="AV29" s="9">
        <f>AU29-AT29</f>
        <v>1343.8947793325087</v>
      </c>
      <c r="AW29" s="9">
        <f>AV29+AP29</f>
        <v>1078.3052823812395</v>
      </c>
      <c r="AX29" s="18">
        <f>AN29+AT29</f>
        <v>11259</v>
      </c>
      <c r="AY29" s="27">
        <f>AO29+AU29</f>
        <v>12337.30528238124</v>
      </c>
      <c r="AZ29" s="67">
        <f>AW29*(AW29&gt;0)</f>
        <v>1078.3052823812395</v>
      </c>
      <c r="BA29">
        <f>AZ29/$AZ$66</f>
        <v>2.9681401301023546E-2</v>
      </c>
      <c r="BB29" s="57">
        <f>BA29*$AW$66</f>
        <v>11.987130729433236</v>
      </c>
      <c r="BC29" s="60">
        <f>IF(BB29&gt;0,U29,V29)</f>
        <v>320.47159077143164</v>
      </c>
      <c r="BD29" s="17">
        <f>BB29/BC29</f>
        <v>3.7404659491276894E-2</v>
      </c>
      <c r="BE29" s="35">
        <f>AX29/AY29</f>
        <v>0.91259798977973294</v>
      </c>
      <c r="BF29" s="2">
        <v>0</v>
      </c>
      <c r="BG29" s="16">
        <f>AM29*$D$74</f>
        <v>0</v>
      </c>
      <c r="BH29" s="54">
        <f>BG29-BF29</f>
        <v>0</v>
      </c>
      <c r="BI29" s="75">
        <f>BH29*(BH29&gt;0)</f>
        <v>0</v>
      </c>
      <c r="BJ29" s="35">
        <f>BI29/$BI$66</f>
        <v>0</v>
      </c>
      <c r="BK29" s="76">
        <f>BJ29 * $BH$66</f>
        <v>0</v>
      </c>
      <c r="BL29" s="77">
        <f>IF(BK29&gt;0, U29, V29)</f>
        <v>323.65716373659126</v>
      </c>
      <c r="BM29" s="17">
        <f>BK29/BL29</f>
        <v>0</v>
      </c>
      <c r="BN29" s="39">
        <f>($AF29^$BN$68)*($BO$68^$M29)*(IF($C29&gt;0,1,$BP$68))</f>
        <v>2.1186189531143622</v>
      </c>
      <c r="BO29" s="39">
        <f>($AF29^$BN$69)*($BO$69^$M29)*(IF($C29&gt;0,1,$BP$69))</f>
        <v>4.3137113836620884</v>
      </c>
      <c r="BP29" s="39">
        <f>($AF29^$BN$70)*($BO$70^$M29)*(IF($C29&gt;0,1,$BP$70))</f>
        <v>27.971180070649279</v>
      </c>
      <c r="BQ29" s="39">
        <f>($AF29^$BN$71)*($BO$71^$M29)*(IF($C29&gt;0,1,$BP$71))</f>
        <v>4.334445422476457</v>
      </c>
      <c r="BR29" s="39">
        <f>($AF29^$BN$72)*($BO$72^$M29)*(IF($C29&gt;0,1,$BP$72))</f>
        <v>1.0628620965189945</v>
      </c>
      <c r="BS29" s="39">
        <f>($AF29^$BN$73)*($BO$73^$M29)*(IF($C29&gt;0,1,$BP$73))</f>
        <v>11.663036002427276</v>
      </c>
      <c r="BT29" s="39">
        <f>($AF29^$BN$74)*($BO$74^$M29)*(IF($C29&gt;0,1,$BP$74))</f>
        <v>3.5853193510463766</v>
      </c>
      <c r="BU29" s="37">
        <f>BN29/BN$66</f>
        <v>1.9186905859903469E-2</v>
      </c>
      <c r="BV29" s="37">
        <f>BO29/BO$66</f>
        <v>2.4310215652723607E-2</v>
      </c>
      <c r="BW29" s="37">
        <f>BP29/BP$66</f>
        <v>2.5176900927478579E-2</v>
      </c>
      <c r="BX29" s="37">
        <f>BQ29/BQ$66</f>
        <v>1.2834250597948677E-2</v>
      </c>
      <c r="BY29" s="37">
        <f>BR29/BR$66</f>
        <v>1.8104944811740385E-2</v>
      </c>
      <c r="BZ29" s="37">
        <f>BS29/BS$66</f>
        <v>3.6886891210682095E-2</v>
      </c>
      <c r="CA29" s="37">
        <f>BT29/BT$66</f>
        <v>1.5863903790710697E-2</v>
      </c>
      <c r="CB29" s="2">
        <v>316</v>
      </c>
      <c r="CC29" s="17">
        <f>CB$66*BU29</f>
        <v>1099.1027152787103</v>
      </c>
      <c r="CD29" s="1">
        <f>CC29-CB29</f>
        <v>783.10271527871032</v>
      </c>
      <c r="CE29" s="2">
        <v>613</v>
      </c>
      <c r="CF29" s="17">
        <f>CE$66*BV29</f>
        <v>1532.4673743163908</v>
      </c>
      <c r="CG29" s="1">
        <f>CF29-CE29</f>
        <v>919.46737431639076</v>
      </c>
      <c r="CH29" s="2">
        <v>0</v>
      </c>
      <c r="CI29" s="17">
        <f>CH$66*BW29</f>
        <v>1889.0228765887177</v>
      </c>
      <c r="CJ29" s="1">
        <f>CI29-CH29</f>
        <v>1889.0228765887177</v>
      </c>
      <c r="CK29" s="2">
        <v>1585</v>
      </c>
      <c r="CL29" s="17">
        <f>CK$66*BX29</f>
        <v>875.16754827412024</v>
      </c>
      <c r="CM29" s="1">
        <f>CL29-CK29</f>
        <v>-709.83245172587976</v>
      </c>
      <c r="CN29" s="2">
        <v>1287</v>
      </c>
      <c r="CO29" s="17">
        <f>CN$66*BY29</f>
        <v>1358.2510647215754</v>
      </c>
      <c r="CP29" s="1">
        <f>CO29-CN29</f>
        <v>71.251064721575403</v>
      </c>
      <c r="CQ29" s="2">
        <v>2574</v>
      </c>
      <c r="CR29" s="17">
        <f>CQ$66*BZ29</f>
        <v>2915.1341254889953</v>
      </c>
      <c r="CS29" s="1">
        <f>CR29-CQ29</f>
        <v>341.13412548899532</v>
      </c>
      <c r="CT29" s="2">
        <v>1608</v>
      </c>
      <c r="CU29" s="17">
        <f>CT$66*CA29</f>
        <v>1206.5292028025021</v>
      </c>
      <c r="CV29" s="1">
        <f>CU29-CT29</f>
        <v>-401.47079719749786</v>
      </c>
      <c r="CW29" s="9"/>
      <c r="DA29" s="37"/>
      <c r="DC29" s="17"/>
      <c r="DD29" s="1"/>
    </row>
    <row r="30" spans="1:108" x14ac:dyDescent="0.2">
      <c r="A30" s="42" t="s">
        <v>12</v>
      </c>
      <c r="B30">
        <v>1</v>
      </c>
      <c r="C30">
        <v>1</v>
      </c>
      <c r="D30">
        <v>0.84390651085141899</v>
      </c>
      <c r="E30">
        <v>0.15609348914858101</v>
      </c>
      <c r="F30">
        <v>0.98019801980197996</v>
      </c>
      <c r="G30">
        <v>0.98019801980197996</v>
      </c>
      <c r="H30">
        <v>0.35202205882352899</v>
      </c>
      <c r="I30">
        <v>0.57077205882352899</v>
      </c>
      <c r="J30">
        <v>0.44824586475058897</v>
      </c>
      <c r="K30">
        <v>0.66284968809900902</v>
      </c>
      <c r="L30">
        <v>1.12844801453609</v>
      </c>
      <c r="M30" s="28">
        <v>0</v>
      </c>
      <c r="N30">
        <v>1.0094168712139899</v>
      </c>
      <c r="O30">
        <v>0.99370471063042698</v>
      </c>
      <c r="P30">
        <v>1.0100103148339099</v>
      </c>
      <c r="Q30">
        <v>0.99235541315690601</v>
      </c>
      <c r="R30">
        <v>379.100006103515</v>
      </c>
      <c r="S30" s="40">
        <f>IF(C30,O30,Q30)</f>
        <v>0.99370471063042698</v>
      </c>
      <c r="T30" s="40">
        <f>IF(D30 = 0,N30,P30)</f>
        <v>1.0100103148339099</v>
      </c>
      <c r="U30" s="59">
        <f>R30*S30^(1-M30)</f>
        <v>376.71346186508646</v>
      </c>
      <c r="V30" s="58">
        <f>R30*T30^(M30+1)</f>
        <v>382.89491651814836</v>
      </c>
      <c r="W30" s="66">
        <f>0.5 * (D30-MAX($D$3:$D$65))/(MIN($D$3:$D$65)-MAX($D$3:$D$65)) + 0.75</f>
        <v>0.83070448255397977</v>
      </c>
      <c r="X30" s="66">
        <f>AVERAGE(D30, F30, G30, H30, I30, J30, K30)</f>
        <v>0.69117031727886225</v>
      </c>
      <c r="Y30" s="29">
        <f>1.2^M30</f>
        <v>1</v>
      </c>
      <c r="Z30" s="29">
        <f>1.6^M30</f>
        <v>1</v>
      </c>
      <c r="AA30" s="29">
        <f>IF(C30&gt;0, 1, 0.3)</f>
        <v>1</v>
      </c>
      <c r="AB30" s="29">
        <f>IF(C30&gt;0, 1, 0.2)</f>
        <v>1</v>
      </c>
      <c r="AC30" s="29">
        <f>PERCENTILE($L$2:$L$65, 0.05)</f>
        <v>6.5096890047036809E-2</v>
      </c>
      <c r="AD30" s="29">
        <f>PERCENTILE($L$2:$L$65, 0.95)</f>
        <v>1.0789291442260309</v>
      </c>
      <c r="AE30" s="29">
        <f>MIN(MAX(L30,AC30), AD30)</f>
        <v>1.0789291442260309</v>
      </c>
      <c r="AF30" s="29">
        <f>AE30-$AE$66+1</f>
        <v>2.0138322541789941</v>
      </c>
      <c r="AG30" s="74">
        <v>1</v>
      </c>
      <c r="AH30" s="74">
        <v>0</v>
      </c>
      <c r="AI30" s="28">
        <v>1</v>
      </c>
      <c r="AJ30" s="21">
        <f>(AF30^4) *Y30*AA30*AG30</f>
        <v>16.447245292812088</v>
      </c>
      <c r="AK30" s="21">
        <f>(AF30^5)*Z30*AB30*AH30*AI30</f>
        <v>0</v>
      </c>
      <c r="AL30" s="15">
        <f>AJ30/$AJ$66</f>
        <v>4.251018901751788E-2</v>
      </c>
      <c r="AM30" s="15">
        <f>AK30/$AK$66</f>
        <v>0</v>
      </c>
      <c r="AN30" s="2">
        <v>9098</v>
      </c>
      <c r="AO30" s="16">
        <f>$D$72*AL30</f>
        <v>5183.9951213419354</v>
      </c>
      <c r="AP30" s="24">
        <f>AO30-AN30</f>
        <v>-3914.0048786580646</v>
      </c>
      <c r="AQ30" s="2">
        <v>0</v>
      </c>
      <c r="AR30" s="2">
        <v>4549</v>
      </c>
      <c r="AS30" s="2">
        <v>0</v>
      </c>
      <c r="AT30" s="10">
        <f>SUM(AQ30:AS30)</f>
        <v>4549</v>
      </c>
      <c r="AU30" s="16">
        <f>AL30*$D$71</f>
        <v>7918.0642843207888</v>
      </c>
      <c r="AV30" s="9">
        <f>AU30-AT30</f>
        <v>3369.0642843207888</v>
      </c>
      <c r="AW30" s="9">
        <f>AV30+AP30</f>
        <v>-544.9405943372758</v>
      </c>
      <c r="AX30" s="18">
        <f>AN30+AT30</f>
        <v>13647</v>
      </c>
      <c r="AY30" s="27">
        <f>AO30+AU30</f>
        <v>13102.059405662723</v>
      </c>
      <c r="AZ30" s="67">
        <f>AW30*(AW30&gt;0)</f>
        <v>0</v>
      </c>
      <c r="BA30">
        <f>AZ30/$AZ$66</f>
        <v>0</v>
      </c>
      <c r="BB30" s="57">
        <f>BA30*$AW$66</f>
        <v>0</v>
      </c>
      <c r="BC30" s="60">
        <f>IF(BB30&gt;0,U30,V30)</f>
        <v>382.89491651814836</v>
      </c>
      <c r="BD30" s="17">
        <f>BB30/BC30</f>
        <v>0</v>
      </c>
      <c r="BE30" s="35">
        <f>AX30/AY30</f>
        <v>1.0415919801204498</v>
      </c>
      <c r="BF30" s="2">
        <v>0</v>
      </c>
      <c r="BG30" s="16">
        <f>AM30*$D$74</f>
        <v>0</v>
      </c>
      <c r="BH30" s="54">
        <f>BG30-BF30</f>
        <v>0</v>
      </c>
      <c r="BI30" s="75">
        <f>BH30*(BH30&gt;0)</f>
        <v>0</v>
      </c>
      <c r="BJ30" s="35">
        <f>BI30/$BI$66</f>
        <v>0</v>
      </c>
      <c r="BK30" s="76">
        <f>BJ30 * $BH$66</f>
        <v>0</v>
      </c>
      <c r="BL30" s="77">
        <f>IF(BK30&gt;0, U30, V30)</f>
        <v>382.89491651814836</v>
      </c>
      <c r="BM30" s="17">
        <f>BK30/BL30</f>
        <v>0</v>
      </c>
      <c r="BN30" s="39">
        <f>($AF30^$BN$68)*($BO$68^$M30)*(IF($C30&gt;0,1,$BP$68))</f>
        <v>2.1538206100788244</v>
      </c>
      <c r="BO30" s="39">
        <f>($AF30^$BN$69)*($BO$69^$M30)*(IF($C30&gt;0,1,$BP$69))</f>
        <v>4.4543640232989183</v>
      </c>
      <c r="BP30" s="39">
        <f>($AF30^$BN$70)*($BO$70^$M30)*(IF($C30&gt;0,1,$BP$70))</f>
        <v>30.0929851500747</v>
      </c>
      <c r="BQ30" s="39">
        <f>($AF30^$BN$71)*($BO$71^$M30)*(IF($C30&gt;0,1,$BP$71))</f>
        <v>4.4762452068134726</v>
      </c>
      <c r="BR30" s="39">
        <f>($AF30^$BN$72)*($BO$72^$M30)*(IF($C30&gt;0,1,$BP$72))</f>
        <v>1.0642853228926508</v>
      </c>
      <c r="BS30" s="39">
        <f>($AF30^$BN$73)*($BO$73^$M30)*(IF($C30&gt;0,1,$BP$73))</f>
        <v>12.309134762932404</v>
      </c>
      <c r="BT30" s="39">
        <f>($AF30^$BN$74)*($BO$74^$M30)*(IF($C30&gt;0,1,$BP$74))</f>
        <v>3.6872231090071144</v>
      </c>
      <c r="BU30" s="37">
        <f>BN30/BN$66</f>
        <v>1.9505703573525778E-2</v>
      </c>
      <c r="BV30" s="37">
        <f>BO30/BO$66</f>
        <v>2.5102873227044995E-2</v>
      </c>
      <c r="BW30" s="37">
        <f>BP30/BP$66</f>
        <v>2.7086740846180107E-2</v>
      </c>
      <c r="BX30" s="37">
        <f>BQ30/BQ$66</f>
        <v>1.3254118375606966E-2</v>
      </c>
      <c r="BY30" s="37">
        <f>BR30/BR$66</f>
        <v>1.8129188253137016E-2</v>
      </c>
      <c r="BZ30" s="37">
        <f>BS30/BS$66</f>
        <v>3.893031924135517E-2</v>
      </c>
      <c r="CA30" s="37">
        <f>BT30/BT$66</f>
        <v>1.6314795678968631E-2</v>
      </c>
      <c r="CB30" s="2">
        <v>1819</v>
      </c>
      <c r="CC30" s="17">
        <f>CB$66*BU30</f>
        <v>1117.3647235058506</v>
      </c>
      <c r="CD30" s="1">
        <f>CC30-CB30</f>
        <v>-701.63527649414937</v>
      </c>
      <c r="CE30" s="2">
        <v>3582</v>
      </c>
      <c r="CF30" s="17">
        <f>CE$66*BV30</f>
        <v>1582.4349224864625</v>
      </c>
      <c r="CG30" s="1">
        <f>CF30-CE30</f>
        <v>-1999.5650775135375</v>
      </c>
      <c r="CH30" s="2">
        <v>3803</v>
      </c>
      <c r="CI30" s="17">
        <f>CH$66*BW30</f>
        <v>2032.3181656888935</v>
      </c>
      <c r="CJ30" s="1">
        <f>CI30-CH30</f>
        <v>-1770.6818343111065</v>
      </c>
      <c r="CK30" s="2">
        <v>1475</v>
      </c>
      <c r="CL30" s="17">
        <f>CK$66*BX30</f>
        <v>903.798332032639</v>
      </c>
      <c r="CM30" s="1">
        <f>CL30-CK30</f>
        <v>-571.201667967361</v>
      </c>
      <c r="CN30" s="2">
        <v>1137</v>
      </c>
      <c r="CO30" s="17">
        <f>CN$66*BY30</f>
        <v>1360.069831938592</v>
      </c>
      <c r="CP30" s="1">
        <f>CO30-CN30</f>
        <v>223.06983193859196</v>
      </c>
      <c r="CQ30" s="2">
        <v>3033</v>
      </c>
      <c r="CR30" s="17">
        <f>CQ$66*BZ30</f>
        <v>3076.6241993250578</v>
      </c>
      <c r="CS30" s="1">
        <f>CR30-CQ30</f>
        <v>43.624199325057816</v>
      </c>
      <c r="CT30" s="2">
        <v>2275</v>
      </c>
      <c r="CU30" s="17">
        <f>CT$66*CA30</f>
        <v>1240.8217853639592</v>
      </c>
      <c r="CV30" s="1">
        <f>CU30-CT30</f>
        <v>-1034.1782146360408</v>
      </c>
      <c r="CW30" s="9"/>
      <c r="DA30" s="37"/>
      <c r="DC30" s="17"/>
      <c r="DD30" s="1"/>
    </row>
    <row r="31" spans="1:108" x14ac:dyDescent="0.2">
      <c r="A31" s="42" t="s">
        <v>21</v>
      </c>
      <c r="B31">
        <v>1</v>
      </c>
      <c r="C31">
        <v>1</v>
      </c>
      <c r="D31">
        <v>0.94698795180722894</v>
      </c>
      <c r="E31">
        <v>5.3012048192771E-2</v>
      </c>
      <c r="F31">
        <v>0.99364575059571003</v>
      </c>
      <c r="G31">
        <v>0.99364575059571003</v>
      </c>
      <c r="H31">
        <v>0.54185022026431695</v>
      </c>
      <c r="I31">
        <v>0.75418502202643101</v>
      </c>
      <c r="J31">
        <v>0.63926154295802196</v>
      </c>
      <c r="K31">
        <v>0.79699404996492595</v>
      </c>
      <c r="L31">
        <v>0.82362527931178398</v>
      </c>
      <c r="M31" s="28">
        <v>-2</v>
      </c>
      <c r="N31">
        <v>1.0061705931623499</v>
      </c>
      <c r="O31">
        <v>0.99602811499428501</v>
      </c>
      <c r="P31">
        <v>1.00743870880983</v>
      </c>
      <c r="Q31">
        <v>0.99253305176656303</v>
      </c>
      <c r="R31">
        <v>1081.07995605468</v>
      </c>
      <c r="S31" s="40">
        <f>IF(C31,O31,Q31)</f>
        <v>0.99602811499428501</v>
      </c>
      <c r="T31" s="40">
        <f>IF(D31 = 0,N31,P31)</f>
        <v>1.00743870880983</v>
      </c>
      <c r="U31" s="59">
        <f>R31*S31^(1-M31)</f>
        <v>1068.2492774441293</v>
      </c>
      <c r="V31" s="58">
        <f>R31*T31^(M31+1)</f>
        <v>1073.0974962554778</v>
      </c>
      <c r="W31" s="66">
        <f>0.5 * (D31-MAX($D$3:$D$65))/(MIN($D$3:$D$65)-MAX($D$3:$D$65)) + 0.75</f>
        <v>0.77740863787375414</v>
      </c>
      <c r="X31" s="66">
        <f>AVERAGE(D31, F31, G31, H31, I31, J31, K31)</f>
        <v>0.80951004117319214</v>
      </c>
      <c r="Y31" s="29">
        <f>1.2^M31</f>
        <v>0.69444444444444442</v>
      </c>
      <c r="Z31" s="29">
        <f>1.6^M31</f>
        <v>0.39062499999999994</v>
      </c>
      <c r="AA31" s="29">
        <f>IF(C31&gt;0, 1, 0.3)</f>
        <v>1</v>
      </c>
      <c r="AB31" s="29">
        <f>IF(C31&gt;0, 1, 0.2)</f>
        <v>1</v>
      </c>
      <c r="AC31" s="29">
        <f>PERCENTILE($L$2:$L$65, 0.05)</f>
        <v>6.5096890047036809E-2</v>
      </c>
      <c r="AD31" s="29">
        <f>PERCENTILE($L$2:$L$65, 0.95)</f>
        <v>1.0789291442260309</v>
      </c>
      <c r="AE31" s="29">
        <f>MIN(MAX(L31,AC31), AD31)</f>
        <v>0.82362527931178398</v>
      </c>
      <c r="AF31" s="29">
        <f>AE31-$AE$66+1</f>
        <v>1.7585283892647472</v>
      </c>
      <c r="AG31" s="74">
        <v>1</v>
      </c>
      <c r="AH31" s="74">
        <v>0</v>
      </c>
      <c r="AI31" s="28">
        <v>1</v>
      </c>
      <c r="AJ31" s="21">
        <f>(AF31^4) *Y31*AA31*AG31</f>
        <v>6.6410239020150801</v>
      </c>
      <c r="AK31" s="21">
        <f>(AF31^5)*Z31*AB31*AH31*AI31</f>
        <v>0</v>
      </c>
      <c r="AL31" s="15">
        <f>AJ31/$AJ$66</f>
        <v>1.7164648323685743E-2</v>
      </c>
      <c r="AM31" s="15">
        <f>AK31/$AK$66</f>
        <v>0</v>
      </c>
      <c r="AN31" s="2">
        <v>4324</v>
      </c>
      <c r="AO31" s="16">
        <f>$D$72*AL31</f>
        <v>2093.1794288863043</v>
      </c>
      <c r="AP31" s="24">
        <f>AO31-AN31</f>
        <v>-2230.8205711136957</v>
      </c>
      <c r="AQ31" s="2">
        <v>0</v>
      </c>
      <c r="AR31" s="2">
        <v>2162</v>
      </c>
      <c r="AS31" s="2">
        <v>0</v>
      </c>
      <c r="AT31" s="10">
        <f>SUM(AQ31:AS31)</f>
        <v>2162</v>
      </c>
      <c r="AU31" s="16">
        <f>AL31*$D$71</f>
        <v>3197.1344279061136</v>
      </c>
      <c r="AV31" s="9">
        <f>AU31-AT31</f>
        <v>1035.1344279061136</v>
      </c>
      <c r="AW31" s="9">
        <f>AV31+AP31</f>
        <v>-1195.6861432075821</v>
      </c>
      <c r="AX31" s="18">
        <f>AN31+AT31</f>
        <v>6486</v>
      </c>
      <c r="AY31" s="27">
        <f>AO31+AU31</f>
        <v>5290.3138567924179</v>
      </c>
      <c r="AZ31" s="67">
        <f>AW31*(AW31&gt;0)</f>
        <v>0</v>
      </c>
      <c r="BA31">
        <f>AZ31/$AZ$66</f>
        <v>0</v>
      </c>
      <c r="BB31" s="57">
        <f>BA31*$AW$66</f>
        <v>0</v>
      </c>
      <c r="BC31" s="70">
        <f>IF(BB31&gt;0,U31,V31)</f>
        <v>1073.0974962554778</v>
      </c>
      <c r="BD31" s="17">
        <f>BB31/BC31</f>
        <v>0</v>
      </c>
      <c r="BE31" s="35">
        <f>AX31/AY31</f>
        <v>1.2260142168450741</v>
      </c>
      <c r="BF31" s="2">
        <v>0</v>
      </c>
      <c r="BG31" s="16">
        <f>AM31*$D$74</f>
        <v>0</v>
      </c>
      <c r="BH31" s="54">
        <f>BG31-BF31</f>
        <v>0</v>
      </c>
      <c r="BI31" s="75">
        <f>BH31*(BH31&gt;0)</f>
        <v>0</v>
      </c>
      <c r="BJ31" s="35">
        <f>BI31/$BI$66</f>
        <v>0</v>
      </c>
      <c r="BK31" s="76">
        <f>BJ31 * $BH$66</f>
        <v>0</v>
      </c>
      <c r="BL31" s="77">
        <f>IF(BK31&gt;0, U31, V31)</f>
        <v>1073.0974962554778</v>
      </c>
      <c r="BM31" s="17">
        <f>BK31/BL31</f>
        <v>0</v>
      </c>
      <c r="BN31" s="39">
        <f>($AF31^$BN$68)*($BO$68^$M31)*(IF($C31&gt;0,1,$BP$68))</f>
        <v>3.4741532411227571</v>
      </c>
      <c r="BO31" s="39">
        <f>($AF31^$BN$69)*($BO$69^$M31)*(IF($C31&gt;0,1,$BP$69))</f>
        <v>5.3579021598170158</v>
      </c>
      <c r="BP31" s="39">
        <f>($AF31^$BN$70)*($BO$70^$M31)*(IF($C31&gt;0,1,$BP$70))</f>
        <v>67.277725557770808</v>
      </c>
      <c r="BQ31" s="39">
        <f>($AF31^$BN$71)*($BO$71^$M31)*(IF($C31&gt;0,1,$BP$71))</f>
        <v>27.025858829354846</v>
      </c>
      <c r="BR31" s="39">
        <f>($AF31^$BN$72)*($BO$72^$M31)*(IF($C31&gt;0,1,$BP$72))</f>
        <v>0.57356278713701214</v>
      </c>
      <c r="BS31" s="39">
        <f>($AF31^$BN$73)*($BO$73^$M31)*(IF($C31&gt;0,1,$BP$73))</f>
        <v>3.1387937491779971</v>
      </c>
      <c r="BT31" s="39">
        <f>($AF31^$BN$74)*($BO$74^$M31)*(IF($C31&gt;0,1,$BP$74))</f>
        <v>15.345850320172463</v>
      </c>
      <c r="BU31" s="37">
        <f>BN31/BN$66</f>
        <v>3.1463067524395302E-2</v>
      </c>
      <c r="BV31" s="37">
        <f>BO31/BO$66</f>
        <v>3.0194824216721036E-2</v>
      </c>
      <c r="BW31" s="37">
        <f>BP31/BP$66</f>
        <v>6.0556781183911307E-2</v>
      </c>
      <c r="BX31" s="37">
        <f>BQ31/BQ$66</f>
        <v>8.0023304259890696E-2</v>
      </c>
      <c r="BY31" s="37">
        <f>BR31/BR$66</f>
        <v>9.770150465609367E-3</v>
      </c>
      <c r="BZ31" s="37">
        <f>BS31/BS$66</f>
        <v>9.9271187651827457E-3</v>
      </c>
      <c r="CA31" s="37">
        <f>BT31/BT$66</f>
        <v>6.7900532485289877E-2</v>
      </c>
      <c r="CB31" s="2">
        <v>1024</v>
      </c>
      <c r="CC31" s="17">
        <f>CB$66*BU31</f>
        <v>1802.3303600674606</v>
      </c>
      <c r="CD31" s="1">
        <f>CC31-CB31</f>
        <v>778.33036006746056</v>
      </c>
      <c r="CE31" s="2">
        <v>996</v>
      </c>
      <c r="CF31" s="17">
        <f>CE$66*BV31</f>
        <v>1903.4213289736606</v>
      </c>
      <c r="CG31" s="1">
        <f>CF31-CE31</f>
        <v>907.42132897366059</v>
      </c>
      <c r="CH31" s="2">
        <v>1064</v>
      </c>
      <c r="CI31" s="17">
        <f>CH$66*BW31</f>
        <v>4543.5752922288657</v>
      </c>
      <c r="CJ31" s="1">
        <f>CI31-CH31</f>
        <v>3479.5752922288657</v>
      </c>
      <c r="CK31" s="2">
        <v>1032</v>
      </c>
      <c r="CL31" s="17">
        <f>CK$66*BX31</f>
        <v>5456.789117481947</v>
      </c>
      <c r="CM31" s="1">
        <f>CL31-CK31</f>
        <v>4424.789117481947</v>
      </c>
      <c r="CN31" s="2">
        <v>1081</v>
      </c>
      <c r="CO31" s="17">
        <f>CN$66*BY31</f>
        <v>732.96645808048038</v>
      </c>
      <c r="CP31" s="1">
        <f>CO31-CN31</f>
        <v>-348.03354191951962</v>
      </c>
      <c r="CQ31" s="2">
        <v>2162</v>
      </c>
      <c r="CR31" s="17">
        <f>CQ$66*BZ31</f>
        <v>784.53026889362718</v>
      </c>
      <c r="CS31" s="1">
        <f>CR31-CQ31</f>
        <v>-1377.4697311063728</v>
      </c>
      <c r="CT31" s="2">
        <v>1081</v>
      </c>
      <c r="CU31" s="17">
        <f>CT$66*CA31</f>
        <v>5164.1749981687217</v>
      </c>
      <c r="CV31" s="1">
        <f>CU31-CT31</f>
        <v>4083.1749981687217</v>
      </c>
      <c r="CW31" s="9"/>
      <c r="DA31" s="37"/>
      <c r="DC31" s="17"/>
      <c r="DD31" s="1"/>
    </row>
    <row r="32" spans="1:108" x14ac:dyDescent="0.2">
      <c r="A32" s="42" t="s">
        <v>49</v>
      </c>
      <c r="B32">
        <v>0</v>
      </c>
      <c r="C32">
        <v>0</v>
      </c>
      <c r="D32">
        <v>0.14698795180722801</v>
      </c>
      <c r="E32">
        <v>0.85301204819277099</v>
      </c>
      <c r="F32">
        <v>0.14297061159650501</v>
      </c>
      <c r="G32">
        <v>0.14297061159650501</v>
      </c>
      <c r="H32">
        <v>0.40969162995594699</v>
      </c>
      <c r="I32">
        <v>0.70572687224669595</v>
      </c>
      <c r="J32">
        <v>0.537708464313573</v>
      </c>
      <c r="K32">
        <v>0.27726613208888101</v>
      </c>
      <c r="L32">
        <v>0.50240057469175103</v>
      </c>
      <c r="M32" s="28">
        <v>0</v>
      </c>
      <c r="N32">
        <v>1.0032117940180101</v>
      </c>
      <c r="O32">
        <v>0.99768542508584401</v>
      </c>
      <c r="P32">
        <v>1.00462134955169</v>
      </c>
      <c r="Q32">
        <v>0.995975516008618</v>
      </c>
      <c r="R32">
        <v>90.019996643066406</v>
      </c>
      <c r="S32" s="40">
        <f>IF(C32,O32,Q32)</f>
        <v>0.995975516008618</v>
      </c>
      <c r="T32" s="40">
        <f>IF(D32 = 0,N32,P32)</f>
        <v>1.00462134955169</v>
      </c>
      <c r="U32" s="59">
        <f>R32*S32^(1-M32)</f>
        <v>89.657712607672124</v>
      </c>
      <c r="V32" s="58">
        <f>R32*T32^(M32+1)</f>
        <v>90.436010514195985</v>
      </c>
      <c r="W32" s="66">
        <f>0.5 * (D32-MAX($D$3:$D$65))/(MIN($D$3:$D$65)-MAX($D$3:$D$65)) + 0.75</f>
        <v>1.1910299003322264</v>
      </c>
      <c r="X32" s="66">
        <f>AVERAGE(D32, F32, G32, H32, I32, J32, K32)</f>
        <v>0.33761746765790501</v>
      </c>
      <c r="Y32" s="29">
        <f>1.2^M32</f>
        <v>1</v>
      </c>
      <c r="Z32" s="29">
        <f>1.6^M32</f>
        <v>1</v>
      </c>
      <c r="AA32" s="29">
        <f>IF(C32&gt;0, 1, 0.3)</f>
        <v>0.3</v>
      </c>
      <c r="AB32" s="29">
        <f>IF(C32&gt;0, 1, 0.2)</f>
        <v>0.2</v>
      </c>
      <c r="AC32" s="29">
        <f>PERCENTILE($L$2:$L$65, 0.05)</f>
        <v>6.5096890047036809E-2</v>
      </c>
      <c r="AD32" s="29">
        <f>PERCENTILE($L$2:$L$65, 0.95)</f>
        <v>1.0789291442260309</v>
      </c>
      <c r="AE32" s="29">
        <f>MIN(MAX(L32,AC32), AD32)</f>
        <v>0.50240057469175103</v>
      </c>
      <c r="AF32" s="29">
        <f>AE32-$AE$66+1</f>
        <v>1.4373036846447143</v>
      </c>
      <c r="AG32" s="74">
        <v>1</v>
      </c>
      <c r="AH32" s="74">
        <v>0</v>
      </c>
      <c r="AI32" s="28">
        <v>1</v>
      </c>
      <c r="AJ32" s="21">
        <f>(AF32^4) *Y32*AA32*AG32</f>
        <v>1.2803108042953006</v>
      </c>
      <c r="AK32" s="21">
        <f>(AF32^5)*Z32*AB32*AH32*AI32</f>
        <v>0</v>
      </c>
      <c r="AL32" s="15">
        <f>AJ32/$AJ$66</f>
        <v>3.3091410338209884E-3</v>
      </c>
      <c r="AM32" s="15">
        <f>AK32/$AK$66</f>
        <v>0</v>
      </c>
      <c r="AN32" s="2">
        <v>1890</v>
      </c>
      <c r="AO32" s="16">
        <f>$D$72*AL32</f>
        <v>403.54021874829215</v>
      </c>
      <c r="AP32" s="24">
        <f>AO32-AN32</f>
        <v>-1486.4597812517079</v>
      </c>
      <c r="AQ32" s="2">
        <v>180</v>
      </c>
      <c r="AR32" s="2">
        <v>0</v>
      </c>
      <c r="AS32" s="2">
        <v>0</v>
      </c>
      <c r="AT32" s="10">
        <f>SUM(AQ32:AS32)</f>
        <v>180</v>
      </c>
      <c r="AU32" s="16">
        <f>AL32*$D$71</f>
        <v>616.36967600593005</v>
      </c>
      <c r="AV32" s="9">
        <f>AU32-AT32</f>
        <v>436.36967600593005</v>
      </c>
      <c r="AW32" s="9">
        <f>AV32+AP32</f>
        <v>-1050.090105245778</v>
      </c>
      <c r="AX32" s="18">
        <f>AN32+AT32</f>
        <v>2070</v>
      </c>
      <c r="AY32" s="27">
        <f>AO32+AU32</f>
        <v>1019.9098947542223</v>
      </c>
      <c r="AZ32" s="67">
        <f>AW32*(AW32&gt;0)</f>
        <v>0</v>
      </c>
      <c r="BA32">
        <f>AZ32/$AZ$66</f>
        <v>0</v>
      </c>
      <c r="BB32" s="57">
        <f>BA32*$AW$66</f>
        <v>0</v>
      </c>
      <c r="BC32" s="60">
        <f>IF(BB32&gt;0,U32,V32)</f>
        <v>90.436010514195985</v>
      </c>
      <c r="BD32" s="17">
        <f>BB32/BC32</f>
        <v>0</v>
      </c>
      <c r="BE32" s="35">
        <f>AX32/AY32</f>
        <v>2.0295910556871579</v>
      </c>
      <c r="BF32" s="2">
        <v>0</v>
      </c>
      <c r="BG32" s="16">
        <f>AM32*$D$74</f>
        <v>0</v>
      </c>
      <c r="BH32" s="54">
        <f>BG32-BF32</f>
        <v>0</v>
      </c>
      <c r="BI32" s="75">
        <f>BH32*(BH32&gt;0)</f>
        <v>0</v>
      </c>
      <c r="BJ32" s="35">
        <f>BI32/$BI$66</f>
        <v>0</v>
      </c>
      <c r="BK32" s="76">
        <f>BJ32 * $BH$66</f>
        <v>0</v>
      </c>
      <c r="BL32" s="77">
        <f>IF(BK32&gt;0, U32, V32)</f>
        <v>90.436010514195985</v>
      </c>
      <c r="BM32" s="17">
        <f>BK32/BL32</f>
        <v>0</v>
      </c>
      <c r="BN32" s="39">
        <f>($AF32^$BN$68)*($BO$68^$M32)*(IF($C32&gt;0,1,$BP$68))</f>
        <v>0.69054371872304865</v>
      </c>
      <c r="BO32" s="39">
        <f>($AF32^$BN$69)*($BO$69^$M32)*(IF($C32&gt;0,1,$BP$69))</f>
        <v>0.85448570942795954</v>
      </c>
      <c r="BP32" s="39">
        <f>($AF32^$BN$70)*($BO$70^$M32)*(IF($C32&gt;0,1,$BP$70))</f>
        <v>1.1673162746523896E-2</v>
      </c>
      <c r="BQ32" s="39">
        <f>($AF32^$BN$71)*($BO$71^$M32)*(IF($C32&gt;0,1,$BP$71))</f>
        <v>1.5763383027595661</v>
      </c>
      <c r="BR32" s="39">
        <f>($AF32^$BN$72)*($BO$72^$M32)*(IF($C32&gt;0,1,$BP$72))</f>
        <v>0.67545989519120897</v>
      </c>
      <c r="BS32" s="39">
        <f>($AF32^$BN$73)*($BO$73^$M32)*(IF($C32&gt;0,1,$BP$73))</f>
        <v>0.82632630603569401</v>
      </c>
      <c r="BT32" s="39">
        <f>($AF32^$BN$74)*($BO$74^$M32)*(IF($C32&gt;0,1,$BP$74))</f>
        <v>7.6689354728320183E-2</v>
      </c>
      <c r="BU32" s="37">
        <f>BN32/BN$66</f>
        <v>6.2537896698272371E-3</v>
      </c>
      <c r="BV32" s="37">
        <f>BO32/BO$66</f>
        <v>4.8155126805746991E-3</v>
      </c>
      <c r="BW32" s="37">
        <f>BP32/BP$66</f>
        <v>1.0507031209882875E-5</v>
      </c>
      <c r="BX32" s="37">
        <f>BQ32/BQ$66</f>
        <v>4.6675223316579324E-3</v>
      </c>
      <c r="BY32" s="37">
        <f>BR32/BR$66</f>
        <v>1.1505880363061978E-2</v>
      </c>
      <c r="BZ32" s="37">
        <f>BS32/BS$66</f>
        <v>2.6134368914680459E-3</v>
      </c>
      <c r="CA32" s="37">
        <f>BT32/BT$66</f>
        <v>3.3932613138818249E-4</v>
      </c>
      <c r="CB32" s="2">
        <v>1520</v>
      </c>
      <c r="CC32" s="17">
        <f>CB$66*BU32</f>
        <v>358.24208744638344</v>
      </c>
      <c r="CD32" s="1">
        <f>CC32-CB32</f>
        <v>-1161.7579125536165</v>
      </c>
      <c r="CE32" s="2">
        <v>533</v>
      </c>
      <c r="CF32" s="17">
        <f>CE$66*BV32</f>
        <v>303.56028835806791</v>
      </c>
      <c r="CG32" s="1">
        <f>CF32-CE32</f>
        <v>-229.43971164193209</v>
      </c>
      <c r="CH32" s="2">
        <v>0</v>
      </c>
      <c r="CI32" s="17">
        <f>CH$66*BW32</f>
        <v>0.7883425516775121</v>
      </c>
      <c r="CJ32" s="1">
        <f>CI32-CH32</f>
        <v>0.7883425516775121</v>
      </c>
      <c r="CK32" s="2">
        <v>1340</v>
      </c>
      <c r="CL32" s="17">
        <f>CK$66*BX32</f>
        <v>318.27834779575443</v>
      </c>
      <c r="CM32" s="1">
        <f>CL32-CK32</f>
        <v>-1021.7216522042456</v>
      </c>
      <c r="CN32" s="2">
        <v>900</v>
      </c>
      <c r="CO32" s="17">
        <f>CN$66*BY32</f>
        <v>863.18265071727262</v>
      </c>
      <c r="CP32" s="1">
        <f>CO32-CN32</f>
        <v>-36.817349282727378</v>
      </c>
      <c r="CQ32" s="2">
        <v>900</v>
      </c>
      <c r="CR32" s="17">
        <f>CQ$66*BZ32</f>
        <v>206.5373040958282</v>
      </c>
      <c r="CS32" s="1">
        <f>CR32-CQ32</f>
        <v>-693.46269590417182</v>
      </c>
      <c r="CT32" s="2">
        <v>0</v>
      </c>
      <c r="CU32" s="17">
        <f>CT$66*CA32</f>
        <v>25.80744892272822</v>
      </c>
      <c r="CV32" s="1">
        <f>CU32-CT32</f>
        <v>25.80744892272822</v>
      </c>
      <c r="CW32" s="9"/>
      <c r="DA32" s="37"/>
      <c r="DC32" s="17"/>
      <c r="DD32" s="1"/>
    </row>
    <row r="33" spans="1:108" x14ac:dyDescent="0.2">
      <c r="A33" s="42" t="s">
        <v>81</v>
      </c>
      <c r="B33">
        <v>1</v>
      </c>
      <c r="C33">
        <v>1</v>
      </c>
      <c r="D33">
        <v>0.8</v>
      </c>
      <c r="E33">
        <v>0.19999999999999901</v>
      </c>
      <c r="F33">
        <v>0.995234312946783</v>
      </c>
      <c r="G33">
        <v>0.995234312946783</v>
      </c>
      <c r="H33">
        <v>0.27577092511013201</v>
      </c>
      <c r="I33">
        <v>0.42378854625550599</v>
      </c>
      <c r="J33">
        <v>0.34186043855930298</v>
      </c>
      <c r="K33">
        <v>0.58329344132542205</v>
      </c>
      <c r="L33">
        <v>1.12331888087069</v>
      </c>
      <c r="M33" s="28">
        <v>-2</v>
      </c>
      <c r="N33">
        <v>1.0041822025981</v>
      </c>
      <c r="O33">
        <v>0.99612727716124805</v>
      </c>
      <c r="P33">
        <v>1.0076187183794501</v>
      </c>
      <c r="Q33">
        <v>0.99390076453035403</v>
      </c>
      <c r="R33">
        <v>291.91000366210898</v>
      </c>
      <c r="S33" s="40">
        <f>IF(C33,O33,Q33)</f>
        <v>0.99612727716124805</v>
      </c>
      <c r="T33" s="40">
        <f>IF(D33 = 0,N33,P33)</f>
        <v>1.0076187183794501</v>
      </c>
      <c r="U33" s="59">
        <f>R33*S33^(1-M33)</f>
        <v>288.53166127606909</v>
      </c>
      <c r="V33" s="58">
        <f>R33*T33^(M33+1)</f>
        <v>289.70283931563608</v>
      </c>
      <c r="W33" s="66">
        <f>0.5 * (D33-MAX($D$3:$D$65))/(MIN($D$3:$D$65)-MAX($D$3:$D$65)) + 0.75</f>
        <v>0.85340531561461797</v>
      </c>
      <c r="X33" s="66">
        <f>AVERAGE(D33, F33, G33, H33, I33, J33, K33)</f>
        <v>0.63074028244913272</v>
      </c>
      <c r="Y33" s="29">
        <f>1.2^M33</f>
        <v>0.69444444444444442</v>
      </c>
      <c r="Z33" s="29">
        <f>1.6^M33</f>
        <v>0.39062499999999994</v>
      </c>
      <c r="AA33" s="29">
        <f>IF(C33&gt;0, 1, 0.3)</f>
        <v>1</v>
      </c>
      <c r="AB33" s="29">
        <f>IF(C33&gt;0, 1, 0.2)</f>
        <v>1</v>
      </c>
      <c r="AC33" s="29">
        <f>PERCENTILE($L$2:$L$65, 0.05)</f>
        <v>6.5096890047036809E-2</v>
      </c>
      <c r="AD33" s="29">
        <f>PERCENTILE($L$2:$L$65, 0.95)</f>
        <v>1.0789291442260309</v>
      </c>
      <c r="AE33" s="29">
        <f>MIN(MAX(L33,AC33), AD33)</f>
        <v>1.0789291442260309</v>
      </c>
      <c r="AF33" s="29">
        <f>AE33-$AE$66+1</f>
        <v>2.0138322541789941</v>
      </c>
      <c r="AG33" s="74">
        <v>1</v>
      </c>
      <c r="AH33" s="74">
        <v>0</v>
      </c>
      <c r="AI33" s="28">
        <v>1</v>
      </c>
      <c r="AJ33" s="21">
        <f>(AF33^4) *Y33*AA33*AG33</f>
        <v>11.421698120008394</v>
      </c>
      <c r="AK33" s="21">
        <f>(AF33^5)*Z33*AB33*AH33*AI33</f>
        <v>0</v>
      </c>
      <c r="AL33" s="15">
        <f>AJ33/$AJ$66</f>
        <v>2.9520964595498526E-2</v>
      </c>
      <c r="AM33" s="15">
        <f>AK33/$AK$66</f>
        <v>0</v>
      </c>
      <c r="AN33" s="2">
        <v>4379</v>
      </c>
      <c r="AO33" s="16">
        <f>$D$72*AL33</f>
        <v>3599.9966120430104</v>
      </c>
      <c r="AP33" s="24">
        <f>AO33-AN33</f>
        <v>-779.00338795698963</v>
      </c>
      <c r="AQ33" s="2">
        <v>0</v>
      </c>
      <c r="AR33" s="2">
        <v>4379</v>
      </c>
      <c r="AS33" s="2">
        <v>0</v>
      </c>
      <c r="AT33" s="10">
        <f>SUM(AQ33:AS33)</f>
        <v>4379</v>
      </c>
      <c r="AU33" s="16">
        <f>AL33*$D$71</f>
        <v>5498.6557530005475</v>
      </c>
      <c r="AV33" s="9">
        <f>AU33-AT33</f>
        <v>1119.6557530005475</v>
      </c>
      <c r="AW33" s="9">
        <f>AV33+AP33</f>
        <v>340.65236504355789</v>
      </c>
      <c r="AX33" s="18">
        <f>AN33+AT33</f>
        <v>8758</v>
      </c>
      <c r="AY33" s="27">
        <f>AO33+AU33</f>
        <v>9098.6523650435574</v>
      </c>
      <c r="AZ33" s="67">
        <f>AW33*(AW33&gt;0)</f>
        <v>340.65236504355789</v>
      </c>
      <c r="BA33">
        <f>AZ33/$AZ$66</f>
        <v>9.3767875537734829E-3</v>
      </c>
      <c r="BB33" s="57">
        <f>BA33*$AW$66</f>
        <v>3.7869094214675485</v>
      </c>
      <c r="BC33" s="70">
        <f>IF(BB33&gt;0,U33,V33)</f>
        <v>288.53166127606909</v>
      </c>
      <c r="BD33" s="17">
        <f>BB33/BC33</f>
        <v>1.3124762130850546E-2</v>
      </c>
      <c r="BE33" s="35">
        <f>AX33/AY33</f>
        <v>0.96256012963498616</v>
      </c>
      <c r="BF33" s="2">
        <v>0</v>
      </c>
      <c r="BG33" s="16">
        <f>AM33*$D$74</f>
        <v>0</v>
      </c>
      <c r="BH33" s="54">
        <f>BG33-BF33</f>
        <v>0</v>
      </c>
      <c r="BI33" s="75">
        <f>BH33*(BH33&gt;0)</f>
        <v>0</v>
      </c>
      <c r="BJ33" s="35">
        <f>BI33/$BI$66</f>
        <v>0</v>
      </c>
      <c r="BK33" s="76">
        <f>BJ33 * $BH$66</f>
        <v>0</v>
      </c>
      <c r="BL33" s="77">
        <f>IF(BK33&gt;0, U33, V33)</f>
        <v>289.70283931563608</v>
      </c>
      <c r="BM33" s="17">
        <f>BK33/BL33</f>
        <v>0</v>
      </c>
      <c r="BN33" s="39">
        <f>($AF33^$BN$68)*($BO$68^$M33)*(IF($C33&gt;0,1,$BP$68))</f>
        <v>4.0306470907847398</v>
      </c>
      <c r="BO33" s="39">
        <f>($AF33^$BN$69)*($BO$69^$M33)*(IF($C33&gt;0,1,$BP$69))</f>
        <v>7.1553634709494416</v>
      </c>
      <c r="BP33" s="39">
        <f>($AF33^$BN$70)*($BO$70^$M33)*(IF($C33&gt;0,1,$BP$70))</f>
        <v>130.06939436670268</v>
      </c>
      <c r="BQ33" s="39">
        <f>($AF33^$BN$71)*($BO$71^$M33)*(IF($C33&gt;0,1,$BP$71))</f>
        <v>36.126720741973408</v>
      </c>
      <c r="BR33" s="39">
        <f>($AF33^$BN$72)*($BO$72^$M33)*(IF($C33&gt;0,1,$BP$72))</f>
        <v>0.58052475563004458</v>
      </c>
      <c r="BS33" s="39">
        <f>($AF33^$BN$73)*($BO$73^$M33)*(IF($C33&gt;0,1,$BP$73))</f>
        <v>5.1036938509361249</v>
      </c>
      <c r="BT33" s="39">
        <f>($AF33^$BN$74)*($BO$74^$M33)*(IF($C33&gt;0,1,$BP$74))</f>
        <v>19.75749694041021</v>
      </c>
      <c r="BU33" s="37">
        <f>BN33/BN$66</f>
        <v>3.6502857756321623E-2</v>
      </c>
      <c r="BV33" s="37">
        <f>BO33/BO$66</f>
        <v>4.032454042039544E-2</v>
      </c>
      <c r="BW33" s="37">
        <f>BP33/BP$66</f>
        <v>0.11707565599292925</v>
      </c>
      <c r="BX33" s="37">
        <f>BQ33/BQ$66</f>
        <v>0.10697086757172462</v>
      </c>
      <c r="BY33" s="37">
        <f>BR33/BR$66</f>
        <v>9.8887416316319806E-3</v>
      </c>
      <c r="BZ33" s="37">
        <f>BS33/BS$66</f>
        <v>1.6141543232219124E-2</v>
      </c>
      <c r="CA33" s="37">
        <f>BT33/BT$66</f>
        <v>8.7420673005447508E-2</v>
      </c>
      <c r="CB33" s="2">
        <v>841</v>
      </c>
      <c r="CC33" s="17">
        <f>CB$66*BU33</f>
        <v>2091.0297037131277</v>
      </c>
      <c r="CD33" s="1">
        <f>CC33-CB33</f>
        <v>1250.0297037131277</v>
      </c>
      <c r="CE33" s="2">
        <v>847</v>
      </c>
      <c r="CF33" s="17">
        <f>CE$66*BV33</f>
        <v>2541.9783790208876</v>
      </c>
      <c r="CG33" s="1">
        <f>CF33-CE33</f>
        <v>1694.9783790208876</v>
      </c>
      <c r="CH33" s="2">
        <v>3470</v>
      </c>
      <c r="CI33" s="17">
        <f>CH$66*BW33</f>
        <v>8784.1864691494811</v>
      </c>
      <c r="CJ33" s="1">
        <f>CI33-CH33</f>
        <v>5314.1864691494811</v>
      </c>
      <c r="CK33" s="2">
        <v>1435</v>
      </c>
      <c r="CL33" s="17">
        <f>CK$66*BX33</f>
        <v>7294.3434597159021</v>
      </c>
      <c r="CM33" s="1">
        <f>CL33-CK33</f>
        <v>5859.3434597159021</v>
      </c>
      <c r="CN33" s="2">
        <v>876</v>
      </c>
      <c r="CO33" s="17">
        <f>CN$66*BY33</f>
        <v>741.86328594666281</v>
      </c>
      <c r="CP33" s="1">
        <f>CO33-CN33</f>
        <v>-134.13671405333719</v>
      </c>
      <c r="CQ33" s="2">
        <v>2043</v>
      </c>
      <c r="CR33" s="17">
        <f>CQ$66*BZ33</f>
        <v>1275.6500200990452</v>
      </c>
      <c r="CS33" s="1">
        <f>CR33-CQ33</f>
        <v>-767.34997990095485</v>
      </c>
      <c r="CT33" s="2">
        <v>1751</v>
      </c>
      <c r="CU33" s="17">
        <f>CT$66*CA33</f>
        <v>6648.7792854293102</v>
      </c>
      <c r="CV33" s="1">
        <f>CU33-CT33</f>
        <v>4897.7792854293102</v>
      </c>
      <c r="CW33" s="9"/>
      <c r="DA33" s="37"/>
      <c r="DC33" s="17"/>
      <c r="DD33" s="1"/>
    </row>
    <row r="34" spans="1:108" x14ac:dyDescent="0.2">
      <c r="A34" s="42" t="s">
        <v>2</v>
      </c>
      <c r="B34">
        <v>1</v>
      </c>
      <c r="C34">
        <v>1</v>
      </c>
      <c r="D34">
        <v>0.314056224899598</v>
      </c>
      <c r="E34">
        <v>0.68594377510040105</v>
      </c>
      <c r="F34">
        <v>0.62192216044479698</v>
      </c>
      <c r="G34">
        <v>0.62192216044479698</v>
      </c>
      <c r="H34">
        <v>6.6079295154184994E-2</v>
      </c>
      <c r="I34">
        <v>0.161233480176211</v>
      </c>
      <c r="J34">
        <v>0.103219158712422</v>
      </c>
      <c r="K34">
        <v>0.25336590572869899</v>
      </c>
      <c r="L34">
        <v>0.76458684189547998</v>
      </c>
      <c r="M34" s="28">
        <v>0</v>
      </c>
      <c r="N34">
        <v>1.0041059988171299</v>
      </c>
      <c r="O34">
        <v>0.99771686005860105</v>
      </c>
      <c r="P34">
        <v>1.0061983982151099</v>
      </c>
      <c r="Q34">
        <v>0.99687498807907104</v>
      </c>
      <c r="R34">
        <v>67.970001220703097</v>
      </c>
      <c r="S34" s="40">
        <f>IF(C34,O34,Q34)</f>
        <v>0.99771686005860105</v>
      </c>
      <c r="T34" s="40">
        <f>IF(D34 = 0,N34,P34)</f>
        <v>1.0061983982151099</v>
      </c>
      <c r="U34" s="59">
        <f>R34*S34^(1-M34)</f>
        <v>67.814816196099173</v>
      </c>
      <c r="V34" s="58">
        <f>R34*T34^(M34+1)</f>
        <v>68.391306354950515</v>
      </c>
      <c r="W34" s="66">
        <f>0.5 * (D34-MAX($D$3:$D$65))/(MIN($D$3:$D$65)-MAX($D$3:$D$65)) + 0.75</f>
        <v>1.1046511627906979</v>
      </c>
      <c r="X34" s="66">
        <f>AVERAGE(D34, F34, G34, H34, I34, J34, K34)</f>
        <v>0.3059711979372442</v>
      </c>
      <c r="Y34" s="29">
        <f>1.2^M34</f>
        <v>1</v>
      </c>
      <c r="Z34" s="29">
        <f>1.6^M34</f>
        <v>1</v>
      </c>
      <c r="AA34" s="29">
        <f>IF(C34&gt;0, 1, 0.3)</f>
        <v>1</v>
      </c>
      <c r="AB34" s="29">
        <f>IF(C34&gt;0, 1, 0.2)</f>
        <v>1</v>
      </c>
      <c r="AC34" s="29">
        <f>PERCENTILE($L$2:$L$65, 0.05)</f>
        <v>6.5096890047036809E-2</v>
      </c>
      <c r="AD34" s="29">
        <f>PERCENTILE($L$2:$L$65, 0.95)</f>
        <v>1.0789291442260309</v>
      </c>
      <c r="AE34" s="29">
        <f>MIN(MAX(L34,AC34), AD34)</f>
        <v>0.76458684189547998</v>
      </c>
      <c r="AF34" s="29">
        <f>AE34-$AE$66+1</f>
        <v>1.6994899518484432</v>
      </c>
      <c r="AG34" s="74">
        <v>1</v>
      </c>
      <c r="AH34" s="74">
        <v>0</v>
      </c>
      <c r="AI34" s="28">
        <v>1</v>
      </c>
      <c r="AJ34" s="21">
        <f>(AF34^4) *Y34*AA34*AG34</f>
        <v>8.3420810438090793</v>
      </c>
      <c r="AK34" s="21">
        <f>(AF34^5)*Z34*AB34*AH34*AI34</f>
        <v>0</v>
      </c>
      <c r="AL34" s="15">
        <f>AJ34/$AJ$66</f>
        <v>2.1561266683774536E-2</v>
      </c>
      <c r="AM34" s="15">
        <f>AK34/$AK$66</f>
        <v>0</v>
      </c>
      <c r="AN34" s="2">
        <v>2991</v>
      </c>
      <c r="AO34" s="16">
        <f>$D$72*AL34</f>
        <v>2629.3343756382556</v>
      </c>
      <c r="AP34" s="24">
        <f>AO34-AN34</f>
        <v>-361.66562436174445</v>
      </c>
      <c r="AQ34" s="2">
        <v>272</v>
      </c>
      <c r="AR34" s="2">
        <v>1223</v>
      </c>
      <c r="AS34" s="2">
        <v>0</v>
      </c>
      <c r="AT34" s="10">
        <f>SUM(AQ34:AS34)</f>
        <v>1495</v>
      </c>
      <c r="AU34" s="16">
        <f>AL34*$D$71</f>
        <v>4016.0606103905588</v>
      </c>
      <c r="AV34" s="9">
        <f>AU34-AT34</f>
        <v>2521.0606103905588</v>
      </c>
      <c r="AW34" s="9">
        <f>AV34+AP34</f>
        <v>2159.3949860288144</v>
      </c>
      <c r="AX34" s="18">
        <f>AN34+AT34</f>
        <v>4486</v>
      </c>
      <c r="AY34" s="27">
        <f>AO34+AU34</f>
        <v>6645.3949860288139</v>
      </c>
      <c r="AZ34" s="67">
        <f>AW34*(AW34&gt;0)</f>
        <v>2159.3949860288144</v>
      </c>
      <c r="BA34">
        <f>AZ34/$AZ$66</f>
        <v>5.9439446504611207E-2</v>
      </c>
      <c r="BB34" s="57">
        <f>BA34*$AW$66</f>
        <v>24.00521486535602</v>
      </c>
      <c r="BC34" s="60">
        <f>IF(BB34&gt;0,U34,V34)</f>
        <v>67.814816196099173</v>
      </c>
      <c r="BD34" s="17">
        <f>BB34/BC34</f>
        <v>0.35398186136699789</v>
      </c>
      <c r="BE34" s="35">
        <f>AX34/AY34</f>
        <v>0.67505392974101674</v>
      </c>
      <c r="BF34" s="2">
        <v>0</v>
      </c>
      <c r="BG34" s="16">
        <f>AM34*$D$74</f>
        <v>0</v>
      </c>
      <c r="BH34" s="54">
        <f>BG34-BF34</f>
        <v>0</v>
      </c>
      <c r="BI34" s="75">
        <f>BH34*(BH34&gt;0)</f>
        <v>0</v>
      </c>
      <c r="BJ34" s="35">
        <f>BI34/$BI$66</f>
        <v>0</v>
      </c>
      <c r="BK34" s="76">
        <f>BJ34 * $BH$66</f>
        <v>0</v>
      </c>
      <c r="BL34" s="77">
        <f>IF(BK34&gt;0, U34, V34)</f>
        <v>68.391306354950515</v>
      </c>
      <c r="BM34" s="17">
        <f>BK34/BL34</f>
        <v>0</v>
      </c>
      <c r="BN34" s="39">
        <f>($AF34^$BN$68)*($BO$68^$M34)*(IF($C34&gt;0,1,$BP$68))</f>
        <v>1.7882539248107154</v>
      </c>
      <c r="BO34" s="39">
        <f>($AF34^$BN$69)*($BO$69^$M34)*(IF($C34&gt;0,1,$BP$69))</f>
        <v>3.1009866382435187</v>
      </c>
      <c r="BP34" s="39">
        <f>($AF34^$BN$70)*($BO$70^$M34)*(IF($C34&gt;0,1,$BP$70))</f>
        <v>13.183762098004619</v>
      </c>
      <c r="BQ34" s="39">
        <f>($AF34^$BN$71)*($BO$71^$M34)*(IF($C34&gt;0,1,$BP$71))</f>
        <v>3.1125198164422656</v>
      </c>
      <c r="BR34" s="39">
        <f>($AF34^$BN$72)*($BO$72^$M34)*(IF($C34&gt;0,1,$BP$72))</f>
        <v>1.0483308239752278</v>
      </c>
      <c r="BS34" s="39">
        <f>($AF34^$BN$73)*($BO$73^$M34)*(IF($C34&gt;0,1,$BP$73))</f>
        <v>6.6976508486078137</v>
      </c>
      <c r="BT34" s="39">
        <f>($AF34^$BN$74)*($BO$74^$M34)*(IF($C34&gt;0,1,$BP$74))</f>
        <v>2.6872858949114291</v>
      </c>
      <c r="BU34" s="37">
        <f>BN34/BN$66</f>
        <v>1.6195012160402398E-2</v>
      </c>
      <c r="BV34" s="37">
        <f>BO34/BO$66</f>
        <v>1.747582237361377E-2</v>
      </c>
      <c r="BW34" s="37">
        <f>BP34/BP$66</f>
        <v>1.1866723940660849E-2</v>
      </c>
      <c r="BX34" s="37">
        <f>BQ34/BQ$66</f>
        <v>9.2161408027322395E-3</v>
      </c>
      <c r="BY34" s="37">
        <f>BR34/BR$66</f>
        <v>1.7857417039030359E-2</v>
      </c>
      <c r="BZ34" s="37">
        <f>BS34/BS$66</f>
        <v>2.118277935250415E-2</v>
      </c>
      <c r="CA34" s="37">
        <f>BT34/BT$66</f>
        <v>1.1890389870728525E-2</v>
      </c>
      <c r="CB34" s="2">
        <v>1839</v>
      </c>
      <c r="CC34" s="17">
        <f>CB$66*BU34</f>
        <v>927.71507659649092</v>
      </c>
      <c r="CD34" s="1">
        <f>CC34-CB34</f>
        <v>-911.28492340350908</v>
      </c>
      <c r="CE34" s="2">
        <v>1807</v>
      </c>
      <c r="CF34" s="17">
        <f>CE$66*BV34</f>
        <v>1101.6408907878649</v>
      </c>
      <c r="CG34" s="1">
        <f>CF34-CE34</f>
        <v>-705.35910921213508</v>
      </c>
      <c r="CH34" s="2">
        <v>2774</v>
      </c>
      <c r="CI34" s="17">
        <f>CH$66*BW34</f>
        <v>890.36029726778349</v>
      </c>
      <c r="CJ34" s="1">
        <f>CI34-CH34</f>
        <v>-1883.6397027322164</v>
      </c>
      <c r="CK34" s="2">
        <v>928</v>
      </c>
      <c r="CL34" s="17">
        <f>CK$66*BX34</f>
        <v>628.4486413383114</v>
      </c>
      <c r="CM34" s="1">
        <f>CL34-CK34</f>
        <v>-299.5513586616886</v>
      </c>
      <c r="CN34" s="2">
        <v>884</v>
      </c>
      <c r="CO34" s="17">
        <f>CN$66*BY34</f>
        <v>1339.6812836850966</v>
      </c>
      <c r="CP34" s="1">
        <f>CO34-CN34</f>
        <v>455.68128368509656</v>
      </c>
      <c r="CQ34" s="2">
        <v>1291</v>
      </c>
      <c r="CR34" s="17">
        <f>CQ$66*BZ34</f>
        <v>1674.0538694490504</v>
      </c>
      <c r="CS34" s="1">
        <f>CR34-CQ34</f>
        <v>383.05386944905035</v>
      </c>
      <c r="CT34" s="2">
        <v>1291</v>
      </c>
      <c r="CU34" s="17">
        <f>CT$66*CA34</f>
        <v>904.32360161825795</v>
      </c>
      <c r="CV34" s="1">
        <f>CU34-CT34</f>
        <v>-386.67639838174205</v>
      </c>
      <c r="CW34" s="9"/>
      <c r="DA34" s="37"/>
      <c r="DC34" s="17"/>
      <c r="DD34" s="1"/>
    </row>
    <row r="35" spans="1:108" x14ac:dyDescent="0.2">
      <c r="A35" s="42" t="s">
        <v>14</v>
      </c>
      <c r="B35">
        <v>1</v>
      </c>
      <c r="C35">
        <v>1</v>
      </c>
      <c r="D35">
        <v>0.87710843373493896</v>
      </c>
      <c r="E35">
        <v>0.12289156626506</v>
      </c>
      <c r="F35">
        <v>0.98252581413820494</v>
      </c>
      <c r="G35">
        <v>0.98252581413820494</v>
      </c>
      <c r="H35">
        <v>0.76035242290748895</v>
      </c>
      <c r="I35">
        <v>0.52863436123347995</v>
      </c>
      <c r="J35">
        <v>0.63399402000021199</v>
      </c>
      <c r="K35">
        <v>0.78924995448809598</v>
      </c>
      <c r="L35">
        <v>0.79156482637274705</v>
      </c>
      <c r="M35" s="28">
        <v>0</v>
      </c>
      <c r="N35">
        <v>1.0062042536726299</v>
      </c>
      <c r="O35">
        <v>0.99652497597489198</v>
      </c>
      <c r="P35">
        <v>1.00829856808339</v>
      </c>
      <c r="Q35">
        <v>0.993874858859076</v>
      </c>
      <c r="R35">
        <v>85.919998168945298</v>
      </c>
      <c r="S35" s="40">
        <f>IF(C35,O35,Q35)</f>
        <v>0.99652497597489198</v>
      </c>
      <c r="T35" s="40">
        <f>IF(D35 = 0,N35,P35)</f>
        <v>1.00829856808339</v>
      </c>
      <c r="U35" s="59">
        <f>R35*S35^(1-M35)</f>
        <v>85.621424111070979</v>
      </c>
      <c r="V35" s="58">
        <f>R35*T35^(M35+1)</f>
        <v>86.633011123475043</v>
      </c>
      <c r="W35" s="66">
        <f>0.5 * (D35-MAX($D$3:$D$65))/(MIN($D$3:$D$65)-MAX($D$3:$D$65)) + 0.75</f>
        <v>0.81353820598006688</v>
      </c>
      <c r="X35" s="66">
        <f>AVERAGE(D35, F35, G35, H35, I35, J35, K35)</f>
        <v>0.79348440294866074</v>
      </c>
      <c r="Y35" s="29">
        <f>1.2^M35</f>
        <v>1</v>
      </c>
      <c r="Z35" s="29">
        <f>1.6^M35</f>
        <v>1</v>
      </c>
      <c r="AA35" s="29">
        <f>IF(C35&gt;0, 1, 0.3)</f>
        <v>1</v>
      </c>
      <c r="AB35" s="29">
        <f>IF(C35&gt;0, 1, 0.2)</f>
        <v>1</v>
      </c>
      <c r="AC35" s="29">
        <f>PERCENTILE($L$2:$L$65, 0.05)</f>
        <v>6.5096890047036809E-2</v>
      </c>
      <c r="AD35" s="29">
        <f>PERCENTILE($L$2:$L$65, 0.95)</f>
        <v>1.0789291442260309</v>
      </c>
      <c r="AE35" s="29">
        <f>MIN(MAX(L35,AC35), AD35)</f>
        <v>0.79156482637274705</v>
      </c>
      <c r="AF35" s="29">
        <f>AE35-$AE$66+1</f>
        <v>1.7264679363257103</v>
      </c>
      <c r="AG35" s="74">
        <v>1</v>
      </c>
      <c r="AH35" s="74">
        <v>0</v>
      </c>
      <c r="AI35" s="28">
        <v>1</v>
      </c>
      <c r="AJ35" s="21">
        <f>(AF35^4) *Y35*AA35*AG35</f>
        <v>8.8845220277789885</v>
      </c>
      <c r="AK35" s="21">
        <f>(AF35^5)*Z35*AB35*AH35*AI35</f>
        <v>0</v>
      </c>
      <c r="AL35" s="15">
        <f>AJ35/$AJ$66</f>
        <v>2.2963280720099923E-2</v>
      </c>
      <c r="AM35" s="15">
        <f>AK35/$AK$66</f>
        <v>0</v>
      </c>
      <c r="AN35" s="2">
        <v>0</v>
      </c>
      <c r="AO35" s="16">
        <f>$D$72*AL35</f>
        <v>2800.3059495677121</v>
      </c>
      <c r="AP35" s="24">
        <f>AO35-AN35</f>
        <v>2800.3059495677121</v>
      </c>
      <c r="AQ35" s="2">
        <v>2148</v>
      </c>
      <c r="AR35" s="2">
        <v>1547</v>
      </c>
      <c r="AS35" s="2">
        <v>0</v>
      </c>
      <c r="AT35" s="10">
        <f>SUM(AQ35:AS35)</f>
        <v>3695</v>
      </c>
      <c r="AU35" s="16">
        <f>AL35*$D$71</f>
        <v>4277.2035863149849</v>
      </c>
      <c r="AV35" s="9">
        <f>AU35-AT35</f>
        <v>582.20358631498493</v>
      </c>
      <c r="AW35" s="9">
        <f>AV35+AP35</f>
        <v>3382.509535882697</v>
      </c>
      <c r="AX35" s="18">
        <f>AN35+AT35</f>
        <v>3695</v>
      </c>
      <c r="AY35" s="27">
        <f>AO35+AU35</f>
        <v>7077.5095358826966</v>
      </c>
      <c r="AZ35" s="67">
        <f>AW35*(AW35&gt;0)</f>
        <v>3382.509535882697</v>
      </c>
      <c r="BA35">
        <f>AZ35/$AZ$66</f>
        <v>9.3106863686472432E-2</v>
      </c>
      <c r="BB35" s="57">
        <f>BA35*$AW$66</f>
        <v>37.602137968424614</v>
      </c>
      <c r="BC35" s="70">
        <f>IF(BB35&gt;0,U35,V35)</f>
        <v>85.621424111070979</v>
      </c>
      <c r="BD35" s="17">
        <f>BB35/BC35</f>
        <v>0.43916739716505837</v>
      </c>
      <c r="BE35" s="35">
        <f>AX35/AY35</f>
        <v>0.52207630117154835</v>
      </c>
      <c r="BF35" s="2">
        <v>0</v>
      </c>
      <c r="BG35" s="16">
        <f>AM35*$D$74</f>
        <v>0</v>
      </c>
      <c r="BH35" s="54">
        <f>BG35-BF35</f>
        <v>0</v>
      </c>
      <c r="BI35" s="75">
        <f>BH35*(BH35&gt;0)</f>
        <v>0</v>
      </c>
      <c r="BJ35" s="35">
        <f>BI35/$BI$66</f>
        <v>0</v>
      </c>
      <c r="BK35" s="76">
        <f>BJ35 * $BH$66</f>
        <v>0</v>
      </c>
      <c r="BL35" s="77">
        <f>IF(BK35&gt;0, U35, V35)</f>
        <v>86.633011123475043</v>
      </c>
      <c r="BM35" s="17">
        <f>BK35/BL35</f>
        <v>0</v>
      </c>
      <c r="BN35" s="39">
        <f>($AF35^$BN$68)*($BO$68^$M35)*(IF($C35&gt;0,1,$BP$68))</f>
        <v>1.8193897126601901</v>
      </c>
      <c r="BO35" s="39">
        <f>($AF35^$BN$69)*($BO$69^$M35)*(IF($C35&gt;0,1,$BP$69))</f>
        <v>3.2069801773784259</v>
      </c>
      <c r="BP35" s="39">
        <f>($AF35^$BN$70)*($BO$70^$M35)*(IF($C35&gt;0,1,$BP$70))</f>
        <v>14.233177608742887</v>
      </c>
      <c r="BQ35" s="39">
        <f>($AF35^$BN$71)*($BO$71^$M35)*(IF($C35&gt;0,1,$BP$71))</f>
        <v>3.2192624589570809</v>
      </c>
      <c r="BR35" s="39">
        <f>($AF35^$BN$72)*($BO$72^$M35)*(IF($C35&gt;0,1,$BP$72))</f>
        <v>1.0498013043296579</v>
      </c>
      <c r="BS35" s="39">
        <f>($AF35^$BN$73)*($BO$73^$M35)*(IF($C35&gt;0,1,$BP$73))</f>
        <v>7.0868043385653943</v>
      </c>
      <c r="BT35" s="39">
        <f>($AF35^$BN$74)*($BO$74^$M35)*(IF($C35&gt;0,1,$BP$74))</f>
        <v>2.767346087477387</v>
      </c>
      <c r="BU35" s="37">
        <f>BN35/BN$66</f>
        <v>1.6476988034102396E-2</v>
      </c>
      <c r="BV35" s="37">
        <f>BO35/BO$66</f>
        <v>1.8073156215633008E-2</v>
      </c>
      <c r="BW35" s="37">
        <f>BP35/BP$66</f>
        <v>1.2811304408087778E-2</v>
      </c>
      <c r="BX35" s="37">
        <f>BQ35/BQ$66</f>
        <v>9.532204725562687E-3</v>
      </c>
      <c r="BY35" s="37">
        <f>BR35/BR$66</f>
        <v>1.7882465411487049E-2</v>
      </c>
      <c r="BZ35" s="37">
        <f>BS35/BS$66</f>
        <v>2.2413562010238815E-2</v>
      </c>
      <c r="CA35" s="37">
        <f>BT35/BT$66</f>
        <v>1.2244630893069104E-2</v>
      </c>
      <c r="CB35" s="2">
        <v>776</v>
      </c>
      <c r="CC35" s="17">
        <f>CB$66*BU35</f>
        <v>943.86778254552166</v>
      </c>
      <c r="CD35" s="1">
        <f>CC35-CB35</f>
        <v>167.86778254552166</v>
      </c>
      <c r="CE35" s="2">
        <v>1228</v>
      </c>
      <c r="CF35" s="17">
        <f>CE$66*BV35</f>
        <v>1139.2956215210736</v>
      </c>
      <c r="CG35" s="1">
        <f>CF35-CE35</f>
        <v>-88.704378478926401</v>
      </c>
      <c r="CH35" s="2">
        <v>0</v>
      </c>
      <c r="CI35" s="17">
        <f>CH$66*BW35</f>
        <v>961.23216973882597</v>
      </c>
      <c r="CJ35" s="1">
        <f>CI35-CH35</f>
        <v>961.23216973882597</v>
      </c>
      <c r="CK35" s="2">
        <v>1486</v>
      </c>
      <c r="CL35" s="17">
        <f>CK$66*BX35</f>
        <v>650.00104023611959</v>
      </c>
      <c r="CM35" s="1">
        <f>CL35-CK35</f>
        <v>-835.99895976388041</v>
      </c>
      <c r="CN35" s="2">
        <v>687</v>
      </c>
      <c r="CO35" s="17">
        <f>CN$66*BY35</f>
        <v>1341.56043763517</v>
      </c>
      <c r="CP35" s="1">
        <f>CO35-CN35</f>
        <v>654.56043763517005</v>
      </c>
      <c r="CQ35" s="2">
        <v>1890</v>
      </c>
      <c r="CR35" s="17">
        <f>CQ$66*BZ35</f>
        <v>1771.3213921071633</v>
      </c>
      <c r="CS35" s="1">
        <f>CR35-CQ35</f>
        <v>-118.67860789283668</v>
      </c>
      <c r="CT35" s="2">
        <v>258</v>
      </c>
      <c r="CU35" s="17">
        <f>CT$66*CA35</f>
        <v>931.2654025723707</v>
      </c>
      <c r="CV35" s="1">
        <f>CU35-CT35</f>
        <v>673.2654025723707</v>
      </c>
      <c r="CW35" s="9"/>
      <c r="DA35" s="37"/>
      <c r="DC35" s="17"/>
      <c r="DD35" s="1"/>
    </row>
    <row r="36" spans="1:108" x14ac:dyDescent="0.2">
      <c r="A36" s="42" t="s">
        <v>83</v>
      </c>
      <c r="B36">
        <v>1</v>
      </c>
      <c r="C36">
        <v>1</v>
      </c>
      <c r="D36">
        <v>0.60080321285140503</v>
      </c>
      <c r="E36">
        <v>0.39919678714859402</v>
      </c>
      <c r="F36">
        <v>0.83320095313741005</v>
      </c>
      <c r="G36">
        <v>0.83320095313741005</v>
      </c>
      <c r="H36">
        <v>0.15682819383259899</v>
      </c>
      <c r="I36">
        <v>0.403524229074889</v>
      </c>
      <c r="J36">
        <v>0.25156306567838399</v>
      </c>
      <c r="K36">
        <v>0.45782375003640702</v>
      </c>
      <c r="L36">
        <v>0.859066757512431</v>
      </c>
      <c r="M36" s="28">
        <v>0</v>
      </c>
      <c r="N36">
        <v>1.0099736260010399</v>
      </c>
      <c r="O36">
        <v>0.99352986674396404</v>
      </c>
      <c r="P36">
        <v>1.0107421449421601</v>
      </c>
      <c r="Q36">
        <v>0.99115534779234005</v>
      </c>
      <c r="R36">
        <v>187.08999633789</v>
      </c>
      <c r="S36" s="40">
        <f>IF(C36,O36,Q36)</f>
        <v>0.99352986674396404</v>
      </c>
      <c r="T36" s="40">
        <f>IF(D36 = 0,N36,P36)</f>
        <v>1.0107421449421601</v>
      </c>
      <c r="U36" s="59">
        <f>R36*S36^(1-M36)</f>
        <v>185.87949913071256</v>
      </c>
      <c r="V36" s="58">
        <f>R36*T36^(M36+1)</f>
        <v>189.09974419577981</v>
      </c>
      <c r="W36" s="66">
        <f>0.5 * (D36-MAX($D$3:$D$65))/(MIN($D$3:$D$65)-MAX($D$3:$D$65)) + 0.75</f>
        <v>0.95639534883720956</v>
      </c>
      <c r="X36" s="66">
        <f>AVERAGE(D36, F36, G36, H36, I36, J36, K36)</f>
        <v>0.50527776539264335</v>
      </c>
      <c r="Y36" s="29">
        <f>1.2^M36</f>
        <v>1</v>
      </c>
      <c r="Z36" s="29">
        <f>1.6^M36</f>
        <v>1</v>
      </c>
      <c r="AA36" s="29">
        <f>IF(C36&gt;0, 1, 0.3)</f>
        <v>1</v>
      </c>
      <c r="AB36" s="29">
        <f>IF(C36&gt;0, 1, 0.2)</f>
        <v>1</v>
      </c>
      <c r="AC36" s="29">
        <f>PERCENTILE($L$2:$L$65, 0.05)</f>
        <v>6.5096890047036809E-2</v>
      </c>
      <c r="AD36" s="29">
        <f>PERCENTILE($L$2:$L$65, 0.95)</f>
        <v>1.0789291442260309</v>
      </c>
      <c r="AE36" s="29">
        <f>MIN(MAX(L36,AC36), AD36)</f>
        <v>0.859066757512431</v>
      </c>
      <c r="AF36" s="29">
        <f>AE36-$AE$66+1</f>
        <v>1.7939698674653943</v>
      </c>
      <c r="AG36" s="74">
        <v>1</v>
      </c>
      <c r="AH36" s="74">
        <v>0</v>
      </c>
      <c r="AI36" s="28">
        <v>1</v>
      </c>
      <c r="AJ36" s="21">
        <f>(AF36^4) *Y36*AA36*AG36</f>
        <v>10.357634377774623</v>
      </c>
      <c r="AK36" s="21">
        <f>(AF36^5)*Z36*AB36*AH36*AI36</f>
        <v>0</v>
      </c>
      <c r="AL36" s="15">
        <f>AJ36/$AJ$66</f>
        <v>2.6770744117616232E-2</v>
      </c>
      <c r="AM36" s="15">
        <f>AK36/$AK$66</f>
        <v>0</v>
      </c>
      <c r="AN36" s="2">
        <v>5426</v>
      </c>
      <c r="AO36" s="16">
        <f>$D$72*AL36</f>
        <v>3264.6151454002411</v>
      </c>
      <c r="AP36" s="24">
        <f>AO36-AN36</f>
        <v>-2161.3848545997589</v>
      </c>
      <c r="AQ36" s="2">
        <v>561</v>
      </c>
      <c r="AR36" s="2">
        <v>2619</v>
      </c>
      <c r="AS36" s="2">
        <v>0</v>
      </c>
      <c r="AT36" s="10">
        <f>SUM(AQ36:AS36)</f>
        <v>3180</v>
      </c>
      <c r="AU36" s="16">
        <f>AL36*$D$71</f>
        <v>4986.3921511860817</v>
      </c>
      <c r="AV36" s="9">
        <f>AU36-AT36</f>
        <v>1806.3921511860817</v>
      </c>
      <c r="AW36" s="9">
        <f>AV36+AP36</f>
        <v>-354.99270341367719</v>
      </c>
      <c r="AX36" s="18">
        <f>AN36+AT36</f>
        <v>8606</v>
      </c>
      <c r="AY36" s="27">
        <f>AO36+AU36</f>
        <v>8251.0072965863219</v>
      </c>
      <c r="AZ36" s="67">
        <f>AW36*(AW36&gt;0)</f>
        <v>0</v>
      </c>
      <c r="BA36">
        <f>AZ36/$AZ$66</f>
        <v>0</v>
      </c>
      <c r="BB36" s="57">
        <f>BA36*$AW$66</f>
        <v>0</v>
      </c>
      <c r="BC36" s="60">
        <f>IF(BB36&gt;0,U36,V36)</f>
        <v>189.09974419577981</v>
      </c>
      <c r="BD36" s="17">
        <f>BB36/BC36</f>
        <v>0</v>
      </c>
      <c r="BE36" s="35">
        <f>AX36/AY36</f>
        <v>1.0430241654931693</v>
      </c>
      <c r="BF36" s="2">
        <v>0</v>
      </c>
      <c r="BG36" s="16">
        <f>AM36*$D$74</f>
        <v>0</v>
      </c>
      <c r="BH36" s="54">
        <f>BG36-BF36</f>
        <v>0</v>
      </c>
      <c r="BI36" s="75">
        <f>BH36*(BH36&gt;0)</f>
        <v>0</v>
      </c>
      <c r="BJ36" s="35">
        <f>BI36/$BI$66</f>
        <v>0</v>
      </c>
      <c r="BK36" s="76">
        <f>BJ36 * $BH$66</f>
        <v>0</v>
      </c>
      <c r="BL36" s="77">
        <f>IF(BK36&gt;0, U36, V36)</f>
        <v>189.09974419577981</v>
      </c>
      <c r="BM36" s="17">
        <f>BK36/BL36</f>
        <v>0</v>
      </c>
      <c r="BN36" s="39">
        <f>($AF36^$BN$68)*($BO$68^$M36)*(IF($C36&gt;0,1,$BP$68))</f>
        <v>1.8974983107998158</v>
      </c>
      <c r="BO36" s="39">
        <f>($AF36^$BN$69)*($BO$69^$M36)*(IF($C36&gt;0,1,$BP$69))</f>
        <v>3.4804990338186705</v>
      </c>
      <c r="BP36" s="39">
        <f>($AF36^$BN$70)*($BO$70^$M36)*(IF($C36&gt;0,1,$BP$70))</f>
        <v>17.151537050755774</v>
      </c>
      <c r="BQ36" s="39">
        <f>($AF36^$BN$71)*($BO$71^$M36)*(IF($C36&gt;0,1,$BP$71))</f>
        <v>3.4947669790377169</v>
      </c>
      <c r="BR36" s="39">
        <f>($AF36^$BN$72)*($BO$72^$M36)*(IF($C36&gt;0,1,$BP$72))</f>
        <v>1.0533908649702108</v>
      </c>
      <c r="BS36" s="39">
        <f>($AF36^$BN$73)*($BO$73^$M36)*(IF($C36&gt;0,1,$BP$73))</f>
        <v>8.131695483870061</v>
      </c>
      <c r="BT36" s="39">
        <f>($AF36^$BN$74)*($BO$74^$M36)*(IF($C36&gt;0,1,$BP$74))</f>
        <v>2.9724285814873768</v>
      </c>
      <c r="BU36" s="37">
        <f>BN36/BN$66</f>
        <v>1.7184365034176429E-2</v>
      </c>
      <c r="BV36" s="37">
        <f>BO36/BO$66</f>
        <v>1.9614590445640262E-2</v>
      </c>
      <c r="BW36" s="37">
        <f>BP36/BP$66</f>
        <v>1.5438124097380372E-2</v>
      </c>
      <c r="BX36" s="37">
        <f>BQ36/BQ$66</f>
        <v>1.034797092099035E-2</v>
      </c>
      <c r="BY36" s="37">
        <f>BR36/BR$66</f>
        <v>1.7943610500307558E-2</v>
      </c>
      <c r="BZ36" s="37">
        <f>BS36/BS$66</f>
        <v>2.5718257802641142E-2</v>
      </c>
      <c r="CA36" s="37">
        <f>BT36/BT$66</f>
        <v>1.3152056044243984E-2</v>
      </c>
      <c r="CB36" s="2">
        <v>712</v>
      </c>
      <c r="CC36" s="17">
        <f>CB$66*BU36</f>
        <v>984.38916661776261</v>
      </c>
      <c r="CD36" s="1">
        <f>CC36-CB36</f>
        <v>272.38916661776261</v>
      </c>
      <c r="CE36" s="2">
        <v>513</v>
      </c>
      <c r="CF36" s="17">
        <f>CE$66*BV36</f>
        <v>1236.4645525122708</v>
      </c>
      <c r="CG36" s="1">
        <f>CF36-CE36</f>
        <v>723.46455251227076</v>
      </c>
      <c r="CH36" s="2">
        <v>2353</v>
      </c>
      <c r="CI36" s="17">
        <f>CH$66*BW36</f>
        <v>1158.3224510264492</v>
      </c>
      <c r="CJ36" s="1">
        <f>CI36-CH36</f>
        <v>-1194.6775489735508</v>
      </c>
      <c r="CK36" s="2">
        <v>1077</v>
      </c>
      <c r="CL36" s="17">
        <f>CK$66*BX36</f>
        <v>705.62813710233195</v>
      </c>
      <c r="CM36" s="1">
        <f>CL36-CK36</f>
        <v>-371.37186289766805</v>
      </c>
      <c r="CN36" s="2">
        <v>1123</v>
      </c>
      <c r="CO36" s="17">
        <f>CN$66*BY36</f>
        <v>1346.1476033435733</v>
      </c>
      <c r="CP36" s="1">
        <f>CO36-CN36</f>
        <v>223.14760334357334</v>
      </c>
      <c r="CQ36" s="2">
        <v>1871</v>
      </c>
      <c r="CR36" s="17">
        <f>CQ$66*BZ36</f>
        <v>2032.4881958849269</v>
      </c>
      <c r="CS36" s="1">
        <f>CR36-CQ36</f>
        <v>161.48819588492688</v>
      </c>
      <c r="CT36" s="2">
        <v>1497</v>
      </c>
      <c r="CU36" s="17">
        <f>CT$66*CA36</f>
        <v>1000.2796224449762</v>
      </c>
      <c r="CV36" s="1">
        <f>CU36-CT36</f>
        <v>-496.72037755502379</v>
      </c>
      <c r="CW36" s="9"/>
      <c r="DA36" s="37"/>
      <c r="DC36" s="17"/>
      <c r="DD36" s="1"/>
    </row>
    <row r="37" spans="1:108" x14ac:dyDescent="0.2">
      <c r="A37" s="42" t="s">
        <v>3</v>
      </c>
      <c r="B37">
        <v>1</v>
      </c>
      <c r="C37">
        <v>1</v>
      </c>
      <c r="D37">
        <v>0.55020080321285103</v>
      </c>
      <c r="E37">
        <v>0.44979919678714803</v>
      </c>
      <c r="F37">
        <v>0.59571088165210395</v>
      </c>
      <c r="G37">
        <v>0.59571088165210395</v>
      </c>
      <c r="H37">
        <v>7.0484581497797294E-2</v>
      </c>
      <c r="I37">
        <v>0.473127753303964</v>
      </c>
      <c r="J37">
        <v>0.18261492733789</v>
      </c>
      <c r="K37">
        <v>0.32982677175646202</v>
      </c>
      <c r="L37">
        <v>0.82537401343147199</v>
      </c>
      <c r="M37" s="28">
        <v>0</v>
      </c>
      <c r="N37">
        <v>1.0065681559275099</v>
      </c>
      <c r="O37">
        <v>0.99559725299952695</v>
      </c>
      <c r="P37">
        <v>1.01052211779233</v>
      </c>
      <c r="Q37">
        <v>0.99291443618142405</v>
      </c>
      <c r="R37">
        <v>104.150001525878</v>
      </c>
      <c r="S37" s="40">
        <f>IF(C37,O37,Q37)</f>
        <v>0.99559725299952695</v>
      </c>
      <c r="T37" s="40">
        <f>IF(D37 = 0,N37,P37)</f>
        <v>1.01052211779233</v>
      </c>
      <c r="U37" s="59">
        <f>R37*S37^(1-M37)</f>
        <v>103.69145541906067</v>
      </c>
      <c r="V37" s="58">
        <f>R37*T37^(M37+1)</f>
        <v>105.24588011000463</v>
      </c>
      <c r="W37" s="66">
        <f>0.5 * (D37-MAX($D$3:$D$65))/(MIN($D$3:$D$65)-MAX($D$3:$D$65)) + 0.75</f>
        <v>0.98255813953488391</v>
      </c>
      <c r="X37" s="66">
        <f>AVERAGE(D37, F37, G37, H37, I37, J37, K37)</f>
        <v>0.39966808577331031</v>
      </c>
      <c r="Y37" s="29">
        <f>1.2^M37</f>
        <v>1</v>
      </c>
      <c r="Z37" s="29">
        <f>1.6^M37</f>
        <v>1</v>
      </c>
      <c r="AA37" s="29">
        <f>IF(C37&gt;0, 1, 0.3)</f>
        <v>1</v>
      </c>
      <c r="AB37" s="29">
        <f>IF(C37&gt;0, 1, 0.2)</f>
        <v>1</v>
      </c>
      <c r="AC37" s="29">
        <f>PERCENTILE($L$2:$L$65, 0.05)</f>
        <v>6.5096890047036809E-2</v>
      </c>
      <c r="AD37" s="29">
        <f>PERCENTILE($L$2:$L$65, 0.95)</f>
        <v>1.0789291442260309</v>
      </c>
      <c r="AE37" s="29">
        <f>MIN(MAX(L37,AC37), AD37)</f>
        <v>0.82537401343147199</v>
      </c>
      <c r="AF37" s="29">
        <f>AE37-$AE$66+1</f>
        <v>1.7602771233844352</v>
      </c>
      <c r="AG37" s="74">
        <v>1</v>
      </c>
      <c r="AH37" s="74">
        <v>0</v>
      </c>
      <c r="AI37" s="28">
        <v>1</v>
      </c>
      <c r="AJ37" s="21">
        <f>(AF37^4) *Y37*AA37*AG37</f>
        <v>9.6011704459402463</v>
      </c>
      <c r="AK37" s="21">
        <f>(AF37^5)*Z37*AB37*AH37*AI37</f>
        <v>0</v>
      </c>
      <c r="AL37" s="15">
        <f>AJ37/$AJ$66</f>
        <v>2.4815558057293543E-2</v>
      </c>
      <c r="AM37" s="15">
        <f>AK37/$AK$66</f>
        <v>0</v>
      </c>
      <c r="AN37" s="2">
        <v>2604</v>
      </c>
      <c r="AO37" s="16">
        <f>$D$72*AL37</f>
        <v>3026.1858362797429</v>
      </c>
      <c r="AP37" s="24">
        <f>AO37-AN37</f>
        <v>422.18583627974294</v>
      </c>
      <c r="AQ37" s="2">
        <v>833</v>
      </c>
      <c r="AR37" s="2">
        <v>4895</v>
      </c>
      <c r="AS37" s="2">
        <v>0</v>
      </c>
      <c r="AT37" s="10">
        <f>SUM(AQ37:AS37)</f>
        <v>5728</v>
      </c>
      <c r="AU37" s="16">
        <f>AL37*$D$71</f>
        <v>4622.2138383805732</v>
      </c>
      <c r="AV37" s="9">
        <f>AU37-AT37</f>
        <v>-1105.7861616194268</v>
      </c>
      <c r="AW37" s="9">
        <f>AV37+AP37</f>
        <v>-683.60032533968388</v>
      </c>
      <c r="AX37" s="18">
        <f>AN37+AT37</f>
        <v>8332</v>
      </c>
      <c r="AY37" s="27">
        <f>AO37+AU37</f>
        <v>7648.3996746603161</v>
      </c>
      <c r="AZ37" s="67">
        <f>AW37*(AW37&gt;0)</f>
        <v>0</v>
      </c>
      <c r="BA37">
        <f>AZ37/$AZ$66</f>
        <v>0</v>
      </c>
      <c r="BB37" s="57">
        <f>BA37*$AW$66</f>
        <v>0</v>
      </c>
      <c r="BC37" s="70">
        <f>IF(BB37&gt;0,U37,V37)</f>
        <v>105.24588011000463</v>
      </c>
      <c r="BD37" s="17">
        <f>BB37/BC37</f>
        <v>0</v>
      </c>
      <c r="BE37" s="35">
        <f>AX37/AY37</f>
        <v>1.0893782169366095</v>
      </c>
      <c r="BF37" s="2">
        <v>0</v>
      </c>
      <c r="BG37" s="16">
        <f>AM37*$D$74</f>
        <v>0</v>
      </c>
      <c r="BH37" s="54">
        <f>BG37-BF37</f>
        <v>0</v>
      </c>
      <c r="BI37" s="75">
        <f>BH37*(BH37&gt;0)</f>
        <v>0</v>
      </c>
      <c r="BJ37" s="35">
        <f>BI37/$BI$66</f>
        <v>0</v>
      </c>
      <c r="BK37" s="76">
        <f>BJ37 * $BH$66</f>
        <v>0</v>
      </c>
      <c r="BL37" s="77">
        <f>IF(BK37&gt;0, U37, V37)</f>
        <v>105.24588011000463</v>
      </c>
      <c r="BM37" s="17">
        <f>BK37/BL37</f>
        <v>0</v>
      </c>
      <c r="BN37" s="39">
        <f>($AF37^$BN$68)*($BO$68^$M37)*(IF($C37&gt;0,1,$BP$68))</f>
        <v>1.8584754357512039</v>
      </c>
      <c r="BO37" s="39">
        <f>($AF37^$BN$69)*($BO$69^$M37)*(IF($C37&gt;0,1,$BP$69))</f>
        <v>3.3424887163127268</v>
      </c>
      <c r="BP37" s="39">
        <f>($AF37^$BN$70)*($BO$70^$M37)*(IF($C37&gt;0,1,$BP$70))</f>
        <v>15.64085973601329</v>
      </c>
      <c r="BQ37" s="39">
        <f>($AF37^$BN$71)*($BO$71^$M37)*(IF($C37&gt;0,1,$BP$71))</f>
        <v>3.3557455051498799</v>
      </c>
      <c r="BR37" s="39">
        <f>($AF37^$BN$72)*($BO$72^$M37)*(IF($C37&gt;0,1,$BP$72))</f>
        <v>1.0516148567463168</v>
      </c>
      <c r="BS37" s="39">
        <f>($AF37^$BN$73)*($BO$73^$M37)*(IF($C37&gt;0,1,$BP$73))</f>
        <v>7.5972011801871382</v>
      </c>
      <c r="BT37" s="39">
        <f>($AF37^$BN$74)*($BO$74^$M37)*(IF($C37&gt;0,1,$BP$74))</f>
        <v>2.8692148353864404</v>
      </c>
      <c r="BU37" s="37">
        <f>BN37/BN$66</f>
        <v>1.6830961120348573E-2</v>
      </c>
      <c r="BV37" s="37">
        <f>BO37/BO$66</f>
        <v>1.8836823858478815E-2</v>
      </c>
      <c r="BW37" s="37">
        <f>BP37/BP$66</f>
        <v>1.4078361191754131E-2</v>
      </c>
      <c r="BX37" s="37">
        <f>BQ37/BQ$66</f>
        <v>9.9363296934597313E-3</v>
      </c>
      <c r="BY37" s="37">
        <f>BR37/BR$66</f>
        <v>1.7913357722469204E-2</v>
      </c>
      <c r="BZ37" s="37">
        <f>BS37/BS$66</f>
        <v>2.4027803170710137E-2</v>
      </c>
      <c r="CA37" s="37">
        <f>BT37/BT$66</f>
        <v>1.2695367872924955E-2</v>
      </c>
      <c r="CB37" s="2">
        <v>858</v>
      </c>
      <c r="CC37" s="17">
        <f>CB$66*BU37</f>
        <v>964.14477681804772</v>
      </c>
      <c r="CD37" s="1">
        <f>CC37-CB37</f>
        <v>106.14477681804772</v>
      </c>
      <c r="CE37" s="2">
        <v>2130</v>
      </c>
      <c r="CF37" s="17">
        <f>CE$66*BV37</f>
        <v>1187.4357023907876</v>
      </c>
      <c r="CG37" s="1">
        <f>CF37-CE37</f>
        <v>-942.56429760921242</v>
      </c>
      <c r="CH37" s="2">
        <v>0</v>
      </c>
      <c r="CI37" s="17">
        <f>CH$66*BW37</f>
        <v>1056.2994402173124</v>
      </c>
      <c r="CJ37" s="1">
        <f>CI37-CH37</f>
        <v>1056.2994402173124</v>
      </c>
      <c r="CK37" s="2">
        <v>0</v>
      </c>
      <c r="CL37" s="17">
        <f>CK$66*BX37</f>
        <v>677.55832179701906</v>
      </c>
      <c r="CM37" s="1">
        <f>CL37-CK37</f>
        <v>677.55832179701906</v>
      </c>
      <c r="CN37" s="2">
        <v>937</v>
      </c>
      <c r="CO37" s="17">
        <f>CN$66*BY37</f>
        <v>1343.8780096973621</v>
      </c>
      <c r="CP37" s="1">
        <f>CO37-CN37</f>
        <v>406.87800969736213</v>
      </c>
      <c r="CQ37" s="2">
        <v>833</v>
      </c>
      <c r="CR37" s="17">
        <f>CQ$66*BZ37</f>
        <v>1898.8932567780514</v>
      </c>
      <c r="CS37" s="1">
        <f>CR37-CQ37</f>
        <v>1065.8932567780514</v>
      </c>
      <c r="CT37" s="2">
        <v>1250</v>
      </c>
      <c r="CU37" s="17">
        <f>CT$66*CA37</f>
        <v>965.54620357530746</v>
      </c>
      <c r="CV37" s="1">
        <f>CU37-CT37</f>
        <v>-284.45379642469254</v>
      </c>
      <c r="CW37" s="9"/>
      <c r="DA37" s="37"/>
      <c r="DC37" s="17"/>
      <c r="DD37" s="1"/>
    </row>
    <row r="38" spans="1:108" x14ac:dyDescent="0.2">
      <c r="A38" s="43" t="s">
        <v>98</v>
      </c>
      <c r="B38">
        <v>1</v>
      </c>
      <c r="C38">
        <v>1</v>
      </c>
      <c r="D38">
        <v>0.82041587901701296</v>
      </c>
      <c r="E38">
        <v>0.17958412098298601</v>
      </c>
      <c r="F38">
        <v>0.97790055248618701</v>
      </c>
      <c r="G38">
        <v>0.97790055248618701</v>
      </c>
      <c r="H38">
        <v>0.58233890214797102</v>
      </c>
      <c r="I38">
        <v>0.76133651551312598</v>
      </c>
      <c r="J38">
        <v>0.66584973575805795</v>
      </c>
      <c r="K38">
        <v>0.80692925617465805</v>
      </c>
      <c r="L38">
        <v>0.194843042443509</v>
      </c>
      <c r="M38" s="28">
        <v>0</v>
      </c>
      <c r="N38">
        <v>1.0134339700033099</v>
      </c>
      <c r="O38">
        <v>0.98948708409485597</v>
      </c>
      <c r="P38">
        <v>1.0169720398006901</v>
      </c>
      <c r="Q38">
        <v>0.98581037183978903</v>
      </c>
      <c r="R38">
        <v>6.3000001907348597</v>
      </c>
      <c r="S38" s="40">
        <f>IF(C38,O38,Q38)</f>
        <v>0.98948708409485597</v>
      </c>
      <c r="T38" s="40">
        <f>IF(D38 = 0,N38,P38)</f>
        <v>1.0169720398006901</v>
      </c>
      <c r="U38" s="59">
        <f>R38*S38^(1-M38)</f>
        <v>6.233768818527273</v>
      </c>
      <c r="V38" s="58">
        <f>R38*T38^(M38+1)</f>
        <v>6.4069240447163667</v>
      </c>
      <c r="W38" s="66">
        <f>0.5 * (D38-MAX($D$3:$D$65))/(MIN($D$3:$D$65)-MAX($D$3:$D$65)) + 0.75</f>
        <v>0.84284976354809749</v>
      </c>
      <c r="X38" s="66">
        <f>AVERAGE(D38, F38, G38, H38, I38, J38, K38)</f>
        <v>0.7989530562261713</v>
      </c>
      <c r="Y38" s="29">
        <f>1.2^M38</f>
        <v>1</v>
      </c>
      <c r="Z38" s="29">
        <f>1.6^M38</f>
        <v>1</v>
      </c>
      <c r="AA38" s="29">
        <f>IF(C38&gt;0, 1, 0.3)</f>
        <v>1</v>
      </c>
      <c r="AB38" s="29">
        <f>IF(C38&gt;0, 1, 0.2)</f>
        <v>1</v>
      </c>
      <c r="AC38" s="29">
        <f>PERCENTILE($L$2:$L$65, 0.05)</f>
        <v>6.5096890047036809E-2</v>
      </c>
      <c r="AD38" s="29">
        <f>PERCENTILE($L$2:$L$65, 0.95)</f>
        <v>1.0789291442260309</v>
      </c>
      <c r="AE38" s="29">
        <f>MIN(MAX(L38,AC38), AD38)</f>
        <v>0.194843042443509</v>
      </c>
      <c r="AF38" s="29">
        <f>AE38-$AE$66+1</f>
        <v>1.1297461523964722</v>
      </c>
      <c r="AG38" s="74">
        <v>1</v>
      </c>
      <c r="AH38" s="74">
        <v>0</v>
      </c>
      <c r="AI38" s="28">
        <v>1</v>
      </c>
      <c r="AJ38" s="21">
        <f>(AF38^4) *Y38*AA38*AG38</f>
        <v>1.629008999833653</v>
      </c>
      <c r="AK38" s="21">
        <f>(AF38^5)*Z38*AB38*AH38*AI38</f>
        <v>0</v>
      </c>
      <c r="AL38" s="15">
        <f>AJ38/$AJ$66</f>
        <v>4.2103999339287738E-3</v>
      </c>
      <c r="AM38" s="15">
        <f>AK38/$AK$66</f>
        <v>0</v>
      </c>
      <c r="AN38" s="2">
        <v>315</v>
      </c>
      <c r="AO38" s="16">
        <f>$D$72*AL38</f>
        <v>513.44614599080433</v>
      </c>
      <c r="AP38" s="24">
        <f>AO38-AN38</f>
        <v>198.44614599080433</v>
      </c>
      <c r="AQ38" s="2">
        <v>410</v>
      </c>
      <c r="AR38" s="2">
        <v>472</v>
      </c>
      <c r="AS38" s="2">
        <v>0</v>
      </c>
      <c r="AT38" s="10">
        <f>SUM(AQ38:AS38)</f>
        <v>882</v>
      </c>
      <c r="AU38" s="16">
        <f>AL38*$D$71</f>
        <v>784.24062818939251</v>
      </c>
      <c r="AV38" s="9">
        <f>AU38-AT38</f>
        <v>-97.75937181060749</v>
      </c>
      <c r="AW38" s="9">
        <f>AV38+AP38</f>
        <v>100.68677418019684</v>
      </c>
      <c r="AX38" s="18">
        <f>AN38+AT38</f>
        <v>1197</v>
      </c>
      <c r="AY38" s="27">
        <f>AO38+AU38</f>
        <v>1297.6867741801968</v>
      </c>
      <c r="AZ38" s="67">
        <f>AW38*(AW38&gt;0)</f>
        <v>100.68677418019684</v>
      </c>
      <c r="BA38">
        <f>AZ38/$AZ$66</f>
        <v>2.7715013540027828E-3</v>
      </c>
      <c r="BB38" s="57">
        <f>BA38*$AW$66</f>
        <v>1.1192985368277382</v>
      </c>
      <c r="BC38" s="60">
        <f>IF(BB38&gt;0,U38,V38)</f>
        <v>6.233768818527273</v>
      </c>
      <c r="BD38" s="17">
        <f>BB38/BC38</f>
        <v>0.17955406583270958</v>
      </c>
      <c r="BE38" s="35">
        <f>AX38/AY38</f>
        <v>0.92241057227095125</v>
      </c>
      <c r="BF38" s="2">
        <v>0</v>
      </c>
      <c r="BG38" s="16">
        <f>AM38*$D$74</f>
        <v>0</v>
      </c>
      <c r="BH38" s="54">
        <f>BG38-BF38</f>
        <v>0</v>
      </c>
      <c r="BI38" s="75">
        <f>BH38*(BH38&gt;0)</f>
        <v>0</v>
      </c>
      <c r="BJ38" s="35">
        <f>BI38/$BI$66</f>
        <v>0</v>
      </c>
      <c r="BK38" s="76">
        <f>BJ38 * $BH$66</f>
        <v>0</v>
      </c>
      <c r="BL38" s="77">
        <f>IF(BK38&gt;0, U38, V38)</f>
        <v>6.4069240447163667</v>
      </c>
      <c r="BM38" s="17">
        <f>BK38/BL38</f>
        <v>0</v>
      </c>
      <c r="BN38" s="39">
        <f>($AF38^$BN$68)*($BO$68^$M38)*(IF($C38&gt;0,1,$BP$68))</f>
        <v>1.1430547547641245</v>
      </c>
      <c r="BO38" s="39">
        <f>($AF38^$BN$69)*($BO$69^$M38)*(IF($C38&gt;0,1,$BP$69))</f>
        <v>1.2973620159360972</v>
      </c>
      <c r="BP38" s="39">
        <f>($AF38^$BN$70)*($BO$70^$M38)*(IF($C38&gt;0,1,$BP$70))</f>
        <v>1.8098641404641893</v>
      </c>
      <c r="BQ38" s="39">
        <f>($AF38^$BN$71)*($BO$71^$M38)*(IF($C38&gt;0,1,$BP$71))</f>
        <v>1.2984703723698663</v>
      </c>
      <c r="BR38" s="39">
        <f>($AF38^$BN$72)*($BO$72^$M38)*(IF($C38&gt;0,1,$BP$72))</f>
        <v>1.0109165289382027</v>
      </c>
      <c r="BS38" s="39">
        <f>($AF38^$BN$73)*($BO$73^$M38)*(IF($C38&gt;0,1,$BP$73))</f>
        <v>1.5487788278899874</v>
      </c>
      <c r="BT38" s="39">
        <f>($AF38^$BN$74)*($BO$74^$M38)*(IF($C38&gt;0,1,$BP$74))</f>
        <v>1.2553254781936383</v>
      </c>
      <c r="BU38" s="37">
        <f>BN38/BN$66</f>
        <v>1.0351877547463081E-2</v>
      </c>
      <c r="BV38" s="37">
        <f>BO38/BO$66</f>
        <v>7.3113724081104083E-3</v>
      </c>
      <c r="BW38" s="37">
        <f>BP38/BP$66</f>
        <v>1.62906141398293E-3</v>
      </c>
      <c r="BX38" s="37">
        <f>BQ38/BQ$66</f>
        <v>3.844758101368645E-3</v>
      </c>
      <c r="BY38" s="37">
        <f>BR38/BR$66</f>
        <v>1.7220096591689139E-2</v>
      </c>
      <c r="BZ38" s="37">
        <f>BS38/BS$66</f>
        <v>4.8983503199249356E-3</v>
      </c>
      <c r="CA38" s="37">
        <f>BT38/BT$66</f>
        <v>5.5544180761135722E-3</v>
      </c>
      <c r="CB38" s="2">
        <v>972</v>
      </c>
      <c r="CC38" s="17">
        <f>CB$66*BU38</f>
        <v>592.99695342887514</v>
      </c>
      <c r="CD38" s="1">
        <f>CC38-CB38</f>
        <v>-379.00304657112486</v>
      </c>
      <c r="CE38" s="2">
        <v>190</v>
      </c>
      <c r="CF38" s="17">
        <f>CE$66*BV38</f>
        <v>460.89429386246394</v>
      </c>
      <c r="CG38" s="1">
        <f>CF38-CE38</f>
        <v>270.89429386246394</v>
      </c>
      <c r="CH38" s="2">
        <v>0</v>
      </c>
      <c r="CI38" s="17">
        <f>CH$66*BW38</f>
        <v>122.22847789113924</v>
      </c>
      <c r="CJ38" s="1">
        <f>CI38-CH38</f>
        <v>122.22847789113924</v>
      </c>
      <c r="CK38" s="2">
        <v>359</v>
      </c>
      <c r="CL38" s="17">
        <f>CK$66*BX38</f>
        <v>262.17405493232792</v>
      </c>
      <c r="CM38" s="1">
        <f>CL38-CK38</f>
        <v>-96.82594506767208</v>
      </c>
      <c r="CN38" s="2">
        <v>775</v>
      </c>
      <c r="CO38" s="17">
        <f>CN$66*BY38</f>
        <v>1291.868866405111</v>
      </c>
      <c r="CP38" s="1">
        <f>CO38-CN38</f>
        <v>516.86886640511102</v>
      </c>
      <c r="CQ38" s="2">
        <v>0</v>
      </c>
      <c r="CR38" s="17">
        <f>CQ$66*BZ38</f>
        <v>387.11172743334771</v>
      </c>
      <c r="CS38" s="1">
        <f>CR38-CQ38</f>
        <v>387.11172743334771</v>
      </c>
      <c r="CT38" s="2">
        <v>0</v>
      </c>
      <c r="CU38" s="17">
        <f>CT$66*CA38</f>
        <v>422.44126677881775</v>
      </c>
      <c r="CV38" s="1">
        <f>CU38-CT38</f>
        <v>422.44126677881775</v>
      </c>
      <c r="CW38" s="9"/>
      <c r="DA38" s="37"/>
      <c r="DC38" s="17"/>
      <c r="DD38" s="1"/>
    </row>
    <row r="39" spans="1:108" x14ac:dyDescent="0.2">
      <c r="A39" s="43" t="s">
        <v>61</v>
      </c>
      <c r="B39">
        <v>1</v>
      </c>
      <c r="C39">
        <v>1</v>
      </c>
      <c r="D39">
        <v>0.56465863453815202</v>
      </c>
      <c r="E39">
        <v>0.43534136546184699</v>
      </c>
      <c r="F39">
        <v>0.78395552025416904</v>
      </c>
      <c r="G39">
        <v>0.78395552025416904</v>
      </c>
      <c r="H39">
        <v>0.222026431718061</v>
      </c>
      <c r="I39">
        <v>0.33127753303964702</v>
      </c>
      <c r="J39">
        <v>0.27120539922567</v>
      </c>
      <c r="K39">
        <v>0.46109973958537398</v>
      </c>
      <c r="L39">
        <v>0.94135021367257199</v>
      </c>
      <c r="M39" s="28">
        <v>0</v>
      </c>
      <c r="N39">
        <v>1.0070689520404501</v>
      </c>
      <c r="O39">
        <v>0.99593686796032699</v>
      </c>
      <c r="P39">
        <v>1.0084006449280101</v>
      </c>
      <c r="Q39">
        <v>0.99489807949619902</v>
      </c>
      <c r="R39">
        <v>526.88000488281205</v>
      </c>
      <c r="S39" s="40">
        <f>IF(C39,O39,Q39)</f>
        <v>0.99593686796032699</v>
      </c>
      <c r="T39" s="40">
        <f>IF(D39 = 0,N39,P39)</f>
        <v>1.0084006449280101</v>
      </c>
      <c r="U39" s="59">
        <f>R39*S39^(1-M39)</f>
        <v>524.73922185390961</v>
      </c>
      <c r="V39" s="58">
        <f>R39*T39^(M39+1)</f>
        <v>531.3061367235008</v>
      </c>
      <c r="W39" s="66">
        <f>0.5 * (D39-MAX($D$3:$D$65))/(MIN($D$3:$D$65)-MAX($D$3:$D$65)) + 0.75</f>
        <v>0.97508305647840565</v>
      </c>
      <c r="X39" s="66">
        <f>AVERAGE(D39, F39, G39, H39, I39, J39, K39)</f>
        <v>0.48831125408789167</v>
      </c>
      <c r="Y39" s="29">
        <f>1.2^M39</f>
        <v>1</v>
      </c>
      <c r="Z39" s="29">
        <f>1.6^M39</f>
        <v>1</v>
      </c>
      <c r="AA39" s="29">
        <f>IF(C39&gt;0, 1, 0.3)</f>
        <v>1</v>
      </c>
      <c r="AB39" s="29">
        <f>IF(C39&gt;0, 1, 0.2)</f>
        <v>1</v>
      </c>
      <c r="AC39" s="29">
        <f>PERCENTILE($L$2:$L$65, 0.05)</f>
        <v>6.5096890047036809E-2</v>
      </c>
      <c r="AD39" s="29">
        <f>PERCENTILE($L$2:$L$65, 0.95)</f>
        <v>1.0789291442260309</v>
      </c>
      <c r="AE39" s="29">
        <f>MIN(MAX(L39,AC39), AD39)</f>
        <v>0.94135021367257199</v>
      </c>
      <c r="AF39" s="29">
        <f>AE39-$AE$66+1</f>
        <v>1.8762533236255352</v>
      </c>
      <c r="AG39" s="74">
        <v>1</v>
      </c>
      <c r="AH39" s="74">
        <v>0</v>
      </c>
      <c r="AI39" s="28">
        <v>1</v>
      </c>
      <c r="AJ39" s="21">
        <f>(AF39^4) *Y39*AA39*AG39</f>
        <v>12.392698908912431</v>
      </c>
      <c r="AK39" s="21">
        <f>(AF39^5)*Z39*AB39*AH39*AI39</f>
        <v>0</v>
      </c>
      <c r="AL39" s="15">
        <f>AJ39/$AJ$66</f>
        <v>3.20306509495112E-2</v>
      </c>
      <c r="AM39" s="15">
        <f>AK39/$AK$66</f>
        <v>0</v>
      </c>
      <c r="AN39" s="2">
        <v>0</v>
      </c>
      <c r="AO39" s="16">
        <f>$D$72*AL39</f>
        <v>3906.0456350181566</v>
      </c>
      <c r="AP39" s="24">
        <f>AO39-AN39</f>
        <v>3906.0456350181566</v>
      </c>
      <c r="AQ39" s="2">
        <v>527</v>
      </c>
      <c r="AR39" s="2">
        <v>4742</v>
      </c>
      <c r="AS39" s="2">
        <v>0</v>
      </c>
      <c r="AT39" s="10">
        <f>SUM(AQ39:AS39)</f>
        <v>5269</v>
      </c>
      <c r="AU39" s="16">
        <f>AL39*$D$71</f>
        <v>5966.1168098395583</v>
      </c>
      <c r="AV39" s="9">
        <f>AU39-AT39</f>
        <v>697.1168098395583</v>
      </c>
      <c r="AW39" s="9">
        <f>AV39+AP39</f>
        <v>4603.1624448577149</v>
      </c>
      <c r="AX39" s="18">
        <f>AN39+AT39</f>
        <v>5269</v>
      </c>
      <c r="AY39" s="27">
        <f>AO39+AU39</f>
        <v>9872.1624448577149</v>
      </c>
      <c r="AZ39" s="67">
        <f>AW39*(AW39&gt;0)</f>
        <v>4603.1624448577149</v>
      </c>
      <c r="BA39">
        <f>AZ39/$AZ$66</f>
        <v>0.12670652180976422</v>
      </c>
      <c r="BB39" s="57">
        <f>BA39*$AW$66</f>
        <v>51.171695898099344</v>
      </c>
      <c r="BC39" s="60">
        <f>IF(BB39&gt;0,U39,V39)</f>
        <v>524.73922185390961</v>
      </c>
      <c r="BD39" s="17">
        <f>BB39/BC39</f>
        <v>9.7518336283895765E-2</v>
      </c>
      <c r="BE39" s="35">
        <f>AX39/AY39</f>
        <v>0.53372298414159058</v>
      </c>
      <c r="BF39" s="2">
        <v>0</v>
      </c>
      <c r="BG39" s="16">
        <f>AM39*$D$74</f>
        <v>0</v>
      </c>
      <c r="BH39" s="54">
        <f>BG39-BF39</f>
        <v>0</v>
      </c>
      <c r="BI39" s="75">
        <f>BH39*(BH39&gt;0)</f>
        <v>0</v>
      </c>
      <c r="BJ39" s="35">
        <f>BI39/$BI$66</f>
        <v>0</v>
      </c>
      <c r="BK39" s="76">
        <f>BJ39 * $BH$66</f>
        <v>0</v>
      </c>
      <c r="BL39" s="77">
        <f>IF(BK39&gt;0, U39, V39)</f>
        <v>531.3061367235008</v>
      </c>
      <c r="BM39" s="17">
        <f>BK39/BL39</f>
        <v>0</v>
      </c>
      <c r="BN39" s="39">
        <f>($AF39^$BN$68)*($BO$68^$M39)*(IF($C39&gt;0,1,$BP$68))</f>
        <v>1.9930925056263333</v>
      </c>
      <c r="BO39" s="39">
        <f>($AF39^$BN$69)*($BO$69^$M39)*(IF($C39&gt;0,1,$BP$69))</f>
        <v>3.8300461474708629</v>
      </c>
      <c r="BP39" s="39">
        <f>($AF39^$BN$70)*($BO$70^$M39)*(IF($C39&gt;0,1,$BP$70))</f>
        <v>21.331256640763275</v>
      </c>
      <c r="BQ39" s="39">
        <f>($AF39^$BN$71)*($BO$71^$M39)*(IF($C39&gt;0,1,$BP$71))</f>
        <v>3.8469544765082428</v>
      </c>
      <c r="BR39" s="39">
        <f>($AF39^$BN$72)*($BO$72^$M39)*(IF($C39&gt;0,1,$BP$72))</f>
        <v>1.0576036506234545</v>
      </c>
      <c r="BS39" s="39">
        <f>($AF39^$BN$73)*($BO$73^$M39)*(IF($C39&gt;0,1,$BP$73))</f>
        <v>9.5504366420162725</v>
      </c>
      <c r="BT39" s="39">
        <f>($AF39^$BN$74)*($BO$74^$M39)*(IF($C39&gt;0,1,$BP$74))</f>
        <v>3.2315829536492413</v>
      </c>
      <c r="BU39" s="37">
        <f>BN39/BN$66</f>
        <v>1.8050097314251362E-2</v>
      </c>
      <c r="BV39" s="37">
        <f>BO39/BO$66</f>
        <v>2.1584487121123902E-2</v>
      </c>
      <c r="BW39" s="37">
        <f>BP39/BP$66</f>
        <v>1.9200295938413374E-2</v>
      </c>
      <c r="BX39" s="37">
        <f>BQ39/BQ$66</f>
        <v>1.1390794664153008E-2</v>
      </c>
      <c r="BY39" s="37">
        <f>BR39/BR$66</f>
        <v>1.8015371693039399E-2</v>
      </c>
      <c r="BZ39" s="37">
        <f>BS39/BS$66</f>
        <v>3.0205335673768784E-2</v>
      </c>
      <c r="CA39" s="37">
        <f>BT39/BT$66</f>
        <v>1.4298732148763935E-2</v>
      </c>
      <c r="CB39" s="2">
        <v>501</v>
      </c>
      <c r="CC39" s="17">
        <f>CB$66*BU39</f>
        <v>1033.981774549575</v>
      </c>
      <c r="CD39" s="1">
        <f>CC39-CB39</f>
        <v>532.98177454957499</v>
      </c>
      <c r="CE39" s="2">
        <v>1001</v>
      </c>
      <c r="CF39" s="17">
        <f>CE$66*BV39</f>
        <v>1360.6428991414086</v>
      </c>
      <c r="CG39" s="1">
        <f>CF39-CE39</f>
        <v>359.64289914140863</v>
      </c>
      <c r="CH39" s="2">
        <v>2609</v>
      </c>
      <c r="CI39" s="17">
        <f>CH$66*BW39</f>
        <v>1440.5982042591554</v>
      </c>
      <c r="CJ39" s="1">
        <f>CI39-CH39</f>
        <v>-1168.4017957408446</v>
      </c>
      <c r="CK39" s="2">
        <v>1033</v>
      </c>
      <c r="CL39" s="17">
        <f>CK$66*BX39</f>
        <v>776.7382881485936</v>
      </c>
      <c r="CM39" s="1">
        <f>CL39-CK39</f>
        <v>-256.2617118514064</v>
      </c>
      <c r="CN39" s="2">
        <v>1054</v>
      </c>
      <c r="CO39" s="17">
        <f>CN$66*BY39</f>
        <v>1351.5311997835088</v>
      </c>
      <c r="CP39" s="1">
        <f>CO39-CN39</f>
        <v>297.53119978350878</v>
      </c>
      <c r="CQ39" s="2">
        <v>2108</v>
      </c>
      <c r="CR39" s="17">
        <f>CQ$66*BZ39</f>
        <v>2387.0974729622731</v>
      </c>
      <c r="CS39" s="1">
        <f>CR39-CQ39</f>
        <v>279.09747296227306</v>
      </c>
      <c r="CT39" s="2">
        <v>0</v>
      </c>
      <c r="CU39" s="17">
        <f>CT$66*CA39</f>
        <v>1087.490073574241</v>
      </c>
      <c r="CV39" s="1">
        <f>CU39-CT39</f>
        <v>1087.490073574241</v>
      </c>
      <c r="CW39" s="9"/>
      <c r="DA39" s="37"/>
      <c r="DC39" s="17"/>
      <c r="DD39" s="1"/>
    </row>
    <row r="40" spans="1:108" x14ac:dyDescent="0.2">
      <c r="A40" s="43" t="s">
        <v>208</v>
      </c>
      <c r="B40">
        <v>1</v>
      </c>
      <c r="C40">
        <v>1</v>
      </c>
      <c r="D40">
        <v>0.95261044176706799</v>
      </c>
      <c r="E40">
        <v>4.7389558232931603E-2</v>
      </c>
      <c r="F40">
        <v>0.98173153296266802</v>
      </c>
      <c r="G40">
        <v>0.98173153296266802</v>
      </c>
      <c r="H40">
        <v>0.93964757709251101</v>
      </c>
      <c r="I40">
        <v>0.61057268722466895</v>
      </c>
      <c r="J40">
        <v>0.75744514401342899</v>
      </c>
      <c r="K40">
        <v>0.86232695792688296</v>
      </c>
      <c r="L40">
        <v>0.96296157855721898</v>
      </c>
      <c r="M40" s="28">
        <v>0</v>
      </c>
      <c r="N40">
        <v>1.0063452572927301</v>
      </c>
      <c r="O40">
        <v>0.99505303347259799</v>
      </c>
      <c r="P40">
        <v>1.0088197771565299</v>
      </c>
      <c r="Q40">
        <v>0.99557655294043601</v>
      </c>
      <c r="R40">
        <v>393.91000366210898</v>
      </c>
      <c r="S40" s="40">
        <f>IF(C40,O40,Q40)</f>
        <v>0.99505303347259799</v>
      </c>
      <c r="T40" s="40">
        <f>IF(D40 = 0,N40,P40)</f>
        <v>1.0088197771565299</v>
      </c>
      <c r="U40" s="59">
        <f>R40*S40^(1-M40)</f>
        <v>391.96134405918372</v>
      </c>
      <c r="V40" s="58">
        <f>R40*T40^(M40+1)</f>
        <v>397.38420211413666</v>
      </c>
      <c r="W40" s="66">
        <f>0.5 * (D40-MAX($D$3:$D$65))/(MIN($D$3:$D$65)-MAX($D$3:$D$65)) + 0.75</f>
        <v>0.7745016611295682</v>
      </c>
      <c r="X40" s="66">
        <f>AVERAGE(D40, F40, G40, H40, I40, J40, K40)</f>
        <v>0.86943798199284228</v>
      </c>
      <c r="Y40" s="29">
        <f>1.2^M40</f>
        <v>1</v>
      </c>
      <c r="Z40" s="29">
        <f>1.6^M40</f>
        <v>1</v>
      </c>
      <c r="AA40" s="29">
        <f>IF(C40&gt;0, 1, 0.3)</f>
        <v>1</v>
      </c>
      <c r="AB40" s="29">
        <f>IF(C40&gt;0, 1, 0.2)</f>
        <v>1</v>
      </c>
      <c r="AC40" s="29">
        <f>PERCENTILE($L$2:$L$65, 0.05)</f>
        <v>6.5096890047036809E-2</v>
      </c>
      <c r="AD40" s="29">
        <f>PERCENTILE($L$2:$L$65, 0.95)</f>
        <v>1.0789291442260309</v>
      </c>
      <c r="AE40" s="29">
        <f>MIN(MAX(L40,AC40), AD40)</f>
        <v>0.96296157855721898</v>
      </c>
      <c r="AF40" s="29">
        <f>AE40-$AE$66+1</f>
        <v>1.8978646885101822</v>
      </c>
      <c r="AG40" s="74">
        <v>0</v>
      </c>
      <c r="AH40" s="74">
        <v>1</v>
      </c>
      <c r="AI40" s="28">
        <v>1</v>
      </c>
      <c r="AJ40" s="21">
        <f>(AF40^4) *Y40*AA40*AG40</f>
        <v>0</v>
      </c>
      <c r="AK40" s="21">
        <f>(AF40^5)*Z40*AB40*AH40*AI40</f>
        <v>24.622164424281362</v>
      </c>
      <c r="AL40" s="15">
        <f>AJ40/$AJ$66</f>
        <v>0</v>
      </c>
      <c r="AM40" s="15">
        <f>AK40/$AK$66</f>
        <v>8.5852371747588793E-2</v>
      </c>
      <c r="AN40" s="2">
        <v>0</v>
      </c>
      <c r="AO40" s="16">
        <f>$D$72*AL40</f>
        <v>0</v>
      </c>
      <c r="AP40" s="24">
        <f>AO40-AN40</f>
        <v>0</v>
      </c>
      <c r="AQ40" s="2">
        <v>0</v>
      </c>
      <c r="AR40" s="2">
        <v>0</v>
      </c>
      <c r="AS40" s="2">
        <v>0</v>
      </c>
      <c r="AT40" s="10">
        <f>SUM(AQ40:AS40)</f>
        <v>0</v>
      </c>
      <c r="AU40" s="16">
        <f>AL40*$D$71</f>
        <v>0</v>
      </c>
      <c r="AV40" s="9">
        <f>AU40-AT40</f>
        <v>0</v>
      </c>
      <c r="AW40" s="9">
        <f>AV40+AP40</f>
        <v>0</v>
      </c>
      <c r="AX40" s="18">
        <f>AN40+AT40</f>
        <v>0</v>
      </c>
      <c r="AY40" s="27">
        <f>AO40+AU40</f>
        <v>0</v>
      </c>
      <c r="AZ40" s="67">
        <f>AW40*(AW40&gt;0)</f>
        <v>0</v>
      </c>
      <c r="BA40">
        <f>AZ40/$AZ$66</f>
        <v>0</v>
      </c>
      <c r="BB40" s="57">
        <f>BA40*$AW$66</f>
        <v>0</v>
      </c>
      <c r="BC40" s="70">
        <f>IF(BB40&gt;0,U40,V40)</f>
        <v>397.38420211413666</v>
      </c>
      <c r="BD40" s="17">
        <f>BB40/BC40</f>
        <v>0</v>
      </c>
      <c r="BE40" s="35" t="e">
        <f>AX40/AY40</f>
        <v>#DIV/0!</v>
      </c>
      <c r="BF40" s="2">
        <v>394</v>
      </c>
      <c r="BG40" s="16">
        <f>AM40*$D$74</f>
        <v>377.11770370961096</v>
      </c>
      <c r="BH40" s="54">
        <f>BG40-BF40</f>
        <v>-16.882296290389036</v>
      </c>
      <c r="BI40" s="75">
        <f>BH40*(BH40&gt;0)</f>
        <v>0</v>
      </c>
      <c r="BJ40" s="35">
        <f>BI40/$BI$66</f>
        <v>0</v>
      </c>
      <c r="BK40" s="76">
        <f>BJ40 * $BH$66</f>
        <v>0</v>
      </c>
      <c r="BL40" s="77">
        <f>IF(BK40&gt;0, U40, V40)</f>
        <v>397.38420211413666</v>
      </c>
      <c r="BM40" s="17">
        <f>BK40/BL40</f>
        <v>0</v>
      </c>
      <c r="BN40" s="39">
        <f>($AF40^$BN$68)*($BO$68^$M40)*(IF($C40&gt;0,1,$BP$68))</f>
        <v>2.0182674169969772</v>
      </c>
      <c r="BO40" s="39">
        <f>($AF40^$BN$69)*($BO$69^$M40)*(IF($C40&gt;0,1,$BP$69))</f>
        <v>3.9248045447002147</v>
      </c>
      <c r="BP40" s="39">
        <f>($AF40^$BN$70)*($BO$70^$M40)*(IF($C40&gt;0,1,$BP$70))</f>
        <v>22.552977598678222</v>
      </c>
      <c r="BQ40" s="39">
        <f>($AF40^$BN$71)*($BO$71^$M40)*(IF($C40&gt;0,1,$BP$71))</f>
        <v>3.9424472436038256</v>
      </c>
      <c r="BR40" s="39">
        <f>($AF40^$BN$72)*($BO$72^$M40)*(IF($C40&gt;0,1,$BP$72))</f>
        <v>1.0586821893955605</v>
      </c>
      <c r="BS40" s="39">
        <f>($AF40^$BN$73)*($BO$73^$M40)*(IF($C40&gt;0,1,$BP$73))</f>
        <v>9.9508268679068586</v>
      </c>
      <c r="BT40" s="39">
        <f>($AF40^$BN$74)*($BO$74^$M40)*(IF($C40&gt;0,1,$BP$74))</f>
        <v>3.3013108366848503</v>
      </c>
      <c r="BU40" s="37">
        <f>BN40/BN$66</f>
        <v>1.8278089541824853E-2</v>
      </c>
      <c r="BV40" s="37">
        <f>BO40/BO$66</f>
        <v>2.2118504552210441E-2</v>
      </c>
      <c r="BW40" s="37">
        <f>BP40/BP$66</f>
        <v>2.0299968796003143E-2</v>
      </c>
      <c r="BX40" s="37">
        <f>BQ40/BQ$66</f>
        <v>1.1673547815649846E-2</v>
      </c>
      <c r="BY40" s="37">
        <f>BR40/BR$66</f>
        <v>1.803374367658294E-2</v>
      </c>
      <c r="BZ40" s="37">
        <f>BS40/BS$66</f>
        <v>3.1471656955909449E-2</v>
      </c>
      <c r="CA40" s="37">
        <f>BT40/BT$66</f>
        <v>1.4607255970410115E-2</v>
      </c>
      <c r="CB40" s="2">
        <v>1104</v>
      </c>
      <c r="CC40" s="17">
        <f>CB$66*BU40</f>
        <v>1047.0420813138949</v>
      </c>
      <c r="CD40" s="1">
        <f>CC40-CB40</f>
        <v>-56.957918686105131</v>
      </c>
      <c r="CE40" s="2">
        <v>1114</v>
      </c>
      <c r="CF40" s="17">
        <f>CE$66*BV40</f>
        <v>1394.3062899622419</v>
      </c>
      <c r="CG40" s="1">
        <f>CF40-CE40</f>
        <v>280.30628996224186</v>
      </c>
      <c r="CH40" s="2">
        <v>0</v>
      </c>
      <c r="CI40" s="17">
        <f>CH$66*BW40</f>
        <v>1523.1066587641158</v>
      </c>
      <c r="CJ40" s="1">
        <f>CI40-CH40</f>
        <v>1523.1066587641158</v>
      </c>
      <c r="CK40" s="2">
        <v>0</v>
      </c>
      <c r="CL40" s="17">
        <f>CK$66*BX40</f>
        <v>796.01922554916302</v>
      </c>
      <c r="CM40" s="1">
        <f>CL40-CK40</f>
        <v>796.01922554916302</v>
      </c>
      <c r="CN40" s="2">
        <v>1182</v>
      </c>
      <c r="CO40" s="17">
        <f>CN$66*BY40</f>
        <v>1352.9094843609287</v>
      </c>
      <c r="CP40" s="1">
        <f>CO40-CN40</f>
        <v>170.90948436092867</v>
      </c>
      <c r="CQ40" s="2">
        <v>2363</v>
      </c>
      <c r="CR40" s="17">
        <f>CQ$66*BZ40</f>
        <v>2487.1735775685679</v>
      </c>
      <c r="CS40" s="1">
        <f>CR40-CQ40</f>
        <v>124.17357756856791</v>
      </c>
      <c r="CT40" s="2">
        <v>0</v>
      </c>
      <c r="CU40" s="17">
        <f>CT$66*CA40</f>
        <v>1110.9548528295413</v>
      </c>
      <c r="CV40" s="1">
        <f>CU40-CT40</f>
        <v>1110.9548528295413</v>
      </c>
      <c r="CW40" s="9"/>
      <c r="DA40" s="37"/>
      <c r="DC40" s="17"/>
      <c r="DD40" s="1"/>
    </row>
    <row r="41" spans="1:108" x14ac:dyDescent="0.2">
      <c r="A41" s="43" t="s">
        <v>17</v>
      </c>
      <c r="B41">
        <v>1</v>
      </c>
      <c r="C41">
        <v>1</v>
      </c>
      <c r="D41">
        <v>0.85419198055892998</v>
      </c>
      <c r="E41">
        <v>0.145808019441069</v>
      </c>
      <c r="F41">
        <v>0.89725209080047696</v>
      </c>
      <c r="G41">
        <v>0.89725209080047696</v>
      </c>
      <c r="H41">
        <v>0.70827489481065897</v>
      </c>
      <c r="I41">
        <v>0.59467040673211702</v>
      </c>
      <c r="J41">
        <v>0.64899161764633095</v>
      </c>
      <c r="K41">
        <v>0.76309179385258397</v>
      </c>
      <c r="L41">
        <v>0.33161176157436301</v>
      </c>
      <c r="M41" s="28">
        <v>0</v>
      </c>
      <c r="N41">
        <v>1.0112735134570401</v>
      </c>
      <c r="O41">
        <v>0.98340908345774403</v>
      </c>
      <c r="P41">
        <v>1.01204554317627</v>
      </c>
      <c r="Q41">
        <v>0.99194772931130204</v>
      </c>
      <c r="R41">
        <v>23.4300003051757</v>
      </c>
      <c r="S41" s="40">
        <f>IF(C41,O41,Q41)</f>
        <v>0.98340908345774403</v>
      </c>
      <c r="T41" s="40">
        <f>IF(D41 = 0,N41,P41)</f>
        <v>1.01204554317627</v>
      </c>
      <c r="U41" s="59">
        <f>R41*S41^(1-M41)</f>
        <v>23.041275125527498</v>
      </c>
      <c r="V41" s="58">
        <f>R41*T41^(M41+1)</f>
        <v>23.712227385471714</v>
      </c>
      <c r="W41" s="66">
        <f>0.5 * (D41-MAX($D$3:$D$65))/(MIN($D$3:$D$65)-MAX($D$3:$D$65)) + 0.75</f>
        <v>0.82538662134723095</v>
      </c>
      <c r="X41" s="66">
        <f>AVERAGE(D41, F41, G41, H41, I41, J41, K41)</f>
        <v>0.76624641074308208</v>
      </c>
      <c r="Y41" s="29">
        <f>1.2^M41</f>
        <v>1</v>
      </c>
      <c r="Z41" s="29">
        <f>1.6^M41</f>
        <v>1</v>
      </c>
      <c r="AA41" s="29">
        <f>IF(C41&gt;0, 1, 0.3)</f>
        <v>1</v>
      </c>
      <c r="AB41" s="29">
        <f>IF(C41&gt;0, 1, 0.2)</f>
        <v>1</v>
      </c>
      <c r="AC41" s="29">
        <f>PERCENTILE($L$2:$L$65, 0.05)</f>
        <v>6.5096890047036809E-2</v>
      </c>
      <c r="AD41" s="29">
        <f>PERCENTILE($L$2:$L$65, 0.95)</f>
        <v>1.0789291442260309</v>
      </c>
      <c r="AE41" s="29">
        <f>MIN(MAX(L41,AC41), AD41)</f>
        <v>0.33161176157436301</v>
      </c>
      <c r="AF41" s="29">
        <f>AE41-$AE$66+1</f>
        <v>1.2665148715273262</v>
      </c>
      <c r="AG41" s="74">
        <v>1</v>
      </c>
      <c r="AH41" s="74">
        <v>0</v>
      </c>
      <c r="AI41" s="28">
        <v>1</v>
      </c>
      <c r="AJ41" s="21">
        <f>(AF41^4) *Y41*AA41*AG41</f>
        <v>2.5730082263083967</v>
      </c>
      <c r="AK41" s="21">
        <f>(AF41^5)*Z41*AB41*AH41*AI41</f>
        <v>0</v>
      </c>
      <c r="AL41" s="15">
        <f>AJ41/$AJ$66</f>
        <v>6.6502970009087248E-3</v>
      </c>
      <c r="AM41" s="15">
        <f>AK41/$AK$66</f>
        <v>0</v>
      </c>
      <c r="AN41" s="2">
        <v>961</v>
      </c>
      <c r="AO41" s="16">
        <f>$D$72*AL41</f>
        <v>810.98456640545646</v>
      </c>
      <c r="AP41" s="24">
        <f>AO41-AN41</f>
        <v>-150.01543359454354</v>
      </c>
      <c r="AQ41" s="2">
        <v>281</v>
      </c>
      <c r="AR41" s="2">
        <v>890</v>
      </c>
      <c r="AS41" s="2">
        <v>0</v>
      </c>
      <c r="AT41" s="10">
        <f>SUM(AQ41:AS41)</f>
        <v>1171</v>
      </c>
      <c r="AU41" s="16">
        <f>AL41*$D$71</f>
        <v>1238.7025412030416</v>
      </c>
      <c r="AV41" s="9">
        <f>AU41-AT41</f>
        <v>67.702541203041619</v>
      </c>
      <c r="AW41" s="9">
        <f>AV41+AP41</f>
        <v>-82.312892391501919</v>
      </c>
      <c r="AX41" s="18">
        <f>AN41+AT41</f>
        <v>2132</v>
      </c>
      <c r="AY41" s="27">
        <f>AO41+AU41</f>
        <v>2049.6871076084981</v>
      </c>
      <c r="AZ41" s="67">
        <f>AW41*(AW41&gt;0)</f>
        <v>0</v>
      </c>
      <c r="BA41">
        <f>AZ41/$AZ$66</f>
        <v>0</v>
      </c>
      <c r="BB41" s="57">
        <f>BA41*$AW$66</f>
        <v>0</v>
      </c>
      <c r="BC41" s="60">
        <f>IF(BB41&gt;0,U41,V41)</f>
        <v>23.712227385471714</v>
      </c>
      <c r="BD41" s="17">
        <f>BB41/BC41</f>
        <v>0</v>
      </c>
      <c r="BE41" s="35">
        <f>AX41/AY41</f>
        <v>1.0401587598838642</v>
      </c>
      <c r="BF41" s="2">
        <v>0</v>
      </c>
      <c r="BG41" s="16">
        <f>AM41*$D$74</f>
        <v>0</v>
      </c>
      <c r="BH41" s="54">
        <f>BG41-BF41</f>
        <v>0</v>
      </c>
      <c r="BI41" s="75">
        <f>BH41*(BH41&gt;0)</f>
        <v>0</v>
      </c>
      <c r="BJ41" s="35">
        <f>BI41/$BI$66</f>
        <v>0</v>
      </c>
      <c r="BK41" s="76">
        <f>BJ41 * $BH$66</f>
        <v>0</v>
      </c>
      <c r="BL41" s="77">
        <f>IF(BK41&gt;0, U41, V41)</f>
        <v>23.712227385471714</v>
      </c>
      <c r="BM41" s="17">
        <f>BK41/BL41</f>
        <v>0</v>
      </c>
      <c r="BN41" s="39">
        <f>($AF41^$BN$68)*($BO$68^$M41)*(IF($C41&gt;0,1,$BP$68))</f>
        <v>1.2955699966238747</v>
      </c>
      <c r="BO41" s="39">
        <f>($AF41^$BN$69)*($BO$69^$M41)*(IF($C41&gt;0,1,$BP$69))</f>
        <v>1.6556569888988188</v>
      </c>
      <c r="BP41" s="39">
        <f>($AF41^$BN$70)*($BO$70^$M41)*(IF($C41&gt;0,1,$BP$70))</f>
        <v>3.1549600053101274</v>
      </c>
      <c r="BQ41" s="39">
        <f>($AF41^$BN$71)*($BO$71^$M41)*(IF($C41&gt;0,1,$BP$71))</f>
        <v>1.6583975166964613</v>
      </c>
      <c r="BR41" s="39">
        <f>($AF41^$BN$72)*($BO$72^$M41)*(IF($C41&gt;0,1,$BP$72))</f>
        <v>1.0212505798768143</v>
      </c>
      <c r="BS41" s="39">
        <f>($AF41^$BN$73)*($BO$73^$M41)*(IF($C41&gt;0,1,$BP$73))</f>
        <v>2.3332459095695071</v>
      </c>
      <c r="BT41" s="39">
        <f>($AF41^$BN$74)*($BO$74^$M41)*(IF($C41&gt;0,1,$BP$74))</f>
        <v>1.5533366433739992</v>
      </c>
      <c r="BU41" s="37">
        <f>BN41/BN$66</f>
        <v>1.1733105438142427E-2</v>
      </c>
      <c r="BV41" s="37">
        <f>BO41/BO$66</f>
        <v>9.3305682432791633E-3</v>
      </c>
      <c r="BW41" s="37">
        <f>BP41/BP$66</f>
        <v>2.8397842094334833E-3</v>
      </c>
      <c r="BX41" s="37">
        <f>BQ41/BQ$66</f>
        <v>4.9104988633442105E-3</v>
      </c>
      <c r="BY41" s="37">
        <f>BR41/BR$66</f>
        <v>1.7396128291886227E-2</v>
      </c>
      <c r="BZ41" s="37">
        <f>BS41/BS$66</f>
        <v>7.3793982987060622E-3</v>
      </c>
      <c r="CA41" s="37">
        <f>BT41/BT$66</f>
        <v>6.8730231960728539E-3</v>
      </c>
      <c r="CB41" s="2">
        <v>435</v>
      </c>
      <c r="CC41" s="17">
        <f>CB$66*BU41</f>
        <v>672.11921191855083</v>
      </c>
      <c r="CD41" s="1">
        <f>CC41-CB41</f>
        <v>237.11921191855083</v>
      </c>
      <c r="CE41" s="2">
        <v>766</v>
      </c>
      <c r="CF41" s="17">
        <f>CE$66*BV41</f>
        <v>588.18036091983186</v>
      </c>
      <c r="CG41" s="1">
        <f>CF41-CE41</f>
        <v>-177.81963908016814</v>
      </c>
      <c r="CH41" s="2">
        <v>527</v>
      </c>
      <c r="CI41" s="17">
        <f>CH$66*BW41</f>
        <v>213.06900923379425</v>
      </c>
      <c r="CJ41" s="1">
        <f>CI41-CH41</f>
        <v>-313.93099076620575</v>
      </c>
      <c r="CK41" s="2">
        <v>640</v>
      </c>
      <c r="CL41" s="17">
        <f>CK$66*BX41</f>
        <v>334.84691749144173</v>
      </c>
      <c r="CM41" s="1">
        <f>CL41-CK41</f>
        <v>-305.15308250855827</v>
      </c>
      <c r="CN41" s="2">
        <v>890</v>
      </c>
      <c r="CO41" s="17">
        <f>CN$66*BY41</f>
        <v>1305.0749405855966</v>
      </c>
      <c r="CP41" s="1">
        <f>CO41-CN41</f>
        <v>415.07494058559655</v>
      </c>
      <c r="CQ41" s="2">
        <v>0</v>
      </c>
      <c r="CR41" s="17">
        <f>CQ$66*BZ41</f>
        <v>583.18646814844135</v>
      </c>
      <c r="CS41" s="1">
        <f>CR41-CQ41</f>
        <v>583.18646814844135</v>
      </c>
      <c r="CT41" s="2">
        <v>47</v>
      </c>
      <c r="CU41" s="17">
        <f>CT$66*CA41</f>
        <v>522.72777917732094</v>
      </c>
      <c r="CV41" s="1">
        <f>CU41-CT41</f>
        <v>475.72777917732094</v>
      </c>
      <c r="CW41" s="9"/>
      <c r="DA41" s="37"/>
      <c r="DC41" s="17"/>
      <c r="DD41" s="1"/>
    </row>
    <row r="42" spans="1:108" x14ac:dyDescent="0.2">
      <c r="A42" s="43" t="s">
        <v>46</v>
      </c>
      <c r="B42">
        <v>0</v>
      </c>
      <c r="C42">
        <v>0</v>
      </c>
      <c r="D42">
        <v>3.29317269076305E-2</v>
      </c>
      <c r="E42">
        <v>0.96706827309236898</v>
      </c>
      <c r="F42">
        <v>5.6393963463065903E-2</v>
      </c>
      <c r="G42">
        <v>5.6393963463065903E-2</v>
      </c>
      <c r="H42">
        <v>0.30484581497797297</v>
      </c>
      <c r="I42">
        <v>1.5859030837004399E-2</v>
      </c>
      <c r="J42">
        <v>6.95309943857228E-2</v>
      </c>
      <c r="K42">
        <v>6.2618913731707998E-2</v>
      </c>
      <c r="L42">
        <v>0.61555409494737201</v>
      </c>
      <c r="M42" s="28">
        <v>0</v>
      </c>
      <c r="N42">
        <v>1.0031781473905299</v>
      </c>
      <c r="O42">
        <v>0.99759206294668701</v>
      </c>
      <c r="P42">
        <v>1.0038763061061999</v>
      </c>
      <c r="Q42">
        <v>0.99686348939723102</v>
      </c>
      <c r="R42">
        <v>84.089996337890597</v>
      </c>
      <c r="S42" s="40">
        <f>IF(C42,O42,Q42)</f>
        <v>0.99686348939723102</v>
      </c>
      <c r="T42" s="40">
        <f>IF(D42 = 0,N42,P42)</f>
        <v>1.0038763061061999</v>
      </c>
      <c r="U42" s="59">
        <f>R42*S42^(1-M42)</f>
        <v>83.826247172789991</v>
      </c>
      <c r="V42" s="58">
        <f>R42*T42^(M42+1)</f>
        <v>84.415954904165488</v>
      </c>
      <c r="W42" s="66">
        <f>0.5 * (D42-MAX($D$3:$D$65))/(MIN($D$3:$D$65)-MAX($D$3:$D$65)) + 0.75</f>
        <v>1.25</v>
      </c>
      <c r="X42" s="66">
        <f>AVERAGE(D42, F42, G42, H42, I42, J42, K42)</f>
        <v>8.5510629680881509E-2</v>
      </c>
      <c r="Y42" s="29">
        <f>1.2^M42</f>
        <v>1</v>
      </c>
      <c r="Z42" s="29">
        <f>1.6^M42</f>
        <v>1</v>
      </c>
      <c r="AA42" s="29">
        <f>IF(C42&gt;0, 1, 0.3)</f>
        <v>0.3</v>
      </c>
      <c r="AB42" s="29">
        <f>IF(C42&gt;0, 1, 0.2)</f>
        <v>0.2</v>
      </c>
      <c r="AC42" s="29">
        <f>PERCENTILE($L$2:$L$65, 0.05)</f>
        <v>6.5096890047036809E-2</v>
      </c>
      <c r="AD42" s="29">
        <f>PERCENTILE($L$2:$L$65, 0.95)</f>
        <v>1.0789291442260309</v>
      </c>
      <c r="AE42" s="29">
        <f>MIN(MAX(L42,AC42), AD42)</f>
        <v>0.61555409494737201</v>
      </c>
      <c r="AF42" s="29">
        <f>AE42-$AE$66+1</f>
        <v>1.5504572049003351</v>
      </c>
      <c r="AG42" s="74">
        <v>1</v>
      </c>
      <c r="AH42" s="74">
        <v>0</v>
      </c>
      <c r="AI42" s="28">
        <v>1</v>
      </c>
      <c r="AJ42" s="21">
        <f>(AF42^4) *Y42*AA42*AG42</f>
        <v>1.7336458678332303</v>
      </c>
      <c r="AK42" s="21">
        <f>(AF42^5)*Z42*AB42*AH42*AI42</f>
        <v>0</v>
      </c>
      <c r="AL42" s="15">
        <f>AJ42/$AJ$66</f>
        <v>4.4808484472009056E-3</v>
      </c>
      <c r="AM42" s="15">
        <f>AK42/$AK$66</f>
        <v>0</v>
      </c>
      <c r="AN42" s="2">
        <v>757</v>
      </c>
      <c r="AO42" s="16">
        <f>$D$72*AL42</f>
        <v>546.42656329262252</v>
      </c>
      <c r="AP42" s="24">
        <f>AO42-AN42</f>
        <v>-210.57343670737748</v>
      </c>
      <c r="AQ42" s="2">
        <v>505</v>
      </c>
      <c r="AR42" s="2">
        <v>3027</v>
      </c>
      <c r="AS42" s="2">
        <v>252</v>
      </c>
      <c r="AT42" s="10">
        <f>SUM(AQ42:AS42)</f>
        <v>3784</v>
      </c>
      <c r="AU42" s="16">
        <f>AL42*$D$71</f>
        <v>834.61510930038605</v>
      </c>
      <c r="AV42" s="9">
        <f>AU42-AT42</f>
        <v>-2949.3848906996141</v>
      </c>
      <c r="AW42" s="9">
        <f>AV42+AP42</f>
        <v>-3159.9583274069914</v>
      </c>
      <c r="AX42" s="18">
        <f>AN42+AT42</f>
        <v>4541</v>
      </c>
      <c r="AY42" s="27">
        <f>AO42+AU42</f>
        <v>1381.0416725930086</v>
      </c>
      <c r="AZ42" s="67">
        <f>AW42*(AW42&gt;0)</f>
        <v>0</v>
      </c>
      <c r="BA42">
        <f>AZ42/$AZ$66</f>
        <v>0</v>
      </c>
      <c r="BB42" s="57">
        <f>BA42*$AW$66</f>
        <v>0</v>
      </c>
      <c r="BC42" s="60">
        <f>IF(BB42&gt;0,U42,V42)</f>
        <v>84.415954904165488</v>
      </c>
      <c r="BD42" s="17">
        <f>BB42/BC42</f>
        <v>0</v>
      </c>
      <c r="BE42" s="35">
        <f>AX42/AY42</f>
        <v>3.2880977381905749</v>
      </c>
      <c r="BF42" s="2">
        <v>0</v>
      </c>
      <c r="BG42" s="16">
        <f>AM42*$D$74</f>
        <v>0</v>
      </c>
      <c r="BH42" s="54">
        <f>BG42-BF42</f>
        <v>0</v>
      </c>
      <c r="BI42" s="75">
        <f>BH42*(BH42&gt;0)</f>
        <v>0</v>
      </c>
      <c r="BJ42" s="35">
        <f>BI42/$BI$66</f>
        <v>0</v>
      </c>
      <c r="BK42" s="76">
        <f>BJ42 * $BH$66</f>
        <v>0</v>
      </c>
      <c r="BL42" s="77">
        <f>IF(BK42&gt;0, U42, V42)</f>
        <v>84.415954904165488</v>
      </c>
      <c r="BM42" s="17">
        <f>BK42/BL42</f>
        <v>0</v>
      </c>
      <c r="BN42" s="39">
        <f>($AF42^$BN$68)*($BO$68^$M42)*(IF($C42&gt;0,1,$BP$68))</f>
        <v>0.75034657287728734</v>
      </c>
      <c r="BO42" s="39">
        <f>($AF42^$BN$69)*($BO$69^$M42)*(IF($C42&gt;0,1,$BP$69))</f>
        <v>1.004470993210014</v>
      </c>
      <c r="BP42" s="39">
        <f>($AF42^$BN$70)*($BO$70^$M42)*(IF($C42&gt;0,1,$BP$70))</f>
        <v>1.6874694648035312E-2</v>
      </c>
      <c r="BQ42" s="39">
        <f>($AF42^$BN$71)*($BO$71^$M42)*(IF($C42&gt;0,1,$BP$71))</f>
        <v>1.8540114122082261</v>
      </c>
      <c r="BR42" s="39">
        <f>($AF42^$BN$72)*($BO$72^$M42)*(IF($C42&gt;0,1,$BP$72))</f>
        <v>0.68003093436548923</v>
      </c>
      <c r="BS42" s="39">
        <f>($AF42^$BN$73)*($BO$73^$M42)*(IF($C42&gt;0,1,$BP$73))</f>
        <v>1.0843545392010665</v>
      </c>
      <c r="BT42" s="39">
        <f>($AF42^$BN$74)*($BO$74^$M42)*(IF($C42&gt;0,1,$BP$74))</f>
        <v>8.8324592719240008E-2</v>
      </c>
      <c r="BU42" s="37">
        <f>BN42/BN$66</f>
        <v>6.7953838678420312E-3</v>
      </c>
      <c r="BV42" s="37">
        <f>BO42/BO$66</f>
        <v>5.6607650095289149E-3</v>
      </c>
      <c r="BW42" s="37">
        <f>BP42/BP$66</f>
        <v>1.5188937837515276E-5</v>
      </c>
      <c r="BX42" s="37">
        <f>BQ42/BQ$66</f>
        <v>5.4897096990419751E-3</v>
      </c>
      <c r="BY42" s="37">
        <f>BR42/BR$66</f>
        <v>1.158374409745771E-2</v>
      </c>
      <c r="BZ42" s="37">
        <f>BS42/BS$66</f>
        <v>3.4295073695215115E-3</v>
      </c>
      <c r="CA42" s="37">
        <f>BT42/BT$66</f>
        <v>3.9080837829489229E-4</v>
      </c>
      <c r="CB42" s="2">
        <v>1084</v>
      </c>
      <c r="CC42" s="17">
        <f>CB$66*BU42</f>
        <v>389.26676948546293</v>
      </c>
      <c r="CD42" s="1">
        <f>CC42-CB42</f>
        <v>-694.73323051453713</v>
      </c>
      <c r="CE42" s="2">
        <v>1643</v>
      </c>
      <c r="CF42" s="17">
        <f>CE$66*BV42</f>
        <v>356.84330467068372</v>
      </c>
      <c r="CG42" s="1">
        <f>CF42-CE42</f>
        <v>-1286.1566953293163</v>
      </c>
      <c r="CH42" s="2">
        <v>1092</v>
      </c>
      <c r="CI42" s="17">
        <f>CH$66*BW42</f>
        <v>1.1396260059487711</v>
      </c>
      <c r="CJ42" s="1">
        <f>CI42-CH42</f>
        <v>-1090.8603739940513</v>
      </c>
      <c r="CK42" s="2">
        <v>1046</v>
      </c>
      <c r="CL42" s="17">
        <f>CK$66*BX42</f>
        <v>374.34330437767227</v>
      </c>
      <c r="CM42" s="1">
        <f>CL42-CK42</f>
        <v>-671.65669562232779</v>
      </c>
      <c r="CN42" s="2">
        <v>589</v>
      </c>
      <c r="CO42" s="17">
        <f>CN$66*BY42</f>
        <v>869.02406593537489</v>
      </c>
      <c r="CP42" s="1">
        <f>CO42-CN42</f>
        <v>280.02406593537489</v>
      </c>
      <c r="CQ42" s="2">
        <v>1345</v>
      </c>
      <c r="CR42" s="17">
        <f>CQ$66*BZ42</f>
        <v>271.03053790591554</v>
      </c>
      <c r="CS42" s="1">
        <f>CR42-CQ42</f>
        <v>-1073.9694620940845</v>
      </c>
      <c r="CT42" s="2">
        <v>1261</v>
      </c>
      <c r="CU42" s="17">
        <f>CT$66*CA42</f>
        <v>29.722931211218032</v>
      </c>
      <c r="CV42" s="1">
        <f>CU42-CT42</f>
        <v>-1231.2770687887819</v>
      </c>
      <c r="CW42" s="9"/>
      <c r="DA42" s="37"/>
      <c r="DC42" s="17"/>
      <c r="DD42" s="1"/>
    </row>
    <row r="43" spans="1:108" x14ac:dyDescent="0.2">
      <c r="A43" s="43" t="s">
        <v>162</v>
      </c>
      <c r="B43">
        <v>1</v>
      </c>
      <c r="C43">
        <v>1</v>
      </c>
      <c r="D43">
        <v>0.98559077809798201</v>
      </c>
      <c r="E43">
        <v>1.4409221902017299E-2</v>
      </c>
      <c r="F43">
        <v>0.92520775623268703</v>
      </c>
      <c r="G43">
        <v>0.92520775623268703</v>
      </c>
      <c r="H43">
        <v>0.64135021097046396</v>
      </c>
      <c r="I43">
        <v>1</v>
      </c>
      <c r="J43">
        <v>0.80084343724005302</v>
      </c>
      <c r="K43">
        <v>0.86078252750769901</v>
      </c>
      <c r="L43">
        <v>0.17460240891324499</v>
      </c>
      <c r="M43" s="28">
        <v>-1</v>
      </c>
      <c r="N43">
        <v>1.00943165422738</v>
      </c>
      <c r="O43">
        <v>0.97914055476989503</v>
      </c>
      <c r="P43">
        <v>1.0103756292260799</v>
      </c>
      <c r="Q43">
        <v>0.98936080333651699</v>
      </c>
      <c r="R43">
        <v>51.150001525878899</v>
      </c>
      <c r="S43" s="40">
        <f>IF(C43,O43,Q43)</f>
        <v>0.97914055476989503</v>
      </c>
      <c r="T43" s="40">
        <f>IF(D43 = 0,N43,P43)</f>
        <v>1.0103756292260799</v>
      </c>
      <c r="U43" s="59">
        <f>R43*S43^(1-M43)</f>
        <v>49.038336422534108</v>
      </c>
      <c r="V43" s="58">
        <f>R43*T43^(M43+1)</f>
        <v>51.150001525878899</v>
      </c>
      <c r="W43" s="66">
        <f>0.5 * (D43-MAX($D$3:$D$65))/(MIN($D$3:$D$65)-MAX($D$3:$D$65)) + 0.75</f>
        <v>0.75744995069269616</v>
      </c>
      <c r="X43" s="66">
        <f>AVERAGE(D43, F43, G43, H43, I43, J43, K43)</f>
        <v>0.87699749518308157</v>
      </c>
      <c r="Y43" s="29">
        <f>1.2^M43</f>
        <v>0.83333333333333337</v>
      </c>
      <c r="Z43" s="29">
        <f>1.6^M43</f>
        <v>0.625</v>
      </c>
      <c r="AA43" s="29">
        <f>IF(C43&gt;0, 1, 0.3)</f>
        <v>1</v>
      </c>
      <c r="AB43" s="29">
        <f>IF(C43&gt;0, 1, 0.2)</f>
        <v>1</v>
      </c>
      <c r="AC43" s="29">
        <f>PERCENTILE($L$2:$L$65, 0.05)</f>
        <v>6.5096890047036809E-2</v>
      </c>
      <c r="AD43" s="29">
        <f>PERCENTILE($L$2:$L$65, 0.95)</f>
        <v>1.0789291442260309</v>
      </c>
      <c r="AE43" s="29">
        <f>MIN(MAX(L43,AC43), AD43)</f>
        <v>0.17460240891324499</v>
      </c>
      <c r="AF43" s="29">
        <f>AE43-$AE$66+1</f>
        <v>1.1095055188662082</v>
      </c>
      <c r="AG43" s="74">
        <v>1</v>
      </c>
      <c r="AH43" s="74">
        <v>0</v>
      </c>
      <c r="AI43" s="28">
        <v>1</v>
      </c>
      <c r="AJ43" s="21">
        <f>(AF43^4) *Y43*AA43*AG43</f>
        <v>1.2628059551080606</v>
      </c>
      <c r="AK43" s="21">
        <f>(AF43^5)*Z43*AB43*AH43*AI43</f>
        <v>0</v>
      </c>
      <c r="AL43" s="15">
        <f>AJ43/$AJ$66</f>
        <v>3.2638973206991365E-3</v>
      </c>
      <c r="AM43" s="15">
        <f>AK43/$AK$66</f>
        <v>0</v>
      </c>
      <c r="AN43" s="2">
        <v>205</v>
      </c>
      <c r="AO43" s="16">
        <f>$D$72*AL43</f>
        <v>398.02287823497613</v>
      </c>
      <c r="AP43" s="24">
        <f>AO43-AN43</f>
        <v>193.02287823497613</v>
      </c>
      <c r="AQ43" s="2">
        <v>51</v>
      </c>
      <c r="AR43" s="2">
        <v>614</v>
      </c>
      <c r="AS43" s="2">
        <v>51</v>
      </c>
      <c r="AT43" s="10">
        <f>SUM(AQ43:AS43)</f>
        <v>716</v>
      </c>
      <c r="AU43" s="16">
        <f>AL43*$D$71</f>
        <v>607.94245803207991</v>
      </c>
      <c r="AV43" s="9">
        <f>AU43-AT43</f>
        <v>-108.05754196792009</v>
      </c>
      <c r="AW43" s="9">
        <f>AV43+AP43</f>
        <v>84.965336267056045</v>
      </c>
      <c r="AX43" s="18">
        <f>AN43+AT43</f>
        <v>921</v>
      </c>
      <c r="AY43" s="27">
        <f>AO43+AU43</f>
        <v>1005.965336267056</v>
      </c>
      <c r="AZ43" s="67">
        <f>AW43*(AW43&gt;0)</f>
        <v>84.965336267056045</v>
      </c>
      <c r="BA43">
        <f>AZ43/$AZ$66</f>
        <v>2.3387534899669306E-3</v>
      </c>
      <c r="BB43" s="57">
        <f>BA43*$AW$66</f>
        <v>0.94452898445819167</v>
      </c>
      <c r="BC43" s="60">
        <f>IF(BB43&gt;0,U43,V43)</f>
        <v>49.038336422534108</v>
      </c>
      <c r="BD43" s="17">
        <f>BB43/BC43</f>
        <v>1.9261032354763192E-2</v>
      </c>
      <c r="BE43" s="35">
        <f>AX43/AY43</f>
        <v>0.91553850495252043</v>
      </c>
      <c r="BF43" s="2">
        <v>0</v>
      </c>
      <c r="BG43" s="16">
        <f>AM43*$D$74</f>
        <v>0</v>
      </c>
      <c r="BH43" s="54">
        <f>BG43-BF43</f>
        <v>0</v>
      </c>
      <c r="BI43" s="75">
        <f>BH43*(BH43&gt;0)</f>
        <v>0</v>
      </c>
      <c r="BJ43" s="35">
        <f>BI43/$BI$66</f>
        <v>0</v>
      </c>
      <c r="BK43" s="76">
        <f>BJ43 * $BH$66</f>
        <v>0</v>
      </c>
      <c r="BL43" s="77">
        <f>IF(BK43&gt;0, U43, V43)</f>
        <v>51.150001525878899</v>
      </c>
      <c r="BM43" s="17">
        <f>BK43/BL43</f>
        <v>0</v>
      </c>
      <c r="BN43" s="39">
        <f>($AF43^$BN$68)*($BO$68^$M43)*(IF($C43&gt;0,1,$BP$68))</f>
        <v>1.5330083440186653</v>
      </c>
      <c r="BO43" s="39">
        <f>($AF43^$BN$69)*($BO$69^$M43)*(IF($C43&gt;0,1,$BP$69))</f>
        <v>1.5820830549112626</v>
      </c>
      <c r="BP43" s="39">
        <f>($AF43^$BN$70)*($BO$70^$M43)*(IF($C43&gt;0,1,$BP$70))</f>
        <v>3.4460337043710059</v>
      </c>
      <c r="BQ43" s="39">
        <f>($AF43^$BN$71)*($BO$71^$M43)*(IF($C43&gt;0,1,$BP$71))</f>
        <v>3.5487836615333039</v>
      </c>
      <c r="BR43" s="39">
        <f>($AF43^$BN$72)*($BO$72^$M43)*(IF($C43&gt;0,1,$BP$72))</f>
        <v>0.74541453722374751</v>
      </c>
      <c r="BS43" s="39">
        <f>($AF43^$BN$73)*($BO$73^$M43)*(IF($C43&gt;0,1,$BP$73))</f>
        <v>0.9346797039147785</v>
      </c>
      <c r="BT43" s="39">
        <f>($AF43^$BN$74)*($BO$74^$M43)*(IF($C43&gt;0,1,$BP$74))</f>
        <v>2.8095552656532412</v>
      </c>
      <c r="BU43" s="37">
        <f>BN43/BN$66</f>
        <v>1.3883424735672561E-2</v>
      </c>
      <c r="BV43" s="37">
        <f>BO43/BO$66</f>
        <v>8.9159373042620223E-3</v>
      </c>
      <c r="BW43" s="37">
        <f>BP43/BP$66</f>
        <v>3.1017800803742387E-3</v>
      </c>
      <c r="BX43" s="37">
        <f>BQ43/BQ$66</f>
        <v>1.0507913790734019E-2</v>
      </c>
      <c r="BY43" s="37">
        <f>BR43/BR$66</f>
        <v>1.2697497730425241E-2</v>
      </c>
      <c r="BZ43" s="37">
        <f>BS43/BS$66</f>
        <v>2.9561281083211651E-3</v>
      </c>
      <c r="CA43" s="37">
        <f>BT43/BT$66</f>
        <v>1.2431393152188726E-2</v>
      </c>
      <c r="CB43" s="2">
        <v>734</v>
      </c>
      <c r="CC43" s="17">
        <f>CB$66*BU43</f>
        <v>795.29810255826703</v>
      </c>
      <c r="CD43" s="1">
        <f>CC43-CB43</f>
        <v>61.298102558267033</v>
      </c>
      <c r="CE43" s="2">
        <v>0</v>
      </c>
      <c r="CF43" s="17">
        <f>CE$66*BV43</f>
        <v>562.04285578606937</v>
      </c>
      <c r="CG43" s="1">
        <f>CF43-CE43</f>
        <v>562.04285578606937</v>
      </c>
      <c r="CH43" s="2">
        <v>0</v>
      </c>
      <c r="CI43" s="17">
        <f>CH$66*BW43</f>
        <v>232.72655943047914</v>
      </c>
      <c r="CJ43" s="1">
        <f>CI43-CH43</f>
        <v>232.72655943047914</v>
      </c>
      <c r="CK43" s="2">
        <v>2775</v>
      </c>
      <c r="CL43" s="17">
        <f>CK$66*BX43</f>
        <v>716.53464139015273</v>
      </c>
      <c r="CM43" s="1">
        <f>CL43-CK43</f>
        <v>-2058.4653586098475</v>
      </c>
      <c r="CN43" s="2">
        <v>665</v>
      </c>
      <c r="CO43" s="17">
        <f>CN$66*BY43</f>
        <v>952.57897723423207</v>
      </c>
      <c r="CP43" s="1">
        <f>CO43-CN43</f>
        <v>287.57897723423207</v>
      </c>
      <c r="CQ43" s="2">
        <v>0</v>
      </c>
      <c r="CR43" s="17">
        <f>CQ$66*BZ43</f>
        <v>233.61984827251337</v>
      </c>
      <c r="CS43" s="1">
        <f>CR43-CQ43</f>
        <v>233.61984827251337</v>
      </c>
      <c r="CT43" s="2">
        <v>2609</v>
      </c>
      <c r="CU43" s="17">
        <f>CT$66*CA43</f>
        <v>945.46960618971355</v>
      </c>
      <c r="CV43" s="1">
        <f>CU43-CT43</f>
        <v>-1663.5303938102866</v>
      </c>
      <c r="CW43" s="9"/>
      <c r="DA43" s="37"/>
      <c r="DC43" s="17"/>
      <c r="DD43" s="1"/>
    </row>
    <row r="44" spans="1:108" x14ac:dyDescent="0.2">
      <c r="A44" s="43" t="s">
        <v>50</v>
      </c>
      <c r="B44">
        <v>1</v>
      </c>
      <c r="C44">
        <v>1</v>
      </c>
      <c r="D44">
        <v>0.93975903614457801</v>
      </c>
      <c r="E44">
        <v>6.0240963855421603E-2</v>
      </c>
      <c r="F44">
        <v>0.99920571882446296</v>
      </c>
      <c r="G44">
        <v>0.99920571882446296</v>
      </c>
      <c r="H44">
        <v>0.10748898678414</v>
      </c>
      <c r="I44">
        <v>0.8</v>
      </c>
      <c r="J44">
        <v>0.29324254368579</v>
      </c>
      <c r="K44">
        <v>0.54130363628325495</v>
      </c>
      <c r="L44">
        <v>0.111686433004238</v>
      </c>
      <c r="M44" s="28">
        <v>-2</v>
      </c>
      <c r="N44">
        <v>1.00745419473801</v>
      </c>
      <c r="O44">
        <v>0.99040851647467798</v>
      </c>
      <c r="P44">
        <v>1.0093318670973199</v>
      </c>
      <c r="Q44">
        <v>0.99348896292726396</v>
      </c>
      <c r="R44">
        <v>12.7600002288818</v>
      </c>
      <c r="S44" s="40">
        <f>IF(C44,O44,Q44)</f>
        <v>0.99040851647467798</v>
      </c>
      <c r="T44" s="40">
        <f>IF(D44 = 0,N44,P44)</f>
        <v>1.0093318670973199</v>
      </c>
      <c r="U44" s="59">
        <f>R44*S44^(1-M44)</f>
        <v>12.396348601968596</v>
      </c>
      <c r="V44" s="58">
        <f>R44*T44^(M44+1)</f>
        <v>12.642026517578959</v>
      </c>
      <c r="W44" s="66">
        <f>0.5 * (D44-MAX($D$3:$D$65))/(MIN($D$3:$D$65)-MAX($D$3:$D$65)) + 0.75</f>
        <v>0.78114617940199349</v>
      </c>
      <c r="X44" s="66">
        <f>AVERAGE(D44, F44, G44, H44, I44, J44, K44)</f>
        <v>0.66860080579238412</v>
      </c>
      <c r="Y44" s="29">
        <f>1.2^M44</f>
        <v>0.69444444444444442</v>
      </c>
      <c r="Z44" s="29">
        <f>1.6^M44</f>
        <v>0.39062499999999994</v>
      </c>
      <c r="AA44" s="29">
        <f>IF(C44&gt;0, 1, 0.3)</f>
        <v>1</v>
      </c>
      <c r="AB44" s="29">
        <f>IF(C44&gt;0, 1, 0.2)</f>
        <v>1</v>
      </c>
      <c r="AC44" s="29">
        <f>PERCENTILE($L$2:$L$65, 0.05)</f>
        <v>6.5096890047036809E-2</v>
      </c>
      <c r="AD44" s="29">
        <f>PERCENTILE($L$2:$L$65, 0.95)</f>
        <v>1.0789291442260309</v>
      </c>
      <c r="AE44" s="29">
        <f>MIN(MAX(L44,AC44), AD44)</f>
        <v>0.111686433004238</v>
      </c>
      <c r="AF44" s="29">
        <f>AE44-$AE$66+1</f>
        <v>1.0465895429572012</v>
      </c>
      <c r="AG44" s="74">
        <v>1</v>
      </c>
      <c r="AH44" s="74">
        <v>0</v>
      </c>
      <c r="AI44" s="28">
        <v>1</v>
      </c>
      <c r="AJ44" s="21">
        <f>(AF44^4) *Y44*AA44*AG44</f>
        <v>0.83318812687224475</v>
      </c>
      <c r="AK44" s="21">
        <f>(AF44^5)*Z44*AB44*AH44*AI44</f>
        <v>0</v>
      </c>
      <c r="AL44" s="15">
        <f>AJ44/$AJ$66</f>
        <v>2.1534903948912279E-3</v>
      </c>
      <c r="AM44" s="15">
        <f>AK44/$AK$66</f>
        <v>0</v>
      </c>
      <c r="AN44" s="2">
        <v>0</v>
      </c>
      <c r="AO44" s="16">
        <f>$D$72*AL44</f>
        <v>262.61195160464797</v>
      </c>
      <c r="AP44" s="24">
        <f>AO44-AN44</f>
        <v>262.61195160464797</v>
      </c>
      <c r="AQ44" s="2">
        <v>0</v>
      </c>
      <c r="AR44" s="2">
        <v>1199</v>
      </c>
      <c r="AS44" s="2">
        <v>0</v>
      </c>
      <c r="AT44" s="10">
        <f>SUM(AQ44:AS44)</f>
        <v>1199</v>
      </c>
      <c r="AU44" s="16">
        <f>AL44*$D$71</f>
        <v>401.11502151612217</v>
      </c>
      <c r="AV44" s="9">
        <f>AU44-AT44</f>
        <v>-797.88497848387783</v>
      </c>
      <c r="AW44" s="9">
        <f>AV44+AP44</f>
        <v>-535.27302687922986</v>
      </c>
      <c r="AX44" s="18">
        <f>AN44+AT44</f>
        <v>1199</v>
      </c>
      <c r="AY44" s="27">
        <f>AO44+AU44</f>
        <v>663.72697312077014</v>
      </c>
      <c r="AZ44" s="67">
        <f>AW44*(AW44&gt;0)</f>
        <v>0</v>
      </c>
      <c r="BA44">
        <f>AZ44/$AZ$66</f>
        <v>0</v>
      </c>
      <c r="BB44" s="57">
        <f>BA44*$AW$66</f>
        <v>0</v>
      </c>
      <c r="BC44" s="70">
        <f>IF(BB44&gt;0,U44,V44)</f>
        <v>12.642026517578959</v>
      </c>
      <c r="BD44" s="17">
        <f>BB44/BC44</f>
        <v>0</v>
      </c>
      <c r="BE44" s="35">
        <f>AX44/AY44</f>
        <v>1.8064656832649664</v>
      </c>
      <c r="BF44" s="2">
        <v>0</v>
      </c>
      <c r="BG44" s="16">
        <f>AM44*$D$74</f>
        <v>0</v>
      </c>
      <c r="BH44" s="54">
        <f>BG44-BF44</f>
        <v>0</v>
      </c>
      <c r="BI44" s="75">
        <f>BH44*(BH44&gt;0)</f>
        <v>0</v>
      </c>
      <c r="BJ44" s="35">
        <f>BI44/$BI$66</f>
        <v>0</v>
      </c>
      <c r="BK44" s="76">
        <f>BJ44 * $BH$66</f>
        <v>0</v>
      </c>
      <c r="BL44" s="77">
        <f>IF(BK44&gt;0, U44, V44)</f>
        <v>12.642026517578959</v>
      </c>
      <c r="BM44" s="17">
        <f>BK44/BL44</f>
        <v>0</v>
      </c>
      <c r="BN44" s="39">
        <f>($AF44^$BN$68)*($BO$68^$M44)*(IF($C44&gt;0,1,$BP$68))</f>
        <v>1.9671622007369134</v>
      </c>
      <c r="BO44" s="39">
        <f>($AF44^$BN$69)*($BO$69^$M44)*(IF($C44&gt;0,1,$BP$69))</f>
        <v>1.7703079199797249</v>
      </c>
      <c r="BP44" s="39">
        <f>($AF44^$BN$70)*($BO$70^$M44)*(IF($C44&gt;0,1,$BP$70))</f>
        <v>5.3936459793557887</v>
      </c>
      <c r="BQ44" s="39">
        <f>($AF44^$BN$71)*($BO$71^$M44)*(IF($C44&gt;0,1,$BP$71))</f>
        <v>8.8972527188065254</v>
      </c>
      <c r="BR44" s="39">
        <f>($AF44^$BN$72)*($BO$72^$M44)*(IF($C44&gt;0,1,$BP$72))</f>
        <v>0.54767481486876213</v>
      </c>
      <c r="BS44" s="39">
        <f>($AF44^$BN$73)*($BO$73^$M44)*(IF($C44&gt;0,1,$BP$73))</f>
        <v>0.48817465411151012</v>
      </c>
      <c r="BT44" s="39">
        <f>($AF44^$BN$74)*($BO$74^$M44)*(IF($C44&gt;0,1,$BP$74))</f>
        <v>5.8330500044366493</v>
      </c>
      <c r="BU44" s="37">
        <f>BN44/BN$66</f>
        <v>1.7815263996018019E-2</v>
      </c>
      <c r="BV44" s="37">
        <f>BO44/BO$66</f>
        <v>9.9766914099608008E-3</v>
      </c>
      <c r="BW44" s="37">
        <f>BP44/BP$66</f>
        <v>4.8548287958228332E-3</v>
      </c>
      <c r="BX44" s="37">
        <f>BQ44/BQ$66</f>
        <v>2.6344678475891774E-2</v>
      </c>
      <c r="BY44" s="37">
        <f>BR44/BR$66</f>
        <v>9.3291710471696803E-3</v>
      </c>
      <c r="BZ44" s="37">
        <f>BS44/BS$66</f>
        <v>1.5439586531565213E-3</v>
      </c>
      <c r="CA44" s="37">
        <f>BT44/BT$66</f>
        <v>2.5809400785952653E-2</v>
      </c>
      <c r="CB44" s="2">
        <v>1330</v>
      </c>
      <c r="CC44" s="17">
        <f>CB$66*BU44</f>
        <v>1020.5295827478963</v>
      </c>
      <c r="CD44" s="1">
        <f>CC44-CB44</f>
        <v>-309.47041725210374</v>
      </c>
      <c r="CE44" s="2">
        <v>321</v>
      </c>
      <c r="CF44" s="17">
        <f>CE$66*BV44</f>
        <v>628.91067310110896</v>
      </c>
      <c r="CG44" s="1">
        <f>CF44-CE44</f>
        <v>307.91067310110896</v>
      </c>
      <c r="CH44" s="2">
        <v>221</v>
      </c>
      <c r="CI44" s="17">
        <f>CH$66*BW44</f>
        <v>364.2578045505872</v>
      </c>
      <c r="CJ44" s="1">
        <f>CI44-CH44</f>
        <v>143.2578045505872</v>
      </c>
      <c r="CK44" s="2">
        <v>287</v>
      </c>
      <c r="CL44" s="17">
        <f>CK$66*BX44</f>
        <v>1796.44362527106</v>
      </c>
      <c r="CM44" s="1">
        <f>CL44-CK44</f>
        <v>1509.44362527106</v>
      </c>
      <c r="CN44" s="2">
        <v>1187</v>
      </c>
      <c r="CO44" s="17">
        <f>CN$66*BY44</f>
        <v>699.88374112971655</v>
      </c>
      <c r="CP44" s="1">
        <f>CO44-CN44</f>
        <v>-487.11625887028345</v>
      </c>
      <c r="CQ44" s="2">
        <v>536</v>
      </c>
      <c r="CR44" s="17">
        <f>CQ$66*BZ44</f>
        <v>122.01750840030672</v>
      </c>
      <c r="CS44" s="1">
        <f>CR44-CQ44</f>
        <v>-413.98249159969328</v>
      </c>
      <c r="CT44" s="2">
        <v>0</v>
      </c>
      <c r="CU44" s="17">
        <f>CT$66*CA44</f>
        <v>1962.9339767756292</v>
      </c>
      <c r="CV44" s="1">
        <f>CU44-CT44</f>
        <v>1962.9339767756292</v>
      </c>
      <c r="CW44" s="9"/>
      <c r="DA44" s="37"/>
      <c r="DC44" s="17"/>
      <c r="DD44" s="1"/>
    </row>
    <row r="45" spans="1:108" x14ac:dyDescent="0.2">
      <c r="A45" s="43" t="s">
        <v>54</v>
      </c>
      <c r="B45">
        <v>1</v>
      </c>
      <c r="C45">
        <v>1</v>
      </c>
      <c r="D45">
        <v>0.890763052208835</v>
      </c>
      <c r="E45">
        <v>0.109236947791164</v>
      </c>
      <c r="F45">
        <v>0.94916600476568702</v>
      </c>
      <c r="G45">
        <v>0.94916600476568702</v>
      </c>
      <c r="H45">
        <v>0.75682819383259903</v>
      </c>
      <c r="I45">
        <v>0.98237885462554997</v>
      </c>
      <c r="J45">
        <v>0.86225982986892802</v>
      </c>
      <c r="K45">
        <v>0.90466994964275804</v>
      </c>
      <c r="L45">
        <v>1.0361841273344701</v>
      </c>
      <c r="M45" s="28">
        <v>0</v>
      </c>
      <c r="N45">
        <v>1.00462291340337</v>
      </c>
      <c r="O45">
        <v>0.99801806492073697</v>
      </c>
      <c r="P45">
        <v>1.00524707113462</v>
      </c>
      <c r="Q45">
        <v>0.997467232868817</v>
      </c>
      <c r="R45">
        <v>251.350006103515</v>
      </c>
      <c r="S45" s="40">
        <f>IF(C45,O45,Q45)</f>
        <v>0.99801806492073697</v>
      </c>
      <c r="T45" s="40">
        <f>IF(D45 = 0,N45,P45)</f>
        <v>1.00524707113462</v>
      </c>
      <c r="U45" s="59">
        <f>R45*S45^(1-M45)</f>
        <v>250.85184670924548</v>
      </c>
      <c r="V45" s="58">
        <f>R45*T45^(M45+1)</f>
        <v>252.66885746522732</v>
      </c>
      <c r="W45" s="66">
        <f>0.5 * (D45-MAX($D$3:$D$65))/(MIN($D$3:$D$65)-MAX($D$3:$D$65)) + 0.75</f>
        <v>0.80647840531561477</v>
      </c>
      <c r="X45" s="66">
        <f>AVERAGE(D45, F45, G45, H45, I45, J45, K45)</f>
        <v>0.89931884138714924</v>
      </c>
      <c r="Y45" s="29">
        <f>1.2^M45</f>
        <v>1</v>
      </c>
      <c r="Z45" s="29">
        <f>1.6^M45</f>
        <v>1</v>
      </c>
      <c r="AA45" s="29">
        <f>IF(C45&gt;0, 1, 0.3)</f>
        <v>1</v>
      </c>
      <c r="AB45" s="29">
        <f>IF(C45&gt;0, 1, 0.2)</f>
        <v>1</v>
      </c>
      <c r="AC45" s="29">
        <f>PERCENTILE($L$2:$L$65, 0.05)</f>
        <v>6.5096890047036809E-2</v>
      </c>
      <c r="AD45" s="29">
        <f>PERCENTILE($L$2:$L$65, 0.95)</f>
        <v>1.0789291442260309</v>
      </c>
      <c r="AE45" s="29">
        <f>MIN(MAX(L45,AC45), AD45)</f>
        <v>1.0361841273344701</v>
      </c>
      <c r="AF45" s="29">
        <f>AE45-$AE$66+1</f>
        <v>1.9710872372874333</v>
      </c>
      <c r="AG45" s="74">
        <v>1</v>
      </c>
      <c r="AH45" s="74">
        <v>0</v>
      </c>
      <c r="AI45" s="28">
        <v>1</v>
      </c>
      <c r="AJ45" s="21">
        <f>(AF45^4) *Y45*AA45*AG45</f>
        <v>15.094661683856748</v>
      </c>
      <c r="AK45" s="21">
        <f>(AF45^5)*Z45*AB45*AH45*AI45</f>
        <v>0</v>
      </c>
      <c r="AL45" s="15">
        <f>AJ45/$AJ$66</f>
        <v>3.9014248885597035E-2</v>
      </c>
      <c r="AM45" s="15">
        <f>AK45/$AK$66</f>
        <v>0</v>
      </c>
      <c r="AN45" s="2">
        <v>2011</v>
      </c>
      <c r="AO45" s="16">
        <f>$D$72*AL45</f>
        <v>4757.6752905617686</v>
      </c>
      <c r="AP45" s="24">
        <f>AO45-AN45</f>
        <v>2746.6752905617686</v>
      </c>
      <c r="AQ45" s="2">
        <v>754</v>
      </c>
      <c r="AR45" s="2">
        <v>6535</v>
      </c>
      <c r="AS45" s="2">
        <v>251</v>
      </c>
      <c r="AT45" s="10">
        <f>SUM(AQ45:AS45)</f>
        <v>7540</v>
      </c>
      <c r="AU45" s="16">
        <f>AL45*$D$71</f>
        <v>7266.9008964732511</v>
      </c>
      <c r="AV45" s="9">
        <f>AU45-AT45</f>
        <v>-273.09910352674888</v>
      </c>
      <c r="AW45" s="9">
        <f>AV45+AP45</f>
        <v>2473.5761870350198</v>
      </c>
      <c r="AX45" s="18">
        <f>AN45+AT45</f>
        <v>9551</v>
      </c>
      <c r="AY45" s="27">
        <f>AO45+AU45</f>
        <v>12024.57618703502</v>
      </c>
      <c r="AZ45" s="67">
        <f>AW45*(AW45&gt;0)</f>
        <v>2473.5761870350198</v>
      </c>
      <c r="BA45">
        <f>AZ45/$AZ$66</f>
        <v>6.8087589531147644E-2</v>
      </c>
      <c r="BB45" s="57">
        <f>BA45*$AW$66</f>
        <v>27.497853908053568</v>
      </c>
      <c r="BC45" s="60">
        <f>IF(BB45&gt;0,U45,V45)</f>
        <v>250.85184670924548</v>
      </c>
      <c r="BD45" s="17">
        <f>BB45/BC45</f>
        <v>0.10961790502553273</v>
      </c>
      <c r="BE45" s="35">
        <f>AX45/AY45</f>
        <v>0.79428994847219259</v>
      </c>
      <c r="BF45" s="2">
        <v>0</v>
      </c>
      <c r="BG45" s="16">
        <f>AM45*$D$74</f>
        <v>0</v>
      </c>
      <c r="BH45" s="54">
        <f>BG45-BF45</f>
        <v>0</v>
      </c>
      <c r="BI45" s="75">
        <f>BH45*(BH45&gt;0)</f>
        <v>0</v>
      </c>
      <c r="BJ45" s="35">
        <f>BI45/$BI$66</f>
        <v>0</v>
      </c>
      <c r="BK45" s="76">
        <f>BJ45 * $BH$66</f>
        <v>0</v>
      </c>
      <c r="BL45" s="77">
        <f>IF(BK45&gt;0, U45, V45)</f>
        <v>252.66885746522732</v>
      </c>
      <c r="BM45" s="17">
        <f>BK45/BL45</f>
        <v>0</v>
      </c>
      <c r="BN45" s="39">
        <f>($AF45^$BN$68)*($BO$68^$M45)*(IF($C45&gt;0,1,$BP$68))</f>
        <v>2.1037668483673428</v>
      </c>
      <c r="BO45" s="39">
        <f>($AF45^$BN$69)*($BO$69^$M45)*(IF($C45&gt;0,1,$BP$69))</f>
        <v>4.2550265586711546</v>
      </c>
      <c r="BP45" s="39">
        <f>($AF45^$BN$70)*($BO$70^$M45)*(IF($C45&gt;0,1,$BP$70))</f>
        <v>27.111561313689627</v>
      </c>
      <c r="BQ45" s="39">
        <f>($AF45^$BN$71)*($BO$71^$M45)*(IF($C45&gt;0,1,$BP$71))</f>
        <v>4.2752864276962672</v>
      </c>
      <c r="BR45" s="39">
        <f>($AF45^$BN$72)*($BO$72^$M45)*(IF($C45&gt;0,1,$BP$72))</f>
        <v>1.0622550888106681</v>
      </c>
      <c r="BS45" s="39">
        <f>($AF45^$BN$73)*($BO$73^$M45)*(IF($C45&gt;0,1,$BP$73))</f>
        <v>11.397645983161585</v>
      </c>
      <c r="BT45" s="39">
        <f>($AF45^$BN$74)*($BO$74^$M45)*(IF($C45&gt;0,1,$BP$74))</f>
        <v>3.5426781338625548</v>
      </c>
      <c r="BU45" s="37">
        <f>BN45/BN$66</f>
        <v>1.9052400343853221E-2</v>
      </c>
      <c r="BV45" s="37">
        <f>BO45/BO$66</f>
        <v>2.3979493306190352E-2</v>
      </c>
      <c r="BW45" s="37">
        <f>BP45/BP$66</f>
        <v>2.4403156801391979E-2</v>
      </c>
      <c r="BX45" s="37">
        <f>BQ45/BQ$66</f>
        <v>1.2659081391711933E-2</v>
      </c>
      <c r="BY45" s="37">
        <f>BR45/BR$66</f>
        <v>1.809460495570869E-2</v>
      </c>
      <c r="BZ45" s="37">
        <f>BS45/BS$66</f>
        <v>3.6047537480914216E-2</v>
      </c>
      <c r="CA45" s="37">
        <f>BT45/BT$66</f>
        <v>1.5675229895671047E-2</v>
      </c>
      <c r="CB45" s="2">
        <v>1002</v>
      </c>
      <c r="CC45" s="17">
        <f>CB$66*BU45</f>
        <v>1091.397701297288</v>
      </c>
      <c r="CD45" s="1">
        <f>CC45-CB45</f>
        <v>89.397701297287995</v>
      </c>
      <c r="CE45" s="2">
        <v>1224</v>
      </c>
      <c r="CF45" s="17">
        <f>CE$66*BV45</f>
        <v>1511.6192990356274</v>
      </c>
      <c r="CG45" s="1">
        <f>CF45-CE45</f>
        <v>287.61929903562736</v>
      </c>
      <c r="CH45" s="2">
        <v>3075</v>
      </c>
      <c r="CI45" s="17">
        <f>CH$66*BW45</f>
        <v>1830.9688548084403</v>
      </c>
      <c r="CJ45" s="1">
        <f>CI45-CH45</f>
        <v>-1244.0311451915597</v>
      </c>
      <c r="CK45" s="2">
        <v>1479</v>
      </c>
      <c r="CL45" s="17">
        <f>CK$66*BX45</f>
        <v>863.22276010083669</v>
      </c>
      <c r="CM45" s="1">
        <f>CL45-CK45</f>
        <v>-615.77723989916331</v>
      </c>
      <c r="CN45" s="2">
        <v>1508</v>
      </c>
      <c r="CO45" s="17">
        <f>CN$66*BY45</f>
        <v>1357.4753583822217</v>
      </c>
      <c r="CP45" s="1">
        <f>CO45-CN45</f>
        <v>-150.52464161777834</v>
      </c>
      <c r="CQ45" s="2">
        <v>2514</v>
      </c>
      <c r="CR45" s="17">
        <f>CQ$66*BZ45</f>
        <v>2848.8008395791694</v>
      </c>
      <c r="CS45" s="1">
        <f>CR45-CQ45</f>
        <v>334.80083957916941</v>
      </c>
      <c r="CT45" s="2">
        <v>6032</v>
      </c>
      <c r="CU45" s="17">
        <f>CT$66*CA45</f>
        <v>1192.1796097152614</v>
      </c>
      <c r="CV45" s="1">
        <f>CU45-CT45</f>
        <v>-4839.8203902847381</v>
      </c>
      <c r="CW45" s="9"/>
      <c r="DA45" s="37"/>
      <c r="DC45" s="17"/>
      <c r="DD45" s="1"/>
    </row>
    <row r="46" spans="1:108" x14ac:dyDescent="0.2">
      <c r="A46" s="43" t="s">
        <v>204</v>
      </c>
      <c r="B46">
        <v>1</v>
      </c>
      <c r="C46">
        <v>1</v>
      </c>
      <c r="D46">
        <v>0.98295454545454497</v>
      </c>
      <c r="E46">
        <v>1.7045454545454499E-2</v>
      </c>
      <c r="F46">
        <v>0.86842105263157898</v>
      </c>
      <c r="G46">
        <v>0.86842105263157898</v>
      </c>
      <c r="H46">
        <v>0.98958333333333304</v>
      </c>
      <c r="I46">
        <v>0.98958333333333304</v>
      </c>
      <c r="J46">
        <v>0.98958333333333304</v>
      </c>
      <c r="K46">
        <v>0.92702481088695698</v>
      </c>
      <c r="L46">
        <v>-1.0469157734579999</v>
      </c>
      <c r="M46" s="28">
        <v>-1</v>
      </c>
      <c r="N46">
        <v>1.01835638070393</v>
      </c>
      <c r="O46">
        <v>0.98250517562647</v>
      </c>
      <c r="P46">
        <v>1.0177596990447699</v>
      </c>
      <c r="Q46">
        <v>0.97509039269166298</v>
      </c>
      <c r="R46">
        <v>38.900001525878899</v>
      </c>
      <c r="S46" s="40">
        <f>IF(C46,O46,Q46)</f>
        <v>0.98250517562647</v>
      </c>
      <c r="T46" s="40">
        <f>IF(D46 = 0,N46,P46)</f>
        <v>1.0177596990447699</v>
      </c>
      <c r="U46" s="59">
        <f>R46*S46^(1-M46)</f>
        <v>37.550810216121903</v>
      </c>
      <c r="V46" s="58">
        <f>R46*T46^(M46+1)</f>
        <v>38.900001525878899</v>
      </c>
      <c r="W46" s="66">
        <f>0.5 * (D46-MAX($D$3:$D$65))/(MIN($D$3:$D$65)-MAX($D$3:$D$65)) + 0.75</f>
        <v>0.75881295303533702</v>
      </c>
      <c r="X46" s="66">
        <f>AVERAGE(D46, F46, G46, H46, I46, J46, K46)</f>
        <v>0.94508163737209405</v>
      </c>
      <c r="Y46" s="29">
        <f>1.2^M46</f>
        <v>0.83333333333333337</v>
      </c>
      <c r="Z46" s="29">
        <f>1.6^M46</f>
        <v>0.625</v>
      </c>
      <c r="AA46" s="29">
        <f>IF(C46&gt;0, 1, 0.3)</f>
        <v>1</v>
      </c>
      <c r="AB46" s="29">
        <f>IF(C46&gt;0, 1, 0.2)</f>
        <v>1</v>
      </c>
      <c r="AC46" s="29">
        <f>PERCENTILE($L$2:$L$65, 0.05)</f>
        <v>6.5096890047036809E-2</v>
      </c>
      <c r="AD46" s="29">
        <f>PERCENTILE($L$2:$L$65, 0.95)</f>
        <v>1.0789291442260309</v>
      </c>
      <c r="AE46" s="29">
        <f>MIN(MAX(L46,AC46), AD46)</f>
        <v>6.5096890047036809E-2</v>
      </c>
      <c r="AF46" s="29">
        <f>AE46-$AE$66+1</f>
        <v>1</v>
      </c>
      <c r="AG46" s="74">
        <v>1</v>
      </c>
      <c r="AH46" s="74">
        <v>0</v>
      </c>
      <c r="AI46" s="28">
        <v>1</v>
      </c>
      <c r="AJ46" s="21">
        <f>(AF46^4) *Y46*AA46*AG46</f>
        <v>0.83333333333333337</v>
      </c>
      <c r="AK46" s="21">
        <f>(AF46^5)*Z46*AB46*AH46*AI46</f>
        <v>0</v>
      </c>
      <c r="AL46" s="15">
        <f>AJ46/$AJ$66</f>
        <v>2.1538657011505773E-3</v>
      </c>
      <c r="AM46" s="15">
        <f>AK46/$AK$66</f>
        <v>0</v>
      </c>
      <c r="AN46" s="2">
        <v>78</v>
      </c>
      <c r="AO46" s="16">
        <f>$D$72*AL46</f>
        <v>262.65771912209362</v>
      </c>
      <c r="AP46" s="24">
        <f>AO46-AN46</f>
        <v>184.65771912209362</v>
      </c>
      <c r="AQ46" s="2">
        <v>0</v>
      </c>
      <c r="AR46" s="2">
        <v>194</v>
      </c>
      <c r="AS46" s="2">
        <v>0</v>
      </c>
      <c r="AT46" s="10">
        <f>SUM(AQ46:AS46)</f>
        <v>194</v>
      </c>
      <c r="AU46" s="16">
        <f>AL46*$D$71</f>
        <v>401.1849270883277</v>
      </c>
      <c r="AV46" s="9">
        <f>AU46-AT46</f>
        <v>207.1849270883277</v>
      </c>
      <c r="AW46" s="9">
        <f>AV46+AP46</f>
        <v>391.84264621042132</v>
      </c>
      <c r="AX46" s="18">
        <f>AN46+AT46</f>
        <v>272</v>
      </c>
      <c r="AY46" s="27">
        <f>AO46+AU46</f>
        <v>663.84264621042132</v>
      </c>
      <c r="AZ46" s="67">
        <f>AW46*(AW46&gt;0)</f>
        <v>391.84264621042132</v>
      </c>
      <c r="BA46">
        <f>AZ46/$AZ$66</f>
        <v>1.0785849813647223E-2</v>
      </c>
      <c r="BB46" s="57">
        <f>BA46*$AW$66</f>
        <v>4.3559733057402452</v>
      </c>
      <c r="BC46" s="70">
        <f>IF(BB46&gt;0,U46,V46)</f>
        <v>37.550810216121903</v>
      </c>
      <c r="BD46" s="17">
        <f>BB46/BC46</f>
        <v>0.11600211235575605</v>
      </c>
      <c r="BE46" s="35">
        <f>AX46/AY46</f>
        <v>0.40973565279773072</v>
      </c>
      <c r="BF46" s="2">
        <v>0</v>
      </c>
      <c r="BG46" s="16">
        <f>AM46*$D$74</f>
        <v>0</v>
      </c>
      <c r="BH46" s="54">
        <f>BG46-BF46</f>
        <v>0</v>
      </c>
      <c r="BI46" s="75">
        <f>BH46*(BH46&gt;0)</f>
        <v>0</v>
      </c>
      <c r="BJ46" s="35">
        <f>BI46/$BI$66</f>
        <v>0</v>
      </c>
      <c r="BK46" s="76">
        <f>BJ46 * $BH$66</f>
        <v>0</v>
      </c>
      <c r="BL46" s="77">
        <f>IF(BK46&gt;0, U46, V46)</f>
        <v>38.900001525878899</v>
      </c>
      <c r="BM46" s="17">
        <f>BK46/BL46</f>
        <v>0</v>
      </c>
      <c r="BN46" s="39">
        <f>($AF46^$BN$68)*($BO$68^$M46)*(IF($C46&gt;0,1,$BP$68))</f>
        <v>1.3679890560875514</v>
      </c>
      <c r="BO46" s="39">
        <f>($AF46^$BN$69)*($BO$69^$M46)*(IF($C46&gt;0,1,$BP$69))</f>
        <v>1.2674271229404308</v>
      </c>
      <c r="BP46" s="39">
        <f>($AF46^$BN$70)*($BO$70^$M46)*(IF($C46&gt;0,1,$BP$70))</f>
        <v>2.0790020790020791</v>
      </c>
      <c r="BQ46" s="39">
        <f>($AF46^$BN$71)*($BO$71^$M46)*(IF($C46&gt;0,1,$BP$71))</f>
        <v>2.8409090909090913</v>
      </c>
      <c r="BR46" s="39">
        <f>($AF46^$BN$72)*($BO$72^$M46)*(IF($C46&gt;0,1,$BP$72))</f>
        <v>0.73855243722304276</v>
      </c>
      <c r="BS46" s="39">
        <f>($AF46^$BN$73)*($BO$73^$M46)*(IF($C46&gt;0,1,$BP$73))</f>
        <v>0.64391500321957507</v>
      </c>
      <c r="BT46" s="39">
        <f>($AF46^$BN$74)*($BO$74^$M46)*(IF($C46&gt;0,1,$BP$74))</f>
        <v>2.3148148148148149</v>
      </c>
      <c r="BU46" s="37">
        <f>BN46/BN$66</f>
        <v>1.2388956115938808E-2</v>
      </c>
      <c r="BV46" s="37">
        <f>BO46/BO$66</f>
        <v>7.1426722704465706E-3</v>
      </c>
      <c r="BW46" s="37">
        <f>BP46/BP$66</f>
        <v>1.8713128741386824E-3</v>
      </c>
      <c r="BX46" s="37">
        <f>BQ46/BQ$66</f>
        <v>8.4119040949617307E-3</v>
      </c>
      <c r="BY46" s="37">
        <f>BR46/BR$66</f>
        <v>1.2580607738569951E-2</v>
      </c>
      <c r="BZ46" s="37">
        <f>BS46/BS$66</f>
        <v>2.0365214227018829E-3</v>
      </c>
      <c r="CA46" s="37">
        <f>BT46/BT$66</f>
        <v>1.0242323185190378E-2</v>
      </c>
      <c r="CB46" s="2">
        <v>876</v>
      </c>
      <c r="CC46" s="17">
        <f>CB$66*BU46</f>
        <v>709.68896214543872</v>
      </c>
      <c r="CD46" s="1">
        <f>CC46-CB46</f>
        <v>-166.31103785456128</v>
      </c>
      <c r="CE46" s="2">
        <v>0</v>
      </c>
      <c r="CF46" s="17">
        <f>CE$66*BV46</f>
        <v>450.25977458441093</v>
      </c>
      <c r="CG46" s="1">
        <f>CF46-CE46</f>
        <v>450.25977458441093</v>
      </c>
      <c r="CH46" s="2">
        <v>0</v>
      </c>
      <c r="CI46" s="17">
        <f>CH$66*BW46</f>
        <v>140.40460494662534</v>
      </c>
      <c r="CJ46" s="1">
        <f>CI46-CH46</f>
        <v>140.40460494662534</v>
      </c>
      <c r="CK46" s="2">
        <v>0</v>
      </c>
      <c r="CL46" s="17">
        <f>CK$66*BX46</f>
        <v>573.60774023544047</v>
      </c>
      <c r="CM46" s="1">
        <f>CL46-CK46</f>
        <v>573.60774023544047</v>
      </c>
      <c r="CN46" s="2">
        <v>1167</v>
      </c>
      <c r="CO46" s="17">
        <f>CN$66*BY46</f>
        <v>943.80977315525627</v>
      </c>
      <c r="CP46" s="1">
        <f>CO46-CN46</f>
        <v>-223.19022684474373</v>
      </c>
      <c r="CQ46" s="2">
        <v>0</v>
      </c>
      <c r="CR46" s="17">
        <f>CQ$66*BZ46</f>
        <v>160.9442515147071</v>
      </c>
      <c r="CS46" s="1">
        <f>CR46-CQ46</f>
        <v>160.9442515147071</v>
      </c>
      <c r="CT46" s="2">
        <v>0</v>
      </c>
      <c r="CU46" s="17">
        <f>CT$66*CA46</f>
        <v>778.97988984965423</v>
      </c>
      <c r="CV46" s="1">
        <f>CU46-CT46</f>
        <v>778.97988984965423</v>
      </c>
      <c r="CW46" s="9"/>
      <c r="DA46" s="37"/>
      <c r="DC46" s="17"/>
      <c r="DD46" s="1"/>
    </row>
    <row r="47" spans="1:108" x14ac:dyDescent="0.2">
      <c r="A47" s="43" t="s">
        <v>13</v>
      </c>
      <c r="B47">
        <v>0</v>
      </c>
      <c r="C47">
        <v>1</v>
      </c>
      <c r="D47">
        <v>0.50865622423742696</v>
      </c>
      <c r="E47">
        <v>0.49134377576257199</v>
      </c>
      <c r="F47">
        <v>0.70415647921760305</v>
      </c>
      <c r="G47">
        <v>0.70415647921760305</v>
      </c>
      <c r="H47">
        <v>0.181323662737987</v>
      </c>
      <c r="I47">
        <v>0.30643699002719799</v>
      </c>
      <c r="J47">
        <v>0.23572076155938301</v>
      </c>
      <c r="K47">
        <v>0.40741171011416399</v>
      </c>
      <c r="L47">
        <v>0.68611078183154595</v>
      </c>
      <c r="M47" s="28">
        <v>0</v>
      </c>
      <c r="N47">
        <v>1.0167054463969101</v>
      </c>
      <c r="O47">
        <v>0.988402216409215</v>
      </c>
      <c r="P47">
        <v>1.01470821963568</v>
      </c>
      <c r="Q47">
        <v>0.99435048163110595</v>
      </c>
      <c r="R47">
        <v>83.809997558593693</v>
      </c>
      <c r="S47" s="40">
        <f>IF(C47,O47,Q47)</f>
        <v>0.988402216409215</v>
      </c>
      <c r="T47" s="40">
        <f>IF(D47 = 0,N47,P47)</f>
        <v>1.01470821963568</v>
      </c>
      <c r="U47" s="59">
        <f>R47*S47^(1-M47)</f>
        <v>82.837987344164901</v>
      </c>
      <c r="V47" s="58">
        <f>R47*T47^(M47+1)</f>
        <v>85.042693410351291</v>
      </c>
      <c r="W47" s="66">
        <f>0.5 * (D47-MAX($D$3:$D$65))/(MIN($D$3:$D$65)-MAX($D$3:$D$65)) + 0.75</f>
        <v>1.0040377910400347</v>
      </c>
      <c r="X47" s="66">
        <f>AVERAGE(D47, F47, G47, H47, I47, J47, K47)</f>
        <v>0.43540890101590929</v>
      </c>
      <c r="Y47" s="29">
        <f>1.2^M47</f>
        <v>1</v>
      </c>
      <c r="Z47" s="29">
        <f>1.6^M47</f>
        <v>1</v>
      </c>
      <c r="AA47" s="29">
        <f>IF(C47&gt;0, 1, 0.3)</f>
        <v>1</v>
      </c>
      <c r="AB47" s="29">
        <f>IF(C47&gt;0, 1, 0.2)</f>
        <v>1</v>
      </c>
      <c r="AC47" s="29">
        <f>PERCENTILE($L$2:$L$65, 0.05)</f>
        <v>6.5096890047036809E-2</v>
      </c>
      <c r="AD47" s="29">
        <f>PERCENTILE($L$2:$L$65, 0.95)</f>
        <v>1.0789291442260309</v>
      </c>
      <c r="AE47" s="29">
        <f>MIN(MAX(L47,AC47), AD47)</f>
        <v>0.68611078183154595</v>
      </c>
      <c r="AF47" s="29">
        <f>AE47-$AE$66+1</f>
        <v>1.6210138917845092</v>
      </c>
      <c r="AG47" s="74">
        <v>1</v>
      </c>
      <c r="AH47" s="74">
        <v>0</v>
      </c>
      <c r="AI47" s="28">
        <v>1</v>
      </c>
      <c r="AJ47" s="21">
        <f>(AF47^4) *Y47*AA47*AG47</f>
        <v>6.9047339109280834</v>
      </c>
      <c r="AK47" s="21">
        <f>(AF47^5)*Z47*AB47*AH47*AI47</f>
        <v>0</v>
      </c>
      <c r="AL47" s="15">
        <f>AJ47/$AJ$66</f>
        <v>1.7846243455583138E-2</v>
      </c>
      <c r="AM47" s="15">
        <f>AK47/$AK$66</f>
        <v>0</v>
      </c>
      <c r="AN47" s="2">
        <v>2347</v>
      </c>
      <c r="AO47" s="16">
        <f>$D$72*AL47</f>
        <v>2176.297992227212</v>
      </c>
      <c r="AP47" s="24">
        <f>AO47-AN47</f>
        <v>-170.70200777278797</v>
      </c>
      <c r="AQ47" s="2">
        <v>0</v>
      </c>
      <c r="AR47" s="2">
        <v>168</v>
      </c>
      <c r="AS47" s="2">
        <v>0</v>
      </c>
      <c r="AT47" s="10">
        <f>SUM(AQ47:AS47)</f>
        <v>168</v>
      </c>
      <c r="AU47" s="16">
        <f>AL47*$D$71</f>
        <v>3324.090204743984</v>
      </c>
      <c r="AV47" s="9">
        <f>AU47-AT47</f>
        <v>3156.090204743984</v>
      </c>
      <c r="AW47" s="9">
        <f>AV47+AP47</f>
        <v>2985.3881969711961</v>
      </c>
      <c r="AX47" s="18">
        <f>AN47+AT47</f>
        <v>2515</v>
      </c>
      <c r="AY47" s="27">
        <f>AO47+AU47</f>
        <v>5500.3881969711965</v>
      </c>
      <c r="AZ47" s="67">
        <f>AW47*(AW47&gt;0)</f>
        <v>2985.3881969711961</v>
      </c>
      <c r="BA47">
        <f>AZ47/$AZ$66</f>
        <v>8.2175712723915384E-2</v>
      </c>
      <c r="BB47" s="57">
        <f>BA47*$AW$66</f>
        <v>33.187483340685631</v>
      </c>
      <c r="BC47" s="60">
        <f>IF(BB47&gt;0,U47,V47)</f>
        <v>82.837987344164901</v>
      </c>
      <c r="BD47" s="17">
        <f>BB47/BC47</f>
        <v>0.40063121286134618</v>
      </c>
      <c r="BE47" s="35">
        <f>AX47/AY47</f>
        <v>0.4572404546618894</v>
      </c>
      <c r="BF47" s="2">
        <v>0</v>
      </c>
      <c r="BG47" s="16">
        <f>AM47*$D$74</f>
        <v>0</v>
      </c>
      <c r="BH47" s="54">
        <f>BG47-BF47</f>
        <v>0</v>
      </c>
      <c r="BI47" s="75">
        <f>BH47*(BH47&gt;0)</f>
        <v>0</v>
      </c>
      <c r="BJ47" s="35">
        <f>BI47/$BI$66</f>
        <v>0</v>
      </c>
      <c r="BK47" s="76">
        <f>BJ47 * $BH$66</f>
        <v>0</v>
      </c>
      <c r="BL47" s="77">
        <f>IF(BK47&gt;0, U47, V47)</f>
        <v>85.042693410351291</v>
      </c>
      <c r="BM47" s="17">
        <f>BK47/BL47</f>
        <v>0</v>
      </c>
      <c r="BN47" s="39">
        <f>($AF47^$BN$68)*($BO$68^$M47)*(IF($C47&gt;0,1,$BP$68))</f>
        <v>1.6979553410190553</v>
      </c>
      <c r="BO47" s="39">
        <f>($AF47^$BN$69)*($BO$69^$M47)*(IF($C47&gt;0,1,$BP$69))</f>
        <v>2.8033988838171924</v>
      </c>
      <c r="BP47" s="39">
        <f>($AF47^$BN$70)*($BO$70^$M47)*(IF($C47&gt;0,1,$BP$70))</f>
        <v>10.475937542692671</v>
      </c>
      <c r="BQ47" s="39">
        <f>($AF47^$BN$71)*($BO$71^$M47)*(IF($C47&gt;0,1,$BP$71))</f>
        <v>2.8128942367720349</v>
      </c>
      <c r="BR47" s="39">
        <f>($AF47^$BN$72)*($BO$72^$M47)*(IF($C47&gt;0,1,$BP$72))</f>
        <v>1.043929137628087</v>
      </c>
      <c r="BS47" s="39">
        <f>($AF47^$BN$73)*($BO$73^$M47)*(IF($C47&gt;0,1,$BP$73))</f>
        <v>5.6532115522146587</v>
      </c>
      <c r="BT47" s="39">
        <f>($AF47^$BN$74)*($BO$74^$M47)*(IF($C47&gt;0,1,$BP$74))</f>
        <v>2.4606082579029072</v>
      </c>
      <c r="BU47" s="37">
        <f>BN47/BN$66</f>
        <v>1.5377238665104272E-2</v>
      </c>
      <c r="BV47" s="37">
        <f>BO47/BO$66</f>
        <v>1.5798746222178684E-2</v>
      </c>
      <c r="BW47" s="37">
        <f>BP47/BP$66</f>
        <v>9.4294070171028165E-3</v>
      </c>
      <c r="BX47" s="37">
        <f>BQ47/BQ$66</f>
        <v>8.32895238524692E-3</v>
      </c>
      <c r="BY47" s="37">
        <f>BR47/BR$66</f>
        <v>1.7782438084888916E-2</v>
      </c>
      <c r="BZ47" s="37">
        <f>BS47/BS$66</f>
        <v>1.787951263068337E-2</v>
      </c>
      <c r="CA47" s="37">
        <f>BT47/BT$66</f>
        <v>1.0887413044142815E-2</v>
      </c>
      <c r="CB47" s="2">
        <v>1421</v>
      </c>
      <c r="CC47" s="17">
        <f>CB$66*BU47</f>
        <v>880.86973969183305</v>
      </c>
      <c r="CD47" s="1">
        <f>CC47-CB47</f>
        <v>-540.13026030816695</v>
      </c>
      <c r="CE47" s="2">
        <v>781</v>
      </c>
      <c r="CF47" s="17">
        <f>CE$66*BV47</f>
        <v>995.92136435369991</v>
      </c>
      <c r="CG47" s="1">
        <f>CF47-CE47</f>
        <v>214.92136435369991</v>
      </c>
      <c r="CH47" s="2">
        <v>1135</v>
      </c>
      <c r="CI47" s="17">
        <f>CH$66*BW47</f>
        <v>707.48840849322437</v>
      </c>
      <c r="CJ47" s="1">
        <f>CI47-CH47</f>
        <v>-427.51159150677563</v>
      </c>
      <c r="CK47" s="2">
        <v>726</v>
      </c>
      <c r="CL47" s="17">
        <f>CK$66*BX47</f>
        <v>567.95126314998743</v>
      </c>
      <c r="CM47" s="1">
        <f>CL47-CK47</f>
        <v>-158.04873685001257</v>
      </c>
      <c r="CN47" s="2">
        <v>1006</v>
      </c>
      <c r="CO47" s="17">
        <f>CN$66*BY47</f>
        <v>1334.0562875664514</v>
      </c>
      <c r="CP47" s="1">
        <f>CO47-CN47</f>
        <v>328.05628756645137</v>
      </c>
      <c r="CQ47" s="2">
        <v>1006</v>
      </c>
      <c r="CR47" s="17">
        <f>CQ$66*BZ47</f>
        <v>1413.0000036902761</v>
      </c>
      <c r="CS47" s="1">
        <f>CR47-CQ47</f>
        <v>407.00000369027612</v>
      </c>
      <c r="CT47" s="2">
        <v>1006</v>
      </c>
      <c r="CU47" s="17">
        <f>CT$66*CA47</f>
        <v>828.04219907228173</v>
      </c>
      <c r="CV47" s="1">
        <f>CU47-CT47</f>
        <v>-177.95780092771827</v>
      </c>
      <c r="CW47" s="9"/>
      <c r="DA47" s="37"/>
      <c r="DC47" s="17"/>
      <c r="DD47" s="1"/>
    </row>
    <row r="48" spans="1:108" x14ac:dyDescent="0.2">
      <c r="A48" s="43" t="s">
        <v>194</v>
      </c>
      <c r="B48">
        <v>1</v>
      </c>
      <c r="C48">
        <v>1</v>
      </c>
      <c r="D48">
        <v>0.46894803548795899</v>
      </c>
      <c r="E48">
        <v>0.53105196451203995</v>
      </c>
      <c r="F48">
        <v>0.544209215442092</v>
      </c>
      <c r="G48">
        <v>0.544209215442092</v>
      </c>
      <c r="H48">
        <v>0.121502209131075</v>
      </c>
      <c r="I48">
        <v>0.16568483063328401</v>
      </c>
      <c r="J48">
        <v>0.14188401228275099</v>
      </c>
      <c r="K48">
        <v>0.27787512844472501</v>
      </c>
      <c r="L48">
        <v>0.316245782539186</v>
      </c>
      <c r="M48" s="28">
        <v>0</v>
      </c>
      <c r="N48">
        <v>1.0114222087281399</v>
      </c>
      <c r="O48">
        <v>0.99371874037560204</v>
      </c>
      <c r="P48">
        <v>1.0092314447130699</v>
      </c>
      <c r="Q48">
        <v>0.98948233169618405</v>
      </c>
      <c r="R48">
        <v>28.4899997711181</v>
      </c>
      <c r="S48" s="40">
        <f>IF(C48,O48,Q48)</f>
        <v>0.99371874037560204</v>
      </c>
      <c r="T48" s="40">
        <f>IF(D48 = 0,N48,P48)</f>
        <v>1.0092314447130699</v>
      </c>
      <c r="U48" s="59">
        <f>R48*S48^(1-M48)</f>
        <v>28.31104668585667</v>
      </c>
      <c r="V48" s="58">
        <f>R48*T48^(M48+1)</f>
        <v>28.753003628880553</v>
      </c>
      <c r="W48" s="66">
        <f>0.5 * (D48-MAX($D$3:$D$65))/(MIN($D$3:$D$65)-MAX($D$3:$D$65)) + 0.75</f>
        <v>1.0245679799906524</v>
      </c>
      <c r="X48" s="66">
        <f>AVERAGE(D48, F48, G48, H48, I48, J48, K48)</f>
        <v>0.32347323526628263</v>
      </c>
      <c r="Y48" s="29">
        <f>1.2^M48</f>
        <v>1</v>
      </c>
      <c r="Z48" s="29">
        <f>1.6^M48</f>
        <v>1</v>
      </c>
      <c r="AA48" s="29">
        <f>IF(C48&gt;0, 1, 0.3)</f>
        <v>1</v>
      </c>
      <c r="AB48" s="29">
        <f>IF(C48&gt;0, 1, 0.2)</f>
        <v>1</v>
      </c>
      <c r="AC48" s="29">
        <f>PERCENTILE($L$2:$L$65, 0.05)</f>
        <v>6.5096890047036809E-2</v>
      </c>
      <c r="AD48" s="29">
        <f>PERCENTILE($L$2:$L$65, 0.95)</f>
        <v>1.0789291442260309</v>
      </c>
      <c r="AE48" s="29">
        <f>MIN(MAX(L48,AC48), AD48)</f>
        <v>0.316245782539186</v>
      </c>
      <c r="AF48" s="29">
        <f>AE48-$AE$66+1</f>
        <v>1.2511488924921492</v>
      </c>
      <c r="AG48" s="74">
        <v>1</v>
      </c>
      <c r="AH48" s="74">
        <v>0</v>
      </c>
      <c r="AI48" s="28">
        <v>1</v>
      </c>
      <c r="AJ48" s="21">
        <f>(AF48^4) *Y48*AA48*AG48</f>
        <v>2.4503943547474454</v>
      </c>
      <c r="AK48" s="21">
        <f>(AF48^5)*Z48*AB48*AH48*AI48</f>
        <v>0</v>
      </c>
      <c r="AL48" s="15">
        <f>AJ48/$AJ$66</f>
        <v>6.3333844259802268E-3</v>
      </c>
      <c r="AM48" s="15">
        <f>AK48/$AK$66</f>
        <v>0</v>
      </c>
      <c r="AN48" s="2">
        <v>997</v>
      </c>
      <c r="AO48" s="16">
        <f>$D$72*AL48</f>
        <v>772.33799060114188</v>
      </c>
      <c r="AP48" s="24">
        <f>AO48-AN48</f>
        <v>-224.66200939885812</v>
      </c>
      <c r="AQ48" s="2">
        <v>0</v>
      </c>
      <c r="AR48" s="2">
        <v>1254</v>
      </c>
      <c r="AS48" s="2">
        <v>0</v>
      </c>
      <c r="AT48" s="10">
        <f>SUM(AQ48:AS48)</f>
        <v>1254</v>
      </c>
      <c r="AU48" s="16">
        <f>AL48*$D$71</f>
        <v>1179.6735366564044</v>
      </c>
      <c r="AV48" s="9">
        <f>AU48-AT48</f>
        <v>-74.326463343595606</v>
      </c>
      <c r="AW48" s="9">
        <f>AV48+AP48</f>
        <v>-298.98847274245372</v>
      </c>
      <c r="AX48" s="18">
        <f>AN48+AT48</f>
        <v>2251</v>
      </c>
      <c r="AY48" s="27">
        <f>AO48+AU48</f>
        <v>1952.0115272575463</v>
      </c>
      <c r="AZ48" s="67">
        <f>AW48*(AW48&gt;0)</f>
        <v>0</v>
      </c>
      <c r="BA48">
        <f>AZ48/$AZ$66</f>
        <v>0</v>
      </c>
      <c r="BB48" s="57">
        <f>BA48*$AW$66</f>
        <v>0</v>
      </c>
      <c r="BC48" s="60">
        <f>IF(BB48&gt;0,U48,V48)</f>
        <v>28.753003628880553</v>
      </c>
      <c r="BD48" s="17">
        <f>BB48/BC48</f>
        <v>0</v>
      </c>
      <c r="BE48" s="35">
        <f>AX48/AY48</f>
        <v>1.1531694196306892</v>
      </c>
      <c r="BF48" s="2">
        <v>0</v>
      </c>
      <c r="BG48" s="16">
        <f>AM48*$D$74</f>
        <v>0</v>
      </c>
      <c r="BH48" s="54">
        <f>BG48-BF48</f>
        <v>0</v>
      </c>
      <c r="BI48" s="75">
        <f>BH48*(BH48&gt;0)</f>
        <v>0</v>
      </c>
      <c r="BJ48" s="35">
        <f>BI48/$BI$66</f>
        <v>0</v>
      </c>
      <c r="BK48" s="76">
        <f>BJ48 * $BH$66</f>
        <v>0</v>
      </c>
      <c r="BL48" s="77">
        <f>IF(BK48&gt;0, U48, V48)</f>
        <v>28.753003628880553</v>
      </c>
      <c r="BM48" s="17">
        <f>BK48/BL48</f>
        <v>0</v>
      </c>
      <c r="BN48" s="39">
        <f>($AF48^$BN$68)*($BO$68^$M48)*(IF($C48&gt;0,1,$BP$68))</f>
        <v>1.2783526009986699</v>
      </c>
      <c r="BO48" s="39">
        <f>($AF48^$BN$69)*($BO$69^$M48)*(IF($C48&gt;0,1,$BP$69))</f>
        <v>1.6130855361186596</v>
      </c>
      <c r="BP48" s="39">
        <f>($AF48^$BN$70)*($BO$70^$M48)*(IF($C48&gt;0,1,$BP$70))</f>
        <v>2.9731282715876444</v>
      </c>
      <c r="BQ48" s="39">
        <f>($AF48^$BN$71)*($BO$71^$M48)*(IF($C48&gt;0,1,$BP$71))</f>
        <v>1.6156175421896228</v>
      </c>
      <c r="BR48" s="39">
        <f>($AF48^$BN$72)*($BO$72^$M48)*(IF($C48&gt;0,1,$BP$72))</f>
        <v>1.020141700435637</v>
      </c>
      <c r="BS48" s="39">
        <f>($AF48^$BN$73)*($BO$73^$M48)*(IF($C48&gt;0,1,$BP$73))</f>
        <v>2.2333153915185564</v>
      </c>
      <c r="BT48" s="39">
        <f>($AF48^$BN$74)*($BO$74^$M48)*(IF($C48&gt;0,1,$BP$74))</f>
        <v>1.5183922142970416</v>
      </c>
      <c r="BU48" s="37">
        <f>BN48/BN$66</f>
        <v>1.157717907463666E-2</v>
      </c>
      <c r="BV48" s="37">
        <f>BO48/BO$66</f>
        <v>9.0906539083389273E-3</v>
      </c>
      <c r="BW48" s="37">
        <f>BP48/BP$66</f>
        <v>2.6761171945331587E-3</v>
      </c>
      <c r="BX48" s="37">
        <f>BQ48/BQ$66</f>
        <v>4.7838277763009862E-3</v>
      </c>
      <c r="BY48" s="37">
        <f>BR48/BR$66</f>
        <v>1.7377239481050709E-2</v>
      </c>
      <c r="BZ48" s="37">
        <f>BS48/BS$66</f>
        <v>7.0633462735553753E-3</v>
      </c>
      <c r="CA48" s="37">
        <f>BT48/BT$66</f>
        <v>6.7184051532654873E-3</v>
      </c>
      <c r="CB48" s="2">
        <v>925</v>
      </c>
      <c r="CC48" s="17">
        <f>CB$66*BU48</f>
        <v>663.18712611148646</v>
      </c>
      <c r="CD48" s="1">
        <f>CC48-CB48</f>
        <v>-261.81287388851354</v>
      </c>
      <c r="CE48" s="2">
        <v>1067</v>
      </c>
      <c r="CF48" s="17">
        <f>CE$66*BV48</f>
        <v>573.05664107386929</v>
      </c>
      <c r="CG48" s="1">
        <f>CF48-CE48</f>
        <v>-493.94335892613071</v>
      </c>
      <c r="CH48" s="2">
        <v>0</v>
      </c>
      <c r="CI48" s="17">
        <f>CH$66*BW48</f>
        <v>200.78907310582289</v>
      </c>
      <c r="CJ48" s="1">
        <f>CI48-CH48</f>
        <v>200.78907310582289</v>
      </c>
      <c r="CK48" s="2">
        <v>1311</v>
      </c>
      <c r="CL48" s="17">
        <f>CK$66*BX48</f>
        <v>326.20921606596426</v>
      </c>
      <c r="CM48" s="1">
        <f>CL48-CK48</f>
        <v>-984.79078393403574</v>
      </c>
      <c r="CN48" s="2">
        <v>684</v>
      </c>
      <c r="CO48" s="17">
        <f>CN$66*BY48</f>
        <v>1303.6578831079053</v>
      </c>
      <c r="CP48" s="1">
        <f>CO48-CN48</f>
        <v>619.65788310790526</v>
      </c>
      <c r="CQ48" s="2">
        <v>0</v>
      </c>
      <c r="CR48" s="17">
        <f>CQ$66*BZ48</f>
        <v>558.2091926528077</v>
      </c>
      <c r="CS48" s="1">
        <f>CR48-CQ48</f>
        <v>558.2091926528077</v>
      </c>
      <c r="CT48" s="2">
        <v>0</v>
      </c>
      <c r="CU48" s="17">
        <f>CT$66*CA48</f>
        <v>510.96830393160661</v>
      </c>
      <c r="CV48" s="1">
        <f>CU48-CT48</f>
        <v>510.96830393160661</v>
      </c>
      <c r="CW48" s="9"/>
      <c r="DA48" s="37"/>
      <c r="DC48" s="17"/>
      <c r="DD48" s="1"/>
    </row>
    <row r="49" spans="1:108" x14ac:dyDescent="0.2">
      <c r="A49" s="32" t="s">
        <v>40</v>
      </c>
      <c r="B49">
        <v>1</v>
      </c>
      <c r="C49">
        <v>1</v>
      </c>
      <c r="D49">
        <v>0.74185463659147799</v>
      </c>
      <c r="E49">
        <v>0.25814536340852101</v>
      </c>
      <c r="F49">
        <v>0.82989265070189899</v>
      </c>
      <c r="G49">
        <v>0.82989265070189899</v>
      </c>
      <c r="H49">
        <v>0.14535418583256601</v>
      </c>
      <c r="I49">
        <v>0.53725850965961297</v>
      </c>
      <c r="J49">
        <v>0.27945084228391798</v>
      </c>
      <c r="K49">
        <v>0.48157470889144399</v>
      </c>
      <c r="L49">
        <v>0.88170596095739995</v>
      </c>
      <c r="M49" s="28">
        <v>0</v>
      </c>
      <c r="N49">
        <v>1.0119142868992199</v>
      </c>
      <c r="O49">
        <v>0.98732682731275101</v>
      </c>
      <c r="P49">
        <v>1.0177439618628601</v>
      </c>
      <c r="Q49">
        <v>0.98801907236309205</v>
      </c>
      <c r="R49">
        <v>88.709999084472599</v>
      </c>
      <c r="S49" s="40">
        <f>IF(C49,O49,Q49)</f>
        <v>0.98732682731275101</v>
      </c>
      <c r="T49" s="40">
        <f>IF(D49 = 0,N49,P49)</f>
        <v>1.0177439618628601</v>
      </c>
      <c r="U49" s="59">
        <f>R49*S49^(1-M49)</f>
        <v>87.585761946989379</v>
      </c>
      <c r="V49" s="58">
        <f>R49*T49^(M49+1)</f>
        <v>90.284065925081833</v>
      </c>
      <c r="W49" s="66">
        <f>0.5 * (D49-MAX($D$3:$D$65))/(MIN($D$3:$D$65)-MAX($D$3:$D$65)) + 0.75</f>
        <v>0.88346801388854235</v>
      </c>
      <c r="X49" s="66">
        <f>AVERAGE(D49, F49, G49, H49, I49, J49, K49)</f>
        <v>0.54932545495183094</v>
      </c>
      <c r="Y49" s="29">
        <f>1.2^M49</f>
        <v>1</v>
      </c>
      <c r="Z49" s="29">
        <f>1.6^M49</f>
        <v>1</v>
      </c>
      <c r="AA49" s="29">
        <f>IF(C49&gt;0, 1, 0.3)</f>
        <v>1</v>
      </c>
      <c r="AB49" s="29">
        <f>IF(C49&gt;0, 1, 0.2)</f>
        <v>1</v>
      </c>
      <c r="AC49" s="29">
        <f>PERCENTILE($L$2:$L$65, 0.05)</f>
        <v>6.5096890047036809E-2</v>
      </c>
      <c r="AD49" s="29">
        <f>PERCENTILE($L$2:$L$65, 0.95)</f>
        <v>1.0789291442260309</v>
      </c>
      <c r="AE49" s="29">
        <f>MIN(MAX(L49,AC49), AD49)</f>
        <v>0.88170596095739995</v>
      </c>
      <c r="AF49" s="29">
        <f>AE49-$AE$66+1</f>
        <v>1.8166090709103631</v>
      </c>
      <c r="AG49" s="74">
        <v>1</v>
      </c>
      <c r="AH49" s="74">
        <v>0</v>
      </c>
      <c r="AI49" s="28">
        <v>1</v>
      </c>
      <c r="AJ49" s="21">
        <f>(AF49^4) *Y49*AA49*AG49</f>
        <v>10.890452213685675</v>
      </c>
      <c r="AK49" s="21">
        <f>(AF49^5)*Z49*AB49*AH49*AI49</f>
        <v>0</v>
      </c>
      <c r="AL49" s="15">
        <f>AJ49/$AJ$66</f>
        <v>2.8147885791692341E-2</v>
      </c>
      <c r="AM49" s="15">
        <f>AK49/$AK$66</f>
        <v>0</v>
      </c>
      <c r="AN49" s="2">
        <v>2750</v>
      </c>
      <c r="AO49" s="16">
        <f>$D$72*AL49</f>
        <v>3432.5536063858012</v>
      </c>
      <c r="AP49" s="24">
        <f>AO49-AN49</f>
        <v>682.55360638580123</v>
      </c>
      <c r="AQ49" s="2">
        <v>2129</v>
      </c>
      <c r="AR49" s="2">
        <v>4347</v>
      </c>
      <c r="AS49" s="2">
        <v>0</v>
      </c>
      <c r="AT49" s="10">
        <f>SUM(AQ49:AS49)</f>
        <v>6476</v>
      </c>
      <c r="AU49" s="16">
        <f>AL49*$D$71</f>
        <v>5242.902332767685</v>
      </c>
      <c r="AV49" s="9">
        <f>AU49-AT49</f>
        <v>-1233.097667232315</v>
      </c>
      <c r="AW49" s="9">
        <f>AV49+AP49</f>
        <v>-550.54406084651373</v>
      </c>
      <c r="AX49" s="18">
        <f>AN49+AT49</f>
        <v>9226</v>
      </c>
      <c r="AY49" s="27">
        <f>AO49+AU49</f>
        <v>8675.4559391534858</v>
      </c>
      <c r="AZ49" s="67">
        <f>AW49*(AW49&gt;0)</f>
        <v>0</v>
      </c>
      <c r="BA49">
        <f>AZ49/$AZ$66</f>
        <v>0</v>
      </c>
      <c r="BB49" s="57">
        <f>BA49*$AW$66</f>
        <v>0</v>
      </c>
      <c r="BC49" s="70">
        <f>IF(BB49&gt;0,U49,V49)</f>
        <v>90.284065925081833</v>
      </c>
      <c r="BD49" s="17">
        <f>BB49/BC49</f>
        <v>0</v>
      </c>
      <c r="BE49" s="35">
        <f>AX49/AY49</f>
        <v>1.0634599569991285</v>
      </c>
      <c r="BF49" s="2">
        <v>0</v>
      </c>
      <c r="BG49" s="16">
        <f>AM49*$D$74</f>
        <v>0</v>
      </c>
      <c r="BH49" s="54">
        <f>BG49-BF49</f>
        <v>0</v>
      </c>
      <c r="BI49" s="75">
        <f>BH49*(BH49&gt;0)</f>
        <v>0</v>
      </c>
      <c r="BJ49" s="35">
        <f>BI49/$BI$66</f>
        <v>0</v>
      </c>
      <c r="BK49" s="76">
        <f>BJ49 * $BH$66</f>
        <v>0</v>
      </c>
      <c r="BL49" s="77">
        <f>IF(BK49&gt;0, U49, V49)</f>
        <v>90.284065925081833</v>
      </c>
      <c r="BM49" s="17">
        <f>BK49/BL49</f>
        <v>0</v>
      </c>
      <c r="BN49" s="39">
        <f>($AF49^$BN$68)*($BO$68^$M49)*(IF($C49&gt;0,1,$BP$68))</f>
        <v>1.9237586267446314</v>
      </c>
      <c r="BO49" s="39">
        <f>($AF49^$BN$69)*($BO$69^$M49)*(IF($C49&gt;0,1,$BP$69))</f>
        <v>3.5749007992624038</v>
      </c>
      <c r="BP49" s="39">
        <f>($AF49^$BN$70)*($BO$70^$M49)*(IF($C49&gt;0,1,$BP$70))</f>
        <v>18.230079794510765</v>
      </c>
      <c r="BQ49" s="39">
        <f>($AF49^$BN$71)*($BO$71^$M49)*(IF($C49&gt;0,1,$BP$71))</f>
        <v>3.5898708560601449</v>
      </c>
      <c r="BR49" s="39">
        <f>($AF49^$BN$72)*($BO$72^$M49)*(IF($C49&gt;0,1,$BP$72))</f>
        <v>1.0545672295080974</v>
      </c>
      <c r="BS49" s="39">
        <f>($AF49^$BN$73)*($BO$73^$M49)*(IF($C49&gt;0,1,$BP$73))</f>
        <v>8.5057313512404491</v>
      </c>
      <c r="BT49" s="39">
        <f>($AF49^$BN$74)*($BO$74^$M49)*(IF($C49&gt;0,1,$BP$74))</f>
        <v>3.0427298551368547</v>
      </c>
      <c r="BU49" s="37">
        <f>BN49/BN$66</f>
        <v>1.7422187040414896E-2</v>
      </c>
      <c r="BV49" s="37">
        <f>BO49/BO$66</f>
        <v>2.0146598053897707E-2</v>
      </c>
      <c r="BW49" s="37">
        <f>BP49/BP$66</f>
        <v>1.6408922030716904E-2</v>
      </c>
      <c r="BX49" s="37">
        <f>BQ49/BQ$66</f>
        <v>1.0629572572775588E-2</v>
      </c>
      <c r="BY49" s="37">
        <f>BR49/BR$66</f>
        <v>1.796364886192256E-2</v>
      </c>
      <c r="BZ49" s="37">
        <f>BS49/BS$66</f>
        <v>2.6901227686787363E-2</v>
      </c>
      <c r="CA49" s="37">
        <f>BT49/BT$66</f>
        <v>1.346311693794492E-2</v>
      </c>
      <c r="CB49" s="2">
        <v>1369</v>
      </c>
      <c r="CC49" s="17">
        <f>CB$66*BU49</f>
        <v>998.01256242312684</v>
      </c>
      <c r="CD49" s="1">
        <f>CC49-CB49</f>
        <v>-370.98743757687316</v>
      </c>
      <c r="CE49" s="2">
        <v>1921</v>
      </c>
      <c r="CF49" s="17">
        <f>CE$66*BV49</f>
        <v>1270.0012481216036</v>
      </c>
      <c r="CG49" s="1">
        <f>CF49-CE49</f>
        <v>-650.99875187839643</v>
      </c>
      <c r="CH49" s="2">
        <v>2444</v>
      </c>
      <c r="CI49" s="17">
        <f>CH$66*BW49</f>
        <v>1231.1614199646892</v>
      </c>
      <c r="CJ49" s="1">
        <f>CI49-CH49</f>
        <v>-1212.8385800353108</v>
      </c>
      <c r="CK49" s="2">
        <v>1152</v>
      </c>
      <c r="CL49" s="17">
        <f>CK$66*BX49</f>
        <v>724.83055373756736</v>
      </c>
      <c r="CM49" s="1">
        <f>CL49-CK49</f>
        <v>-427.16944626243264</v>
      </c>
      <c r="CN49" s="2">
        <v>1153</v>
      </c>
      <c r="CO49" s="17">
        <f>CN$66*BY49</f>
        <v>1347.6509012702923</v>
      </c>
      <c r="CP49" s="1">
        <f>CO49-CN49</f>
        <v>194.65090127029225</v>
      </c>
      <c r="CQ49" s="2">
        <v>1685</v>
      </c>
      <c r="CR49" s="17">
        <f>CQ$66*BZ49</f>
        <v>2125.9771228591185</v>
      </c>
      <c r="CS49" s="1">
        <f>CR49-CQ49</f>
        <v>440.97712285911848</v>
      </c>
      <c r="CT49" s="2">
        <v>2218</v>
      </c>
      <c r="CU49" s="17">
        <f>CT$66*CA49</f>
        <v>1023.9373587154009</v>
      </c>
      <c r="CV49" s="1">
        <f>CU49-CT49</f>
        <v>-1194.0626412845991</v>
      </c>
      <c r="CW49" s="9"/>
      <c r="DA49" s="37"/>
      <c r="DC49" s="17"/>
      <c r="DD49" s="1"/>
    </row>
    <row r="50" spans="1:108" x14ac:dyDescent="0.2">
      <c r="A50" s="32" t="s">
        <v>58</v>
      </c>
      <c r="B50">
        <v>1</v>
      </c>
      <c r="C50">
        <v>1</v>
      </c>
      <c r="D50">
        <v>0.57670682730923695</v>
      </c>
      <c r="E50">
        <v>0.423293172690763</v>
      </c>
      <c r="F50">
        <v>0.780778395552025</v>
      </c>
      <c r="G50">
        <v>0.780778395552025</v>
      </c>
      <c r="H50">
        <v>0.10748898678414</v>
      </c>
      <c r="I50">
        <v>0.40881057268722398</v>
      </c>
      <c r="J50">
        <v>0.20962498478185701</v>
      </c>
      <c r="K50">
        <v>0.40456230581406899</v>
      </c>
      <c r="L50">
        <v>0.790105227838238</v>
      </c>
      <c r="M50" s="28">
        <v>0</v>
      </c>
      <c r="N50">
        <v>1.0084467715285099</v>
      </c>
      <c r="O50">
        <v>0.992501929168074</v>
      </c>
      <c r="P50">
        <v>1.01133887087411</v>
      </c>
      <c r="Q50">
        <v>0.99292778836601103</v>
      </c>
      <c r="R50">
        <v>40.759998321533203</v>
      </c>
      <c r="S50" s="40">
        <f>IF(C50,O50,Q50)</f>
        <v>0.992501929168074</v>
      </c>
      <c r="T50" s="40">
        <f>IF(D50 = 0,N50,P50)</f>
        <v>1.01133887087411</v>
      </c>
      <c r="U50" s="59">
        <f>R50*S50^(1-M50)</f>
        <v>40.454376967009161</v>
      </c>
      <c r="V50" s="58">
        <f>R50*T50^(M50+1)</f>
        <v>41.222170679330006</v>
      </c>
      <c r="W50" s="66">
        <f>0.5 * (D50-MAX($D$3:$D$65))/(MIN($D$3:$D$65)-MAX($D$3:$D$65)) + 0.75</f>
        <v>0.96885382059800662</v>
      </c>
      <c r="X50" s="66">
        <f>AVERAGE(D50, F50, G50, H50, I50, J50, K50)</f>
        <v>0.46696435264008251</v>
      </c>
      <c r="Y50" s="29">
        <f>1.2^M50</f>
        <v>1</v>
      </c>
      <c r="Z50" s="29">
        <f>1.6^M50</f>
        <v>1</v>
      </c>
      <c r="AA50" s="29">
        <f>IF(C50&gt;0, 1, 0.3)</f>
        <v>1</v>
      </c>
      <c r="AB50" s="29">
        <f>IF(C50&gt;0, 1, 0.2)</f>
        <v>1</v>
      </c>
      <c r="AC50" s="29">
        <f>PERCENTILE($L$2:$L$65, 0.05)</f>
        <v>6.5096890047036809E-2</v>
      </c>
      <c r="AD50" s="29">
        <f>PERCENTILE($L$2:$L$65, 0.95)</f>
        <v>1.0789291442260309</v>
      </c>
      <c r="AE50" s="29">
        <f>MIN(MAX(L50,AC50), AD50)</f>
        <v>0.790105227838238</v>
      </c>
      <c r="AF50" s="29">
        <f>AE50-$AE$66+1</f>
        <v>1.7250083377912011</v>
      </c>
      <c r="AG50" s="74">
        <v>1</v>
      </c>
      <c r="AH50" s="74">
        <v>1</v>
      </c>
      <c r="AI50" s="28">
        <v>2</v>
      </c>
      <c r="AJ50" s="21">
        <f>(AF50^4) *Y50*AA50*AG50</f>
        <v>8.8545153318317809</v>
      </c>
      <c r="AK50" s="21">
        <f>(AF50^5)*Z50*AB50*AH50*AI50</f>
        <v>30.548225549019691</v>
      </c>
      <c r="AL50" s="15">
        <f>AJ50/$AJ$66</f>
        <v>2.2885724248253272E-2</v>
      </c>
      <c r="AM50" s="15">
        <f>AK50/$AK$66</f>
        <v>0.10651531566726487</v>
      </c>
      <c r="AN50" s="2">
        <v>2853</v>
      </c>
      <c r="AO50" s="16">
        <f>$D$72*AL50</f>
        <v>2790.8481611886518</v>
      </c>
      <c r="AP50" s="24">
        <f>AO50-AN50</f>
        <v>-62.151838811348171</v>
      </c>
      <c r="AQ50" s="2">
        <v>978</v>
      </c>
      <c r="AR50" s="2">
        <v>2486</v>
      </c>
      <c r="AS50" s="2">
        <v>0</v>
      </c>
      <c r="AT50" s="10">
        <f>SUM(AQ50:AS50)</f>
        <v>3464</v>
      </c>
      <c r="AU50" s="16">
        <f>AL50*$D$71</f>
        <v>4262.7577053640953</v>
      </c>
      <c r="AV50" s="9">
        <f>AU50-AT50</f>
        <v>798.75770536409527</v>
      </c>
      <c r="AW50" s="9">
        <f>AV50+AP50</f>
        <v>736.6058665527471</v>
      </c>
      <c r="AX50" s="18">
        <f>AN50+AT50</f>
        <v>6317</v>
      </c>
      <c r="AY50" s="27">
        <f>AO50+AU50</f>
        <v>7053.6058665527471</v>
      </c>
      <c r="AZ50" s="67">
        <f>AW50*(AW50&gt;0)</f>
        <v>736.6058665527471</v>
      </c>
      <c r="BA50">
        <f>AZ50/$AZ$66</f>
        <v>2.027579265637906E-2</v>
      </c>
      <c r="BB50" s="57">
        <f>BA50*$AW$66</f>
        <v>8.188581622206522</v>
      </c>
      <c r="BC50" s="60">
        <f>IF(BB50&gt;0,U50,V50)</f>
        <v>40.454376967009161</v>
      </c>
      <c r="BD50" s="17">
        <f>BB50/BC50</f>
        <v>0.2024152202092834</v>
      </c>
      <c r="BE50" s="35">
        <f>AX50/AY50</f>
        <v>0.89557031105953433</v>
      </c>
      <c r="BF50" s="2">
        <v>366</v>
      </c>
      <c r="BG50" s="16">
        <f>AM50*$D$74</f>
        <v>467.8823710594977</v>
      </c>
      <c r="BH50" s="54">
        <f>BG50-BF50</f>
        <v>101.8823710594977</v>
      </c>
      <c r="BI50" s="75">
        <f>BH50*(BH50&gt;0)</f>
        <v>101.8823710594977</v>
      </c>
      <c r="BJ50" s="35">
        <f>BI50/$BI$66</f>
        <v>0.1222850570589224</v>
      </c>
      <c r="BK50" s="76">
        <f>BJ50 * $BH$66</f>
        <v>19.887218829492596</v>
      </c>
      <c r="BL50" s="77">
        <f>IF(BK50&gt;0, U50, V50)</f>
        <v>40.454376967009161</v>
      </c>
      <c r="BM50" s="17">
        <f>BK50/BL50</f>
        <v>0.49159622074295617</v>
      </c>
      <c r="BN50" s="39">
        <f>($AF50^$BN$68)*($BO$68^$M50)*(IF($C50&gt;0,1,$BP$68))</f>
        <v>1.8177039611331658</v>
      </c>
      <c r="BO50" s="39">
        <f>($AF50^$BN$69)*($BO$69^$M50)*(IF($C50&gt;0,1,$BP$69))</f>
        <v>3.2011971217681463</v>
      </c>
      <c r="BP50" s="39">
        <f>($AF50^$BN$70)*($BO$70^$M50)*(IF($C50&gt;0,1,$BP$70))</f>
        <v>14.174756222582571</v>
      </c>
      <c r="BQ50" s="39">
        <f>($AF50^$BN$71)*($BO$71^$M50)*(IF($C50&gt;0,1,$BP$71))</f>
        <v>3.2134382299211834</v>
      </c>
      <c r="BR50" s="39">
        <f>($AF50^$BN$72)*($BO$72^$M50)*(IF($C50&gt;0,1,$BP$72))</f>
        <v>1.0497222839126978</v>
      </c>
      <c r="BS50" s="39">
        <f>($AF50^$BN$73)*($BO$73^$M50)*(IF($C50&gt;0,1,$BP$73))</f>
        <v>7.0653428006573931</v>
      </c>
      <c r="BT50" s="39">
        <f>($AF50^$BN$74)*($BO$74^$M50)*(IF($C50&gt;0,1,$BP$74))</f>
        <v>2.76298669835835</v>
      </c>
      <c r="BU50" s="37">
        <f>BN50/BN$66</f>
        <v>1.6461721317166507E-2</v>
      </c>
      <c r="BV50" s="37">
        <f>BO50/BO$66</f>
        <v>1.8040565410056619E-2</v>
      </c>
      <c r="BW50" s="37">
        <f>BP50/BP$66</f>
        <v>1.2758719231213255E-2</v>
      </c>
      <c r="BX50" s="37">
        <f>BQ50/BQ$66</f>
        <v>9.5149592402235632E-3</v>
      </c>
      <c r="BY50" s="37">
        <f>BR50/BR$66</f>
        <v>1.7881119366414271E-2</v>
      </c>
      <c r="BZ50" s="37">
        <f>BS50/BS$66</f>
        <v>2.2345685222937325E-2</v>
      </c>
      <c r="CA50" s="37">
        <f>BT50/BT$66</f>
        <v>1.2225341975458322E-2</v>
      </c>
      <c r="CB50" s="2">
        <v>756</v>
      </c>
      <c r="CC50" s="17">
        <f>CB$66*BU50</f>
        <v>942.9932439325662</v>
      </c>
      <c r="CD50" s="1">
        <f>CC50-CB50</f>
        <v>186.9932439325662</v>
      </c>
      <c r="CE50" s="2">
        <v>698</v>
      </c>
      <c r="CF50" s="17">
        <f>CE$66*BV50</f>
        <v>1137.2411623191492</v>
      </c>
      <c r="CG50" s="1">
        <f>CF50-CE50</f>
        <v>439.24116231914923</v>
      </c>
      <c r="CH50" s="2">
        <v>1584</v>
      </c>
      <c r="CI50" s="17">
        <f>CH$66*BW50</f>
        <v>957.28670391793048</v>
      </c>
      <c r="CJ50" s="1">
        <f>CI50-CH50</f>
        <v>-626.71329608206952</v>
      </c>
      <c r="CK50" s="2">
        <v>1576</v>
      </c>
      <c r="CL50" s="17">
        <f>CK$66*BX50</f>
        <v>648.8250705908448</v>
      </c>
      <c r="CM50" s="1">
        <f>CL50-CK50</f>
        <v>-927.1749294091552</v>
      </c>
      <c r="CN50" s="2">
        <v>1182</v>
      </c>
      <c r="CO50" s="17">
        <f>CN$66*BY50</f>
        <v>1341.4594559877651</v>
      </c>
      <c r="CP50" s="1">
        <f>CO50-CN50</f>
        <v>159.45945598776507</v>
      </c>
      <c r="CQ50" s="2">
        <v>1182</v>
      </c>
      <c r="CR50" s="17">
        <f>CQ$66*BZ50</f>
        <v>1765.9571574835138</v>
      </c>
      <c r="CS50" s="1">
        <f>CR50-CQ50</f>
        <v>583.95715748351381</v>
      </c>
      <c r="CT50" s="2">
        <v>774</v>
      </c>
      <c r="CU50" s="17">
        <f>CT$66*CA50</f>
        <v>929.79838394348269</v>
      </c>
      <c r="CV50" s="1">
        <f>CU50-CT50</f>
        <v>155.79838394348269</v>
      </c>
      <c r="CW50" s="9"/>
      <c r="DA50" s="37"/>
      <c r="DC50" s="17"/>
      <c r="DD50" s="1"/>
    </row>
    <row r="51" spans="1:108" x14ac:dyDescent="0.2">
      <c r="A51" s="32" t="s">
        <v>195</v>
      </c>
      <c r="B51">
        <v>1</v>
      </c>
      <c r="C51">
        <v>1</v>
      </c>
      <c r="D51">
        <v>0.77944325481798704</v>
      </c>
      <c r="E51">
        <v>0.22055674518201199</v>
      </c>
      <c r="F51">
        <v>0.90020790020789998</v>
      </c>
      <c r="G51">
        <v>0.90020790020789998</v>
      </c>
      <c r="H51">
        <v>0.310924369747899</v>
      </c>
      <c r="I51">
        <v>0.77030812324929898</v>
      </c>
      <c r="J51">
        <v>0.48939510391193602</v>
      </c>
      <c r="K51">
        <v>0.66374493509524501</v>
      </c>
      <c r="L51">
        <v>0.10406763514902399</v>
      </c>
      <c r="M51" s="28">
        <v>0</v>
      </c>
      <c r="N51">
        <v>1.0098754110688399</v>
      </c>
      <c r="O51">
        <v>0.98959912357878099</v>
      </c>
      <c r="P51">
        <v>1.02132356285521</v>
      </c>
      <c r="Q51">
        <v>0.99090860936042302</v>
      </c>
      <c r="R51">
        <v>168.67999267578099</v>
      </c>
      <c r="S51" s="40">
        <f>IF(C51,O51,Q51)</f>
        <v>0.98959912357878099</v>
      </c>
      <c r="T51" s="40">
        <f>IF(D51 = 0,N51,P51)</f>
        <v>1.02132356285521</v>
      </c>
      <c r="U51" s="59">
        <f>R51*S51^(1-M51)</f>
        <v>166.92557291722807</v>
      </c>
      <c r="V51" s="58">
        <f>R51*T51^(M51+1)</f>
        <v>172.27685110201938</v>
      </c>
      <c r="W51" s="66">
        <f>0.5 * (D51-MAX($D$3:$D$65))/(MIN($D$3:$D$65)-MAX($D$3:$D$65)) + 0.75</f>
        <v>0.86403369923239459</v>
      </c>
      <c r="X51" s="66">
        <f>AVERAGE(D51, F51, G51, H51, I51, J51, K51)</f>
        <v>0.68774736960545224</v>
      </c>
      <c r="Y51" s="29">
        <f>1.2^M51</f>
        <v>1</v>
      </c>
      <c r="Z51" s="29">
        <f>1.6^M51</f>
        <v>1</v>
      </c>
      <c r="AA51" s="29">
        <f>IF(C51&gt;0, 1, 0.3)</f>
        <v>1</v>
      </c>
      <c r="AB51" s="29">
        <f>IF(C51&gt;0, 1, 0.2)</f>
        <v>1</v>
      </c>
      <c r="AC51" s="29">
        <f>PERCENTILE($L$2:$L$65, 0.05)</f>
        <v>6.5096890047036809E-2</v>
      </c>
      <c r="AD51" s="29">
        <f>PERCENTILE($L$2:$L$65, 0.95)</f>
        <v>1.0789291442260309</v>
      </c>
      <c r="AE51" s="29">
        <f>MIN(MAX(L51,AC51), AD51)</f>
        <v>0.10406763514902399</v>
      </c>
      <c r="AF51" s="29">
        <f>AE51-$AE$66+1</f>
        <v>1.0389707451019872</v>
      </c>
      <c r="AG51" s="74">
        <v>1</v>
      </c>
      <c r="AH51" s="74">
        <v>1</v>
      </c>
      <c r="AI51" s="28">
        <v>1</v>
      </c>
      <c r="AJ51" s="21">
        <f>(AF51^4) *Y51*AA51*AG51</f>
        <v>1.1652343431981329</v>
      </c>
      <c r="AK51" s="21">
        <f>(AF51^5)*Z51*AB51*AH51*AI51</f>
        <v>1.2106443937709888</v>
      </c>
      <c r="AL51" s="15">
        <f>AJ51/$AJ$66</f>
        <v>3.0117099427406143E-3</v>
      </c>
      <c r="AM51" s="15">
        <f>AK51/$AK$66</f>
        <v>4.2212654727324913E-3</v>
      </c>
      <c r="AN51" s="2">
        <v>337</v>
      </c>
      <c r="AO51" s="16">
        <f>$D$72*AL51</f>
        <v>367.26935379258288</v>
      </c>
      <c r="AP51" s="24">
        <f>AO51-AN51</f>
        <v>30.269353792582876</v>
      </c>
      <c r="AQ51" s="2">
        <v>0</v>
      </c>
      <c r="AR51" s="2">
        <v>506</v>
      </c>
      <c r="AS51" s="2">
        <v>0</v>
      </c>
      <c r="AT51" s="10">
        <f>SUM(AQ51:AS51)</f>
        <v>506</v>
      </c>
      <c r="AU51" s="16">
        <f>AL51*$D$71</f>
        <v>560.96934602011004</v>
      </c>
      <c r="AV51" s="9">
        <f>AU51-AT51</f>
        <v>54.969346020110038</v>
      </c>
      <c r="AW51" s="9">
        <f>AV51+AP51</f>
        <v>85.238699812692914</v>
      </c>
      <c r="AX51" s="18">
        <f>AN51+AT51</f>
        <v>843</v>
      </c>
      <c r="AY51" s="27">
        <f>AO51+AU51</f>
        <v>928.23869981269286</v>
      </c>
      <c r="AZ51" s="67">
        <f>AW51*(AW51&gt;0)</f>
        <v>85.238699812692914</v>
      </c>
      <c r="BA51">
        <f>AZ51/$AZ$66</f>
        <v>2.346278087343659E-3</v>
      </c>
      <c r="BB51" s="57">
        <f>BA51*$AW$66</f>
        <v>0.9475678683547577</v>
      </c>
      <c r="BC51" s="70">
        <f>IF(BB51&gt;0,U51,V51)</f>
        <v>166.92557291722807</v>
      </c>
      <c r="BD51" s="17">
        <f>BB51/BC51</f>
        <v>5.676588983909733E-3</v>
      </c>
      <c r="BE51" s="35">
        <f>AX51/AY51</f>
        <v>0.90817157286170791</v>
      </c>
      <c r="BF51" s="2">
        <v>0</v>
      </c>
      <c r="BG51" s="16">
        <f>AM51*$D$74</f>
        <v>18.542457353488924</v>
      </c>
      <c r="BH51" s="54">
        <f>BG51-BF51</f>
        <v>18.542457353488924</v>
      </c>
      <c r="BI51" s="75">
        <f>BH51*(BH51&gt;0)</f>
        <v>18.542457353488924</v>
      </c>
      <c r="BJ51" s="35">
        <f>BI51/$BI$66</f>
        <v>2.2255719334995296E-2</v>
      </c>
      <c r="BK51" s="76">
        <f>BJ51 * $BH$66</f>
        <v>3.6194476354502938</v>
      </c>
      <c r="BL51" s="77">
        <f>IF(BK51&gt;0, U51, V51)</f>
        <v>166.92557291722807</v>
      </c>
      <c r="BM51" s="17">
        <f>BK51/BL51</f>
        <v>2.1683002623241184E-2</v>
      </c>
      <c r="BN51" s="39">
        <f>($AF51^$BN$68)*($BO$68^$M51)*(IF($C51&gt;0,1,$BP$68))</f>
        <v>1.0427909121773207</v>
      </c>
      <c r="BO51" s="39">
        <f>($AF51^$BN$69)*($BO$69^$M51)*(IF($C51&gt;0,1,$BP$69))</f>
        <v>1.0850043587180722</v>
      </c>
      <c r="BP51" s="39">
        <f>($AF51^$BN$70)*($BO$70^$M51)*(IF($C51&gt;0,1,$BP$70))</f>
        <v>1.204320116043017</v>
      </c>
      <c r="BQ51" s="39">
        <f>($AF51^$BN$71)*($BO$71^$M51)*(IF($C51&gt;0,1,$BP$71))</f>
        <v>1.0852947598052223</v>
      </c>
      <c r="BR51" s="39">
        <f>($AF51^$BN$72)*($BO$72^$M51)*(IF($C51&gt;0,1,$BP$72))</f>
        <v>1.0034083145293384</v>
      </c>
      <c r="BS51" s="39">
        <f>($AF51^$BN$73)*($BO$73^$M51)*(IF($C51&gt;0,1,$BP$73))</f>
        <v>1.146936838579828</v>
      </c>
      <c r="BT51" s="39">
        <f>($AF51^$BN$74)*($BO$74^$M51)*(IF($C51&gt;0,1,$BP$74))</f>
        <v>1.0738622772628037</v>
      </c>
      <c r="BU51" s="37">
        <f>BN51/BN$66</f>
        <v>9.4438554106662416E-3</v>
      </c>
      <c r="BV51" s="37">
        <f>BO51/BO$66</f>
        <v>6.1146163010537694E-3</v>
      </c>
      <c r="BW51" s="37">
        <f>BP51/BP$66</f>
        <v>1.0840103338507706E-3</v>
      </c>
      <c r="BX51" s="37">
        <f>BQ51/BQ$66</f>
        <v>3.2135471928546118E-3</v>
      </c>
      <c r="BY51" s="37">
        <f>BR51/BR$66</f>
        <v>1.7092200594689709E-2</v>
      </c>
      <c r="BZ51" s="37">
        <f>BS51/BS$66</f>
        <v>3.6274375198201369E-3</v>
      </c>
      <c r="CA51" s="37">
        <f>BT51/BT$66</f>
        <v>4.7515008240475859E-3</v>
      </c>
      <c r="CB51" s="2">
        <v>1196</v>
      </c>
      <c r="CC51" s="17">
        <f>CB$66*BU51</f>
        <v>540.98181334460503</v>
      </c>
      <c r="CD51" s="1">
        <f>CC51-CB51</f>
        <v>-655.01818665539497</v>
      </c>
      <c r="CE51" s="2">
        <v>0</v>
      </c>
      <c r="CF51" s="17">
        <f>CE$66*BV51</f>
        <v>385.45318238582752</v>
      </c>
      <c r="CG51" s="1">
        <f>CF51-CE51</f>
        <v>385.45318238582752</v>
      </c>
      <c r="CH51" s="2">
        <v>0</v>
      </c>
      <c r="CI51" s="17">
        <f>CH$66*BW51</f>
        <v>81.333295348823327</v>
      </c>
      <c r="CJ51" s="1">
        <f>CI51-CH51</f>
        <v>81.333295348823327</v>
      </c>
      <c r="CK51" s="2">
        <v>0</v>
      </c>
      <c r="CL51" s="17">
        <f>CK$66*BX51</f>
        <v>219.13178308075598</v>
      </c>
      <c r="CM51" s="1">
        <f>CL51-CK51</f>
        <v>219.13178308075598</v>
      </c>
      <c r="CN51" s="2">
        <v>1181</v>
      </c>
      <c r="CO51" s="17">
        <f>CN$66*BY51</f>
        <v>1282.2739808142167</v>
      </c>
      <c r="CP51" s="1">
        <f>CO51-CN51</f>
        <v>101.27398081421666</v>
      </c>
      <c r="CQ51" s="2">
        <v>0</v>
      </c>
      <c r="CR51" s="17">
        <f>CQ$66*BZ51</f>
        <v>286.67275975386559</v>
      </c>
      <c r="CS51" s="1">
        <f>CR51-CQ51</f>
        <v>286.67275975386559</v>
      </c>
      <c r="CT51" s="2">
        <v>0</v>
      </c>
      <c r="CU51" s="17">
        <f>CT$66*CA51</f>
        <v>361.37539517293914</v>
      </c>
      <c r="CV51" s="1">
        <f>CU51-CT51</f>
        <v>361.37539517293914</v>
      </c>
      <c r="CW51" s="9"/>
      <c r="DA51" s="37"/>
      <c r="DC51" s="17"/>
      <c r="DD51" s="1"/>
    </row>
    <row r="52" spans="1:108" x14ac:dyDescent="0.2">
      <c r="A52" s="32" t="s">
        <v>118</v>
      </c>
      <c r="B52">
        <v>0</v>
      </c>
      <c r="C52">
        <v>0</v>
      </c>
      <c r="D52">
        <v>0.195035460992907</v>
      </c>
      <c r="E52">
        <v>0.80496453900709197</v>
      </c>
      <c r="F52">
        <v>0.114864864864864</v>
      </c>
      <c r="G52">
        <v>0.114864864864864</v>
      </c>
      <c r="H52">
        <v>0.36627906976744101</v>
      </c>
      <c r="I52">
        <v>0.16279069767441801</v>
      </c>
      <c r="J52">
        <v>0.24418604651162701</v>
      </c>
      <c r="K52">
        <v>0.16747655726830399</v>
      </c>
      <c r="L52">
        <v>-0.157181658219953</v>
      </c>
      <c r="M52" s="28">
        <v>0</v>
      </c>
      <c r="N52">
        <v>1.01130800440978</v>
      </c>
      <c r="O52">
        <v>0.99176685865745395</v>
      </c>
      <c r="P52">
        <v>1.01112025244424</v>
      </c>
      <c r="Q52">
        <v>0.98286054879789198</v>
      </c>
      <c r="R52">
        <v>16.1800003051757</v>
      </c>
      <c r="S52" s="40">
        <f>IF(C52,O52,Q52)</f>
        <v>0.98286054879789198</v>
      </c>
      <c r="T52" s="40">
        <f>IF(D52 = 0,N52,P52)</f>
        <v>1.01112025244424</v>
      </c>
      <c r="U52" s="59">
        <f>R52*S52^(1-M52)</f>
        <v>15.902683979495048</v>
      </c>
      <c r="V52" s="58">
        <f>R52*T52^(M52+1)</f>
        <v>16.359925993117134</v>
      </c>
      <c r="W52" s="66">
        <f>0.5 * (D52-MAX($D$3:$D$65))/(MIN($D$3:$D$65)-MAX($D$3:$D$65)) + 0.75</f>
        <v>1.1661880610730193</v>
      </c>
      <c r="X52" s="66">
        <f>AVERAGE(D52, F52, G52, H52, I52, J52, K52)</f>
        <v>0.19507108027777501</v>
      </c>
      <c r="Y52" s="29">
        <f>1.2^M52</f>
        <v>1</v>
      </c>
      <c r="Z52" s="29">
        <f>1.6^M52</f>
        <v>1</v>
      </c>
      <c r="AA52" s="29">
        <f>IF(C52&gt;0, 1, 0.3)</f>
        <v>0.3</v>
      </c>
      <c r="AB52" s="29">
        <f>IF(C52&gt;0, 1, 0.2)</f>
        <v>0.2</v>
      </c>
      <c r="AC52" s="29">
        <f>PERCENTILE($L$2:$L$65, 0.05)</f>
        <v>6.5096890047036809E-2</v>
      </c>
      <c r="AD52" s="29">
        <f>PERCENTILE($L$2:$L$65, 0.95)</f>
        <v>1.0789291442260309</v>
      </c>
      <c r="AE52" s="29">
        <f>MIN(MAX(L52,AC52), AD52)</f>
        <v>6.5096890047036809E-2</v>
      </c>
      <c r="AF52" s="29">
        <f>AE52-$AE$66+1</f>
        <v>1</v>
      </c>
      <c r="AG52" s="74">
        <v>1</v>
      </c>
      <c r="AH52" s="74">
        <v>0</v>
      </c>
      <c r="AI52" s="28">
        <v>1</v>
      </c>
      <c r="AJ52" s="21">
        <f>(AF52^4) *Y52*AA52*AG52</f>
        <v>0.3</v>
      </c>
      <c r="AK52" s="21">
        <f>(AF52^5)*Z52*AB52*AH52*AI52</f>
        <v>0</v>
      </c>
      <c r="AL52" s="15">
        <f>AJ52/$AJ$66</f>
        <v>7.7539165241420768E-4</v>
      </c>
      <c r="AM52" s="15">
        <f>AK52/$AK$66</f>
        <v>0</v>
      </c>
      <c r="AN52" s="2">
        <v>421</v>
      </c>
      <c r="AO52" s="16">
        <f>$D$72*AL52</f>
        <v>94.556778883953683</v>
      </c>
      <c r="AP52" s="24">
        <f>AO52-AN52</f>
        <v>-326.44322111604629</v>
      </c>
      <c r="AQ52" s="2">
        <v>0</v>
      </c>
      <c r="AR52" s="2">
        <v>194</v>
      </c>
      <c r="AS52" s="2">
        <v>65</v>
      </c>
      <c r="AT52" s="14">
        <f>SUM(AQ52:AS52)</f>
        <v>259</v>
      </c>
      <c r="AU52" s="16">
        <f>AL52*$D$71</f>
        <v>144.42657375179795</v>
      </c>
      <c r="AV52" s="9">
        <f>AU52-AT52</f>
        <v>-114.57342624820205</v>
      </c>
      <c r="AW52" s="9">
        <f>AV52+AP52</f>
        <v>-441.01664736424834</v>
      </c>
      <c r="AX52" s="18">
        <f>AN52+AT52</f>
        <v>680</v>
      </c>
      <c r="AY52" s="27">
        <f>AO52+AU52</f>
        <v>238.98335263575163</v>
      </c>
      <c r="AZ52" s="67">
        <f>AW52*(AW52&gt;0)</f>
        <v>0</v>
      </c>
      <c r="BA52">
        <f>AZ52/$AZ$66</f>
        <v>0</v>
      </c>
      <c r="BB52" s="57">
        <f>BA52*$AW$66</f>
        <v>0</v>
      </c>
      <c r="BC52" s="60">
        <f>IF(BB52&gt;0,U52,V52)</f>
        <v>16.359925993117134</v>
      </c>
      <c r="BD52" s="17">
        <f>BB52/BC52</f>
        <v>0</v>
      </c>
      <c r="BE52" s="35">
        <f>AX52/AY52</f>
        <v>2.8453864777620197</v>
      </c>
      <c r="BF52" s="2">
        <v>0</v>
      </c>
      <c r="BG52" s="16">
        <f>AM52*$D$74</f>
        <v>0</v>
      </c>
      <c r="BH52" s="54">
        <f>BG52-BF52</f>
        <v>0</v>
      </c>
      <c r="BI52" s="75">
        <f>BH52*(BH52&gt;0)</f>
        <v>0</v>
      </c>
      <c r="BJ52" s="35">
        <f>BI52/$BI$66</f>
        <v>0</v>
      </c>
      <c r="BK52" s="76">
        <f>BJ52 * $BH$66</f>
        <v>0</v>
      </c>
      <c r="BL52" s="77">
        <f>IF(BK52&gt;0, U52, V52)</f>
        <v>16.359925993117134</v>
      </c>
      <c r="BM52" s="17">
        <f>BK52/BL52</f>
        <v>0</v>
      </c>
      <c r="BN52" s="39">
        <f>($AF52^$BN$68)*($BO$68^$M52)*(IF($C52&gt;0,1,$BP$68))</f>
        <v>0.46400000000000002</v>
      </c>
      <c r="BO52" s="39">
        <f>($AF52^$BN$69)*($BO$69^$M52)*(IF($C52&gt;0,1,$BP$69))</f>
        <v>0.39400000000000002</v>
      </c>
      <c r="BP52" s="39">
        <f>($AF52^$BN$70)*($BO$70^$M52)*(IF($C52&gt;0,1,$BP$70))</f>
        <v>2E-3</v>
      </c>
      <c r="BQ52" s="39">
        <f>($AF52^$BN$71)*($BO$71^$M52)*(IF($C52&gt;0,1,$BP$71))</f>
        <v>0.72499999999999998</v>
      </c>
      <c r="BR52" s="39">
        <f>($AF52^$BN$72)*($BO$72^$M52)*(IF($C52&gt;0,1,$BP$72))</f>
        <v>0.65400000000000003</v>
      </c>
      <c r="BS52" s="39">
        <f>($AF52^$BN$73)*($BO$73^$M52)*(IF($C52&gt;0,1,$BP$73))</f>
        <v>0.22500000000000001</v>
      </c>
      <c r="BT52" s="39">
        <f>($AF52^$BN$74)*($BO$74^$M52)*(IF($C52&gt;0,1,$BP$74))</f>
        <v>3.9E-2</v>
      </c>
      <c r="BU52" s="37">
        <f>BN52/BN$66</f>
        <v>4.2021356912285892E-3</v>
      </c>
      <c r="BV52" s="37">
        <f>BO52/BO$66</f>
        <v>2.2204139580246441E-3</v>
      </c>
      <c r="BW52" s="37">
        <f>BP52/BP$66</f>
        <v>1.8002029849214126E-6</v>
      </c>
      <c r="BX52" s="37">
        <f>BQ52/BQ$66</f>
        <v>2.1467179250342335E-3</v>
      </c>
      <c r="BY52" s="37">
        <f>BR52/BR$66</f>
        <v>1.1140329442227511E-2</v>
      </c>
      <c r="BZ52" s="37">
        <f>BS52/BS$66</f>
        <v>7.1161149812760537E-4</v>
      </c>
      <c r="CA52" s="37">
        <f>BT52/BT$66</f>
        <v>1.7256266102408748E-4</v>
      </c>
      <c r="CB52" s="2">
        <v>750</v>
      </c>
      <c r="CC52" s="17">
        <f>CB$66*BU52</f>
        <v>240.71514093633851</v>
      </c>
      <c r="CD52" s="1">
        <f>CC52-CB52</f>
        <v>-509.28485906366149</v>
      </c>
      <c r="CE52" s="2">
        <v>408</v>
      </c>
      <c r="CF52" s="17">
        <f>CE$66*BV52</f>
        <v>139.97045508595752</v>
      </c>
      <c r="CG52" s="1">
        <f>CF52-CE52</f>
        <v>-268.0295449140425</v>
      </c>
      <c r="CH52" s="2">
        <v>484</v>
      </c>
      <c r="CI52" s="17">
        <f>CH$66*BW52</f>
        <v>0.13506922995865359</v>
      </c>
      <c r="CJ52" s="1">
        <f>CI52-CH52</f>
        <v>-483.86493077004133</v>
      </c>
      <c r="CK52" s="2">
        <v>452</v>
      </c>
      <c r="CL52" s="17">
        <f>CK$66*BX52</f>
        <v>146.38469530808439</v>
      </c>
      <c r="CM52" s="1">
        <f>CL52-CK52</f>
        <v>-305.61530469191564</v>
      </c>
      <c r="CN52" s="2">
        <v>485</v>
      </c>
      <c r="CO52" s="17">
        <f>CN$66*BY52</f>
        <v>835.75865508535003</v>
      </c>
      <c r="CP52" s="1">
        <f>CO52-CN52</f>
        <v>350.75865508535003</v>
      </c>
      <c r="CQ52" s="2">
        <v>518</v>
      </c>
      <c r="CR52" s="17">
        <f>CQ$66*BZ52</f>
        <v>56.237945085526526</v>
      </c>
      <c r="CS52" s="1">
        <f>CR52-CQ52</f>
        <v>-461.76205491447348</v>
      </c>
      <c r="CT52" s="2">
        <v>550</v>
      </c>
      <c r="CU52" s="17">
        <f>CT$66*CA52</f>
        <v>13.124253184186973</v>
      </c>
      <c r="CV52" s="1">
        <f>CU52-CT52</f>
        <v>-536.87574681581305</v>
      </c>
      <c r="CW52" s="9"/>
      <c r="DA52" s="37"/>
      <c r="DC52" s="17"/>
      <c r="DD52" s="1"/>
    </row>
    <row r="53" spans="1:108" x14ac:dyDescent="0.2">
      <c r="A53" s="32" t="s">
        <v>47</v>
      </c>
      <c r="B53">
        <v>1</v>
      </c>
      <c r="C53">
        <v>1</v>
      </c>
      <c r="D53">
        <v>0.58313253012048105</v>
      </c>
      <c r="E53">
        <v>0.416867469879518</v>
      </c>
      <c r="F53">
        <v>0.783161239078633</v>
      </c>
      <c r="G53">
        <v>0.783161239078633</v>
      </c>
      <c r="H53">
        <v>0.181497797356828</v>
      </c>
      <c r="I53">
        <v>0.548017621145374</v>
      </c>
      <c r="J53">
        <v>0.31537912288325898</v>
      </c>
      <c r="K53">
        <v>0.49698360602416802</v>
      </c>
      <c r="L53">
        <v>0.40712391746490301</v>
      </c>
      <c r="M53" s="28">
        <v>0</v>
      </c>
      <c r="N53">
        <v>1.00609208019222</v>
      </c>
      <c r="O53">
        <v>0.993391362843975</v>
      </c>
      <c r="P53">
        <v>1.0111578540699</v>
      </c>
      <c r="Q53">
        <v>0.99205715274696304</v>
      </c>
      <c r="R53">
        <v>40.319999694824197</v>
      </c>
      <c r="S53" s="40">
        <f>IF(C53,O53,Q53)</f>
        <v>0.993391362843975</v>
      </c>
      <c r="T53" s="40">
        <f>IF(D53 = 0,N53,P53)</f>
        <v>1.0111578540699</v>
      </c>
      <c r="U53" s="59">
        <f>R53*S53^(1-M53)</f>
        <v>40.053539446710069</v>
      </c>
      <c r="V53" s="58">
        <f>R53*T53^(M53+1)</f>
        <v>40.769884367517456</v>
      </c>
      <c r="W53" s="66">
        <f>0.5 * (D53-MAX($D$3:$D$65))/(MIN($D$3:$D$65)-MAX($D$3:$D$65)) + 0.75</f>
        <v>0.96553156146179442</v>
      </c>
      <c r="X53" s="66">
        <f>AVERAGE(D53, F53, G53, H53, I53, J53, K53)</f>
        <v>0.52733330795533939</v>
      </c>
      <c r="Y53" s="29">
        <f>1.2^M53</f>
        <v>1</v>
      </c>
      <c r="Z53" s="29">
        <f>1.6^M53</f>
        <v>1</v>
      </c>
      <c r="AA53" s="29">
        <f>IF(C53&gt;0, 1, 0.3)</f>
        <v>1</v>
      </c>
      <c r="AB53" s="29">
        <f>IF(C53&gt;0, 1, 0.2)</f>
        <v>1</v>
      </c>
      <c r="AC53" s="29">
        <f>PERCENTILE($L$2:$L$65, 0.05)</f>
        <v>6.5096890047036809E-2</v>
      </c>
      <c r="AD53" s="29">
        <f>PERCENTILE($L$2:$L$65, 0.95)</f>
        <v>1.0789291442260309</v>
      </c>
      <c r="AE53" s="29">
        <f>MIN(MAX(L53,AC53), AD53)</f>
        <v>0.40712391746490301</v>
      </c>
      <c r="AF53" s="29">
        <f>AE53-$AE$66+1</f>
        <v>1.3420270274178661</v>
      </c>
      <c r="AG53" s="74">
        <v>1</v>
      </c>
      <c r="AH53" s="74">
        <v>0</v>
      </c>
      <c r="AI53" s="28">
        <v>1</v>
      </c>
      <c r="AJ53" s="21">
        <f>(AF53^4) *Y53*AA53*AG53</f>
        <v>3.2437326267721032</v>
      </c>
      <c r="AK53" s="21">
        <f>(AF53^5)*Z53*AB53*AH53*AI53</f>
        <v>0</v>
      </c>
      <c r="AL53" s="15">
        <f>AJ53/$AJ$66</f>
        <v>8.3838773382089987E-3</v>
      </c>
      <c r="AM53" s="15">
        <f>AK53/$AK$66</f>
        <v>0</v>
      </c>
      <c r="AN53" s="2">
        <v>0</v>
      </c>
      <c r="AO53" s="16">
        <f>$D$72*AL53</f>
        <v>1022.3896958278534</v>
      </c>
      <c r="AP53" s="24">
        <f>AO53-AN53</f>
        <v>1022.3896958278534</v>
      </c>
      <c r="AQ53" s="2">
        <v>645</v>
      </c>
      <c r="AR53" s="2">
        <v>1210</v>
      </c>
      <c r="AS53" s="2">
        <v>0</v>
      </c>
      <c r="AT53" s="10">
        <f>SUM(AQ53:AS53)</f>
        <v>1855</v>
      </c>
      <c r="AU53" s="16">
        <f>AL53*$D$71</f>
        <v>1561.603964838715</v>
      </c>
      <c r="AV53" s="9">
        <f>AU53-AT53</f>
        <v>-293.396035161285</v>
      </c>
      <c r="AW53" s="9">
        <f>AV53+AP53</f>
        <v>728.99366066656842</v>
      </c>
      <c r="AX53" s="18">
        <f>AN53+AT53</f>
        <v>1855</v>
      </c>
      <c r="AY53" s="27">
        <f>AO53+AU53</f>
        <v>2583.9936606665683</v>
      </c>
      <c r="AZ53" s="67">
        <f>AW53*(AW53&gt;0)</f>
        <v>728.99366066656842</v>
      </c>
      <c r="BA53">
        <f>AZ53/$AZ$66</f>
        <v>2.0066259288245375E-2</v>
      </c>
      <c r="BB53" s="57">
        <f>BA53*$AW$66</f>
        <v>8.1039594761520384</v>
      </c>
      <c r="BC53" s="70">
        <f>IF(BB53&gt;0,U53,V53)</f>
        <v>40.053539446710069</v>
      </c>
      <c r="BD53" s="17">
        <f>BB53/BC53</f>
        <v>0.20232817344230197</v>
      </c>
      <c r="BE53" s="35">
        <f>AX53/AY53</f>
        <v>0.71788101814517735</v>
      </c>
      <c r="BF53" s="2">
        <v>0</v>
      </c>
      <c r="BG53" s="16">
        <f>AM53*$D$74</f>
        <v>0</v>
      </c>
      <c r="BH53" s="54">
        <f>BG53-BF53</f>
        <v>0</v>
      </c>
      <c r="BI53" s="75">
        <f>BH53*(BH53&gt;0)</f>
        <v>0</v>
      </c>
      <c r="BJ53" s="35">
        <f>BI53/$BI$66</f>
        <v>0</v>
      </c>
      <c r="BK53" s="76">
        <f>BJ53 * $BH$66</f>
        <v>0</v>
      </c>
      <c r="BL53" s="77">
        <f>IF(BK53&gt;0, U53, V53)</f>
        <v>40.769884367517456</v>
      </c>
      <c r="BM53" s="17">
        <f>BK53/BL53</f>
        <v>0</v>
      </c>
      <c r="BN53" s="39">
        <f>($AF53^$BN$68)*($BO$68^$M53)*(IF($C53&gt;0,1,$BP$68))</f>
        <v>1.380467998589691</v>
      </c>
      <c r="BO53" s="39">
        <f>($AF53^$BN$69)*($BO$69^$M53)*(IF($C53&gt;0,1,$BP$69))</f>
        <v>1.8734518415621151</v>
      </c>
      <c r="BP53" s="39">
        <f>($AF53^$BN$70)*($BO$70^$M53)*(IF($C53&gt;0,1,$BP$70))</f>
        <v>4.1812199943325679</v>
      </c>
      <c r="BQ53" s="39">
        <f>($AF53^$BN$71)*($BO$71^$M53)*(IF($C53&gt;0,1,$BP$71))</f>
        <v>1.8773137564444962</v>
      </c>
      <c r="BR53" s="39">
        <f>($AF53^$BN$72)*($BO$72^$M53)*(IF($C53&gt;0,1,$BP$72))</f>
        <v>1.0265278876793535</v>
      </c>
      <c r="BS53" s="39">
        <f>($AF53^$BN$73)*($BO$73^$M53)*(IF($C53&gt;0,1,$BP$73))</f>
        <v>2.8717847606562796</v>
      </c>
      <c r="BT53" s="39">
        <f>($AF53^$BN$74)*($BO$74^$M53)*(IF($C53&gt;0,1,$BP$74))</f>
        <v>1.7304019382906963</v>
      </c>
      <c r="BU53" s="37">
        <f>BN53/BN$66</f>
        <v>1.2501969498863444E-2</v>
      </c>
      <c r="BV53" s="37">
        <f>BO53/BO$66</f>
        <v>1.0557966037288057E-2</v>
      </c>
      <c r="BW53" s="37">
        <f>BP53/BP$66</f>
        <v>3.7635223572052901E-3</v>
      </c>
      <c r="BX53" s="37">
        <f>BQ53/BQ$66</f>
        <v>5.5587077129279324E-3</v>
      </c>
      <c r="BY53" s="37">
        <f>BR53/BR$66</f>
        <v>1.7486022707005989E-2</v>
      </c>
      <c r="BZ53" s="37">
        <f>BS53/BS$66</f>
        <v>9.0826446925806291E-3</v>
      </c>
      <c r="CA53" s="37">
        <f>BT53/BT$66</f>
        <v>7.6564811054533688E-3</v>
      </c>
      <c r="CB53" s="2">
        <v>892</v>
      </c>
      <c r="CC53" s="17">
        <f>CB$66*BU53</f>
        <v>716.1628207728935</v>
      </c>
      <c r="CD53" s="1">
        <f>CC53-CB53</f>
        <v>-175.8371792271065</v>
      </c>
      <c r="CE53" s="2">
        <v>319</v>
      </c>
      <c r="CF53" s="17">
        <f>CE$66*BV53</f>
        <v>665.55306305856448</v>
      </c>
      <c r="CG53" s="1">
        <f>CF53-CE53</f>
        <v>346.55306305856448</v>
      </c>
      <c r="CH53" s="2">
        <v>378</v>
      </c>
      <c r="CI53" s="17">
        <f>CH$66*BW53</f>
        <v>282.37708246111293</v>
      </c>
      <c r="CJ53" s="1">
        <f>CI53-CH53</f>
        <v>-95.622917538887066</v>
      </c>
      <c r="CK53" s="2">
        <v>570</v>
      </c>
      <c r="CL53" s="17">
        <f>CK$66*BX53</f>
        <v>379.0482789445557</v>
      </c>
      <c r="CM53" s="1">
        <f>CL53-CK53</f>
        <v>-190.9517210554443</v>
      </c>
      <c r="CN53" s="2">
        <v>1129</v>
      </c>
      <c r="CO53" s="17">
        <f>CN$66*BY53</f>
        <v>1311.8189095022963</v>
      </c>
      <c r="CP53" s="1">
        <f>CO53-CN53</f>
        <v>182.81890950229626</v>
      </c>
      <c r="CQ53" s="2">
        <v>1008</v>
      </c>
      <c r="CR53" s="17">
        <f>CQ$66*BZ53</f>
        <v>717.79232740995451</v>
      </c>
      <c r="CS53" s="1">
        <f>CR53-CQ53</f>
        <v>-290.20767259004549</v>
      </c>
      <c r="CT53" s="2">
        <v>1089</v>
      </c>
      <c r="CU53" s="17">
        <f>CT$66*CA53</f>
        <v>582.313670475256</v>
      </c>
      <c r="CV53" s="1">
        <f>CU53-CT53</f>
        <v>-506.686329524744</v>
      </c>
      <c r="CW53" s="9"/>
      <c r="DA53" s="37"/>
      <c r="DC53" s="17"/>
      <c r="DD53" s="1"/>
    </row>
    <row r="54" spans="1:108" x14ac:dyDescent="0.2">
      <c r="A54" s="32" t="s">
        <v>11</v>
      </c>
      <c r="B54">
        <v>1</v>
      </c>
      <c r="C54">
        <v>1</v>
      </c>
      <c r="D54">
        <v>0.93253012048192696</v>
      </c>
      <c r="E54">
        <v>6.7469879518072207E-2</v>
      </c>
      <c r="F54">
        <v>0.99444003177124696</v>
      </c>
      <c r="G54">
        <v>0.99444003177124696</v>
      </c>
      <c r="H54">
        <v>0.281057268722466</v>
      </c>
      <c r="I54">
        <v>0.91365638766519797</v>
      </c>
      <c r="J54">
        <v>0.50674428350797995</v>
      </c>
      <c r="K54">
        <v>0.70987801867051303</v>
      </c>
      <c r="L54">
        <v>1.0687778751538699</v>
      </c>
      <c r="M54" s="28">
        <v>-2</v>
      </c>
      <c r="N54">
        <v>1.0055192249551099</v>
      </c>
      <c r="O54">
        <v>0.99411040075201196</v>
      </c>
      <c r="P54">
        <v>1.00856135292108</v>
      </c>
      <c r="Q54">
        <v>0.99372185318974404</v>
      </c>
      <c r="R54">
        <v>283.25</v>
      </c>
      <c r="S54" s="40">
        <f>IF(C54,O54,Q54)</f>
        <v>0.99411040075201196</v>
      </c>
      <c r="T54" s="40">
        <f>IF(D54 = 0,N54,P54)</f>
        <v>1.00856135292108</v>
      </c>
      <c r="U54" s="59">
        <f>R54*S54^(1-M54)</f>
        <v>278.27473077309236</v>
      </c>
      <c r="V54" s="58">
        <f>R54*T54^(M54+1)</f>
        <v>280.8455818573928</v>
      </c>
      <c r="W54" s="66">
        <f>0.5 * (D54-MAX($D$3:$D$65))/(MIN($D$3:$D$65)-MAX($D$3:$D$65)) + 0.75</f>
        <v>0.78488372093023295</v>
      </c>
      <c r="X54" s="66">
        <f>AVERAGE(D54, F54, G54, H54, I54, J54, K54)</f>
        <v>0.7618208775129397</v>
      </c>
      <c r="Y54" s="29">
        <f>1.2^M54</f>
        <v>0.69444444444444442</v>
      </c>
      <c r="Z54" s="29">
        <f>1.6^M54</f>
        <v>0.39062499999999994</v>
      </c>
      <c r="AA54" s="29">
        <f>IF(C54&gt;0, 1, 0.3)</f>
        <v>1</v>
      </c>
      <c r="AB54" s="29">
        <f>IF(C54&gt;0, 1, 0.2)</f>
        <v>1</v>
      </c>
      <c r="AC54" s="29">
        <f>PERCENTILE($L$2:$L$65, 0.05)</f>
        <v>6.5096890047036809E-2</v>
      </c>
      <c r="AD54" s="29">
        <f>PERCENTILE($L$2:$L$65, 0.95)</f>
        <v>1.0789291442260309</v>
      </c>
      <c r="AE54" s="29">
        <f>MIN(MAX(L54,AC54), AD54)</f>
        <v>1.0687778751538699</v>
      </c>
      <c r="AF54" s="29">
        <f>AE54-$AE$66+1</f>
        <v>2.0036809851068331</v>
      </c>
      <c r="AG54" s="74">
        <v>1</v>
      </c>
      <c r="AH54" s="74">
        <v>1</v>
      </c>
      <c r="AI54" s="28">
        <v>2</v>
      </c>
      <c r="AJ54" s="21">
        <f>(AF54^4) *Y54*AA54*AG54</f>
        <v>11.193136884891203</v>
      </c>
      <c r="AK54" s="21">
        <f>(AF54^5)*Z54*AB54*AH54*AI54</f>
        <v>25.230909982448736</v>
      </c>
      <c r="AL54" s="15">
        <f>AJ54/$AJ$66</f>
        <v>2.8930216349580692E-2</v>
      </c>
      <c r="AM54" s="15">
        <f>AK54/$AK$66</f>
        <v>8.7974941033493639E-2</v>
      </c>
      <c r="AN54" s="2">
        <v>6515</v>
      </c>
      <c r="AO54" s="16">
        <f>$D$72*AL54</f>
        <v>3527.9565648082789</v>
      </c>
      <c r="AP54" s="24">
        <f>AO54-AN54</f>
        <v>-2987.0434351917211</v>
      </c>
      <c r="AQ54" s="2">
        <v>283</v>
      </c>
      <c r="AR54" s="2">
        <v>6515</v>
      </c>
      <c r="AS54" s="2">
        <v>0</v>
      </c>
      <c r="AT54" s="10">
        <f>SUM(AQ54:AS54)</f>
        <v>6798</v>
      </c>
      <c r="AU54" s="16">
        <f>AL54*$D$71</f>
        <v>5388.6213660656986</v>
      </c>
      <c r="AV54" s="9">
        <f>AU54-AT54</f>
        <v>-1409.3786339343014</v>
      </c>
      <c r="AW54" s="9">
        <f>AV54+AP54</f>
        <v>-4396.4220691260225</v>
      </c>
      <c r="AX54" s="18">
        <f>AN54+AT54</f>
        <v>13313</v>
      </c>
      <c r="AY54" s="27">
        <f>AO54+AU54</f>
        <v>8916.5779308739766</v>
      </c>
      <c r="AZ54" s="67">
        <f>AW54*(AW54&gt;0)</f>
        <v>0</v>
      </c>
      <c r="BA54">
        <f>AZ54/$AZ$66</f>
        <v>0</v>
      </c>
      <c r="BB54" s="57">
        <f>BA54*$AW$66</f>
        <v>0</v>
      </c>
      <c r="BC54" s="60">
        <f>IF(BB54&gt;0,U54,V54)</f>
        <v>280.8455818573928</v>
      </c>
      <c r="BD54" s="17">
        <f>BB54/BC54</f>
        <v>0</v>
      </c>
      <c r="BE54" s="35">
        <f>AX54/AY54</f>
        <v>1.4930615874396445</v>
      </c>
      <c r="BF54" s="2">
        <v>850</v>
      </c>
      <c r="BG54" s="16">
        <f>AM54*$D$74</f>
        <v>386.44136523195516</v>
      </c>
      <c r="BH54" s="54">
        <f>BG54-BF54</f>
        <v>-463.55863476804484</v>
      </c>
      <c r="BI54" s="75">
        <f>BH54*(BH54&gt;0)</f>
        <v>0</v>
      </c>
      <c r="BJ54" s="35">
        <f>BI54/$BI$66</f>
        <v>0</v>
      </c>
      <c r="BK54" s="76">
        <f>BJ54 * $BH$66</f>
        <v>0</v>
      </c>
      <c r="BL54" s="77">
        <f>IF(BK54&gt;0, U54, V54)</f>
        <v>280.8455818573928</v>
      </c>
      <c r="BM54" s="17">
        <f>BK54/BL54</f>
        <v>0</v>
      </c>
      <c r="BN54" s="39">
        <f>($AF54^$BN$68)*($BO$68^$M54)*(IF($C54&gt;0,1,$BP$68))</f>
        <v>4.0083844272648692</v>
      </c>
      <c r="BO54" s="39">
        <f>($AF54^$BN$69)*($BO$69^$M54)*(IF($C54&gt;0,1,$BP$69))</f>
        <v>7.0786131146487641</v>
      </c>
      <c r="BP54" s="39">
        <f>($AF54^$BN$70)*($BO$70^$M54)*(IF($C54&gt;0,1,$BP$70))</f>
        <v>126.91186202180415</v>
      </c>
      <c r="BQ54" s="39">
        <f>($AF54^$BN$71)*($BO$71^$M54)*(IF($C54&gt;0,1,$BP$71))</f>
        <v>35.73795156307424</v>
      </c>
      <c r="BR54" s="39">
        <f>($AF54^$BN$72)*($BO$72^$M54)*(IF($C54&gt;0,1,$BP$72))</f>
        <v>0.58026371564701851</v>
      </c>
      <c r="BS54" s="39">
        <f>($AF54^$BN$73)*($BO$73^$M54)*(IF($C54&gt;0,1,$BP$73))</f>
        <v>5.0120381125377316</v>
      </c>
      <c r="BT54" s="39">
        <f>($AF54^$BN$74)*($BO$74^$M54)*(IF($C54&gt;0,1,$BP$74))</f>
        <v>19.572259869583185</v>
      </c>
      <c r="BU54" s="37">
        <f>BN54/BN$66</f>
        <v>3.630123979735899E-2</v>
      </c>
      <c r="BV54" s="37">
        <f>BO54/BO$66</f>
        <v>3.9892008536097499E-2</v>
      </c>
      <c r="BW54" s="37">
        <f>BP54/BP$66</f>
        <v>0.11423355641679314</v>
      </c>
      <c r="BX54" s="37">
        <f>BQ54/BQ$66</f>
        <v>0.1058197258268368</v>
      </c>
      <c r="BY54" s="37">
        <f>BR54/BR$66</f>
        <v>9.884295039264239E-3</v>
      </c>
      <c r="BZ54" s="37">
        <f>BS54/BS$66</f>
        <v>1.5851661999713912E-2</v>
      </c>
      <c r="CA54" s="37">
        <f>BT54/BT$66</f>
        <v>8.6601057573082924E-2</v>
      </c>
      <c r="CB54" s="2">
        <v>1117</v>
      </c>
      <c r="CC54" s="17">
        <f>CB$66*BU54</f>
        <v>2079.4802205519122</v>
      </c>
      <c r="CD54" s="1">
        <f>CC54-CB54</f>
        <v>962.48022055191223</v>
      </c>
      <c r="CE54" s="2">
        <v>2231</v>
      </c>
      <c r="CF54" s="17">
        <f>CE$66*BV54</f>
        <v>2514.7124340985142</v>
      </c>
      <c r="CG54" s="1">
        <f>CF54-CE54</f>
        <v>283.71243409851422</v>
      </c>
      <c r="CH54" s="2">
        <v>5438</v>
      </c>
      <c r="CI54" s="17">
        <f>CH$66*BW54</f>
        <v>8570.9437379519895</v>
      </c>
      <c r="CJ54" s="1">
        <f>CI54-CH54</f>
        <v>3132.9437379519895</v>
      </c>
      <c r="CK54" s="2">
        <v>1931</v>
      </c>
      <c r="CL54" s="17">
        <f>CK$66*BX54</f>
        <v>7215.8471041320008</v>
      </c>
      <c r="CM54" s="1">
        <f>CL54-CK54</f>
        <v>5284.8471041320008</v>
      </c>
      <c r="CN54" s="2">
        <v>1416</v>
      </c>
      <c r="CO54" s="17">
        <f>CN$66*BY54</f>
        <v>741.52969814064249</v>
      </c>
      <c r="CP54" s="1">
        <f>CO54-CN54</f>
        <v>-674.47030185935751</v>
      </c>
      <c r="CQ54" s="2">
        <v>2266</v>
      </c>
      <c r="CR54" s="17">
        <f>CQ$66*BZ54</f>
        <v>1252.7409961753908</v>
      </c>
      <c r="CS54" s="1">
        <f>CR54-CQ54</f>
        <v>-1013.2590038246092</v>
      </c>
      <c r="CT54" s="2">
        <v>1700</v>
      </c>
      <c r="CU54" s="17">
        <f>CT$66*CA54</f>
        <v>6586.4434337208213</v>
      </c>
      <c r="CV54" s="1">
        <f>CU54-CT54</f>
        <v>4886.4434337208213</v>
      </c>
      <c r="CW54" s="9"/>
      <c r="DA54" s="37"/>
      <c r="DC54" s="17"/>
      <c r="DD54" s="1"/>
    </row>
    <row r="55" spans="1:108" x14ac:dyDescent="0.2">
      <c r="A55" s="32" t="s">
        <v>8</v>
      </c>
      <c r="B55">
        <v>0</v>
      </c>
      <c r="C55">
        <v>1</v>
      </c>
      <c r="D55">
        <v>0.32369477911646499</v>
      </c>
      <c r="E55">
        <v>0.67630522088353395</v>
      </c>
      <c r="F55">
        <v>0.43923749007148499</v>
      </c>
      <c r="G55">
        <v>0.43923749007148499</v>
      </c>
      <c r="H55">
        <v>0.11365638766519801</v>
      </c>
      <c r="I55">
        <v>0.24229074889867799</v>
      </c>
      <c r="J55">
        <v>0.165945446712223</v>
      </c>
      <c r="K55">
        <v>0.26998048355884602</v>
      </c>
      <c r="L55">
        <v>0.70655852124251795</v>
      </c>
      <c r="M55" s="28">
        <v>0</v>
      </c>
      <c r="N55">
        <v>1.0050239534074801</v>
      </c>
      <c r="O55">
        <v>0.996365932621186</v>
      </c>
      <c r="P55">
        <v>1.0068326053929699</v>
      </c>
      <c r="Q55">
        <v>0.99587965705510595</v>
      </c>
      <c r="R55">
        <v>58.9799995422363</v>
      </c>
      <c r="S55" s="40">
        <f>IF(C55,O55,Q55)</f>
        <v>0.996365932621186</v>
      </c>
      <c r="T55" s="40">
        <f>IF(D55 = 0,N55,P55)</f>
        <v>1.0068326053929699</v>
      </c>
      <c r="U55" s="59">
        <f>R55*S55^(1-M55)</f>
        <v>58.765662249897396</v>
      </c>
      <c r="V55" s="58">
        <f>R55*T55^(M55+1)</f>
        <v>59.382986605185948</v>
      </c>
      <c r="W55" s="66">
        <f>0.5 * (D55-MAX($D$3:$D$65))/(MIN($D$3:$D$65)-MAX($D$3:$D$65)) + 0.75</f>
        <v>1.0996677740863792</v>
      </c>
      <c r="X55" s="66">
        <f>AVERAGE(D55, F55, G55, H55, I55, J55, K55)</f>
        <v>0.28486326087062569</v>
      </c>
      <c r="Y55" s="29">
        <f>1.2^M55</f>
        <v>1</v>
      </c>
      <c r="Z55" s="29">
        <f>1.6^M55</f>
        <v>1</v>
      </c>
      <c r="AA55" s="29">
        <f>IF(C55&gt;0, 1, 0.3)</f>
        <v>1</v>
      </c>
      <c r="AB55" s="29">
        <f>IF(C55&gt;0, 1, 0.2)</f>
        <v>1</v>
      </c>
      <c r="AC55" s="29">
        <f>PERCENTILE($L$2:$L$65, 0.05)</f>
        <v>6.5096890047036809E-2</v>
      </c>
      <c r="AD55" s="29">
        <f>PERCENTILE($L$2:$L$65, 0.95)</f>
        <v>1.0789291442260309</v>
      </c>
      <c r="AE55" s="29">
        <f>MIN(MAX(L55,AC55), AD55)</f>
        <v>0.70655852124251795</v>
      </c>
      <c r="AF55" s="29">
        <f>AE55-$AE$66+1</f>
        <v>1.6414616311954813</v>
      </c>
      <c r="AG55" s="74">
        <v>1</v>
      </c>
      <c r="AH55" s="74">
        <v>0</v>
      </c>
      <c r="AI55" s="28">
        <v>1</v>
      </c>
      <c r="AJ55" s="21">
        <f>(AF55^4) *Y55*AA55*AG55</f>
        <v>7.2597713497123166</v>
      </c>
      <c r="AK55" s="21">
        <f>(AF55^5)*Z55*AB55*AH55*AI55</f>
        <v>0</v>
      </c>
      <c r="AL55" s="15">
        <f>AJ55/$AJ$66</f>
        <v>1.8763887010009188E-2</v>
      </c>
      <c r="AM55" s="15">
        <f>AK55/$AK$66</f>
        <v>0</v>
      </c>
      <c r="AN55" s="2">
        <v>2418</v>
      </c>
      <c r="AO55" s="16">
        <f>$D$72*AL55</f>
        <v>2288.2019808760319</v>
      </c>
      <c r="AP55" s="24">
        <f>AO55-AN55</f>
        <v>-129.79801912396806</v>
      </c>
      <c r="AQ55" s="2">
        <v>590</v>
      </c>
      <c r="AR55" s="2">
        <v>3067</v>
      </c>
      <c r="AS55" s="2">
        <v>0</v>
      </c>
      <c r="AT55" s="10">
        <f>SUM(AQ55:AS55)</f>
        <v>3657</v>
      </c>
      <c r="AU55" s="16">
        <f>AL55*$D$71</f>
        <v>3495.0130075347192</v>
      </c>
      <c r="AV55" s="9">
        <f>AU55-AT55</f>
        <v>-161.98699246528076</v>
      </c>
      <c r="AW55" s="9">
        <f>AV55+AP55</f>
        <v>-291.78501158924882</v>
      </c>
      <c r="AX55" s="18">
        <f>AN55+AT55</f>
        <v>6075</v>
      </c>
      <c r="AY55" s="27">
        <f>AO55+AU55</f>
        <v>5783.2149884107512</v>
      </c>
      <c r="AZ55" s="67">
        <f>AW55*(AW55&gt;0)</f>
        <v>0</v>
      </c>
      <c r="BA55">
        <f>AZ55/$AZ$66</f>
        <v>0</v>
      </c>
      <c r="BB55" s="57">
        <f>BA55*$AW$66</f>
        <v>0</v>
      </c>
      <c r="BC55" s="70">
        <f>IF(BB55&gt;0,U55,V55)</f>
        <v>59.382986605185948</v>
      </c>
      <c r="BD55" s="17">
        <f>BB55/BC55</f>
        <v>0</v>
      </c>
      <c r="BE55" s="35">
        <f>AX55/AY55</f>
        <v>1.0504537721966016</v>
      </c>
      <c r="BF55" s="2">
        <v>0</v>
      </c>
      <c r="BG55" s="16">
        <f>AM55*$D$74</f>
        <v>0</v>
      </c>
      <c r="BH55" s="54">
        <f>BG55-BF55</f>
        <v>0</v>
      </c>
      <c r="BI55" s="75">
        <f>BH55*(BH55&gt;0)</f>
        <v>0</v>
      </c>
      <c r="BJ55" s="35">
        <f>BI55/$BI$66</f>
        <v>0</v>
      </c>
      <c r="BK55" s="76">
        <f>BJ55 * $BH$66</f>
        <v>0</v>
      </c>
      <c r="BL55" s="77">
        <f>IF(BK55&gt;0, U55, V55)</f>
        <v>59.382986605185948</v>
      </c>
      <c r="BM55" s="17">
        <f>BK55/BL55</f>
        <v>0</v>
      </c>
      <c r="BN55" s="39">
        <f>($AF55^$BN$68)*($BO$68^$M55)*(IF($C55&gt;0,1,$BP$68))</f>
        <v>1.7214439483004924</v>
      </c>
      <c r="BO55" s="39">
        <f>($AF55^$BN$69)*($BO$69^$M55)*(IF($C55&gt;0,1,$BP$69))</f>
        <v>2.8794025827593854</v>
      </c>
      <c r="BP55" s="39">
        <f>($AF55^$BN$70)*($BO$70^$M55)*(IF($C55&gt;0,1,$BP$70))</f>
        <v>11.134406365783041</v>
      </c>
      <c r="BQ55" s="39">
        <f>($AF55^$BN$71)*($BO$71^$M55)*(IF($C55&gt;0,1,$BP$71))</f>
        <v>2.889408892312844</v>
      </c>
      <c r="BR55" s="39">
        <f>($AF55^$BN$72)*($BO$72^$M55)*(IF($C55&gt;0,1,$BP$72))</f>
        <v>1.0450944357027656</v>
      </c>
      <c r="BS55" s="39">
        <f>($AF55^$BN$73)*($BO$73^$M55)*(IF($C55&gt;0,1,$BP$73))</f>
        <v>5.9131298770574707</v>
      </c>
      <c r="BT55" s="39">
        <f>($AF55^$BN$74)*($BO$74^$M55)*(IF($C55&gt;0,1,$BP$74))</f>
        <v>2.5187791593419848</v>
      </c>
      <c r="BU55" s="37">
        <f>BN55/BN$66</f>
        <v>1.5589959171558105E-2</v>
      </c>
      <c r="BV55" s="37">
        <f>BO55/BO$66</f>
        <v>1.6227070267845558E-2</v>
      </c>
      <c r="BW55" s="37">
        <f>BP55/BP$66</f>
        <v>1.0022095787505304E-2</v>
      </c>
      <c r="BX55" s="37">
        <f>BQ55/BQ$66</f>
        <v>8.5555115336293681E-3</v>
      </c>
      <c r="BY55" s="37">
        <f>BR55/BR$66</f>
        <v>1.7802287938788477E-2</v>
      </c>
      <c r="BZ55" s="37">
        <f>BS55/BS$66</f>
        <v>1.8701560935270974E-2</v>
      </c>
      <c r="CA55" s="37">
        <f>BT55/BT$66</f>
        <v>1.1144800878668383E-2</v>
      </c>
      <c r="CB55" s="2">
        <v>319</v>
      </c>
      <c r="CC55" s="17">
        <f>CB$66*BU55</f>
        <v>893.05522118353451</v>
      </c>
      <c r="CD55" s="1">
        <f>CC55-CB55</f>
        <v>574.05522118353451</v>
      </c>
      <c r="CE55" s="2">
        <v>1520</v>
      </c>
      <c r="CF55" s="17">
        <f>CE$66*BV55</f>
        <v>1022.9220555444483</v>
      </c>
      <c r="CG55" s="1">
        <f>CF55-CE55</f>
        <v>-497.07794445555169</v>
      </c>
      <c r="CH55" s="2">
        <v>344</v>
      </c>
      <c r="CI55" s="17">
        <f>CH$66*BW55</f>
        <v>751.95784693652297</v>
      </c>
      <c r="CJ55" s="1">
        <f>CI55-CH55</f>
        <v>407.95784693652297</v>
      </c>
      <c r="CK55" s="2">
        <v>858</v>
      </c>
      <c r="CL55" s="17">
        <f>CK$66*BX55</f>
        <v>583.40033147818656</v>
      </c>
      <c r="CM55" s="1">
        <f>CL55-CK55</f>
        <v>-274.59966852181344</v>
      </c>
      <c r="CN55" s="2">
        <v>1062</v>
      </c>
      <c r="CO55" s="17">
        <f>CN$66*BY55</f>
        <v>1335.5454434558503</v>
      </c>
      <c r="CP55" s="1">
        <f>CO55-CN55</f>
        <v>273.54544345585032</v>
      </c>
      <c r="CQ55" s="2">
        <v>1416</v>
      </c>
      <c r="CR55" s="17">
        <f>CQ$66*BZ55</f>
        <v>1477.9656591535297</v>
      </c>
      <c r="CS55" s="1">
        <f>CR55-CQ55</f>
        <v>61.965659153529714</v>
      </c>
      <c r="CT55" s="2">
        <v>1121</v>
      </c>
      <c r="CU55" s="17">
        <f>CT$66*CA55</f>
        <v>847.61783082712384</v>
      </c>
      <c r="CV55" s="1">
        <f>CU55-CT55</f>
        <v>-273.38216917287616</v>
      </c>
      <c r="CW55" s="9"/>
      <c r="DA55" s="37"/>
      <c r="DC55" s="17"/>
      <c r="DD55" s="1"/>
    </row>
    <row r="56" spans="1:108" x14ac:dyDescent="0.2">
      <c r="A56" s="44" t="s">
        <v>5</v>
      </c>
      <c r="B56">
        <v>1</v>
      </c>
      <c r="C56">
        <v>1</v>
      </c>
      <c r="D56">
        <v>0.95983935742971804</v>
      </c>
      <c r="E56">
        <v>4.0160642570281103E-2</v>
      </c>
      <c r="F56">
        <v>0.99682287529785496</v>
      </c>
      <c r="G56">
        <v>0.99682287529785496</v>
      </c>
      <c r="H56">
        <v>0.52775330396475695</v>
      </c>
      <c r="I56">
        <v>0.60352422907488901</v>
      </c>
      <c r="J56">
        <v>0.56436859047705301</v>
      </c>
      <c r="K56">
        <v>0.75005034570162898</v>
      </c>
      <c r="L56">
        <v>1.0807205446505299</v>
      </c>
      <c r="M56" s="28">
        <v>-2</v>
      </c>
      <c r="N56">
        <v>1.00904694980627</v>
      </c>
      <c r="O56">
        <v>0.99284849318471002</v>
      </c>
      <c r="P56">
        <v>1.00977629380044</v>
      </c>
      <c r="Q56">
        <v>0.991754081923643</v>
      </c>
      <c r="R56">
        <v>74.489997863769503</v>
      </c>
      <c r="S56" s="40">
        <f>IF(C56,O56,Q56)</f>
        <v>0.99284849318471002</v>
      </c>
      <c r="T56" s="40">
        <f>IF(D56 = 0,N56,P56)</f>
        <v>1.00977629380044</v>
      </c>
      <c r="U56" s="59">
        <f>R56*S56^(1-M56)</f>
        <v>72.903252596814013</v>
      </c>
      <c r="V56" s="58">
        <f>R56*T56^(M56+1)</f>
        <v>73.768812281595132</v>
      </c>
      <c r="W56" s="66">
        <f>0.5 * (D56-MAX($D$3:$D$65))/(MIN($D$3:$D$65)-MAX($D$3:$D$65)) + 0.75</f>
        <v>0.77076411960132929</v>
      </c>
      <c r="X56" s="66">
        <f>AVERAGE(D56, F56, G56, H56, I56, J56, K56)</f>
        <v>0.77131165389196521</v>
      </c>
      <c r="Y56" s="29">
        <f>1.2^M56</f>
        <v>0.69444444444444442</v>
      </c>
      <c r="Z56" s="29">
        <f>1.6^M56</f>
        <v>0.39062499999999994</v>
      </c>
      <c r="AA56" s="29">
        <f>IF(C56&gt;0, 1, 0.3)</f>
        <v>1</v>
      </c>
      <c r="AB56" s="29">
        <f>IF(C56&gt;0, 1, 0.2)</f>
        <v>1</v>
      </c>
      <c r="AC56" s="29">
        <f>PERCENTILE($L$2:$L$65, 0.05)</f>
        <v>6.5096890047036809E-2</v>
      </c>
      <c r="AD56" s="29">
        <f>PERCENTILE($L$2:$L$65, 0.95)</f>
        <v>1.0789291442260309</v>
      </c>
      <c r="AE56" s="29">
        <f>MIN(MAX(L56,AC56), AD56)</f>
        <v>1.0789291442260309</v>
      </c>
      <c r="AF56" s="29">
        <f>AE56-$AE$66+1</f>
        <v>2.0138322541789941</v>
      </c>
      <c r="AG56" s="74">
        <v>1</v>
      </c>
      <c r="AH56" s="74">
        <v>1</v>
      </c>
      <c r="AI56" s="28">
        <v>2</v>
      </c>
      <c r="AJ56" s="21">
        <f>(AF56^4) *Y56*AA56*AG56</f>
        <v>11.421698120008394</v>
      </c>
      <c r="AK56" s="21">
        <f>(AF56^5)*Z56*AB56*AH56*AI56</f>
        <v>25.876557080514541</v>
      </c>
      <c r="AL56" s="15">
        <f>AJ56/$AJ$66</f>
        <v>2.9520964595498526E-2</v>
      </c>
      <c r="AM56" s="15">
        <f>AK56/$AK$66</f>
        <v>9.0226178322212025E-2</v>
      </c>
      <c r="AN56" s="2">
        <v>7151</v>
      </c>
      <c r="AO56" s="16">
        <f>$D$72*AL56</f>
        <v>3599.9966120430104</v>
      </c>
      <c r="AP56" s="24">
        <f>AO56-AN56</f>
        <v>-3551.0033879569896</v>
      </c>
      <c r="AQ56" s="2">
        <v>968</v>
      </c>
      <c r="AR56" s="2">
        <v>6928</v>
      </c>
      <c r="AS56" s="2">
        <v>0</v>
      </c>
      <c r="AT56" s="10">
        <f>SUM(AQ56:AS56)</f>
        <v>7896</v>
      </c>
      <c r="AU56" s="16">
        <f>AL56*$D$71</f>
        <v>5498.6557530005475</v>
      </c>
      <c r="AV56" s="9">
        <f>AU56-AT56</f>
        <v>-2397.3442469994525</v>
      </c>
      <c r="AW56" s="9">
        <f>AV56+AP56</f>
        <v>-5948.3476349564426</v>
      </c>
      <c r="AX56" s="18">
        <f>AN56+AT56</f>
        <v>15047</v>
      </c>
      <c r="AY56" s="27">
        <f>AO56+AU56</f>
        <v>9098.6523650435574</v>
      </c>
      <c r="AZ56" s="67">
        <f>AW56*(AW56&gt;0)</f>
        <v>0</v>
      </c>
      <c r="BA56">
        <f>AZ56/$AZ$66</f>
        <v>0</v>
      </c>
      <c r="BB56" s="57">
        <f>BA56*$AW$66</f>
        <v>0</v>
      </c>
      <c r="BC56" s="60">
        <f>IF(BB56&gt;0,U56,V56)</f>
        <v>73.768812281595132</v>
      </c>
      <c r="BD56" s="17">
        <f>BB56/BC56</f>
        <v>0</v>
      </c>
      <c r="BE56" s="35">
        <f>AX56/AY56</f>
        <v>1.6537613919408125</v>
      </c>
      <c r="BF56" s="2">
        <v>522</v>
      </c>
      <c r="BG56" s="16">
        <f>AM56*$D$74</f>
        <v>396.33021768349823</v>
      </c>
      <c r="BH56" s="54">
        <f>BG56-BF56</f>
        <v>-125.66978231650177</v>
      </c>
      <c r="BI56" s="75">
        <f>BH56*(BH56&gt;0)</f>
        <v>0</v>
      </c>
      <c r="BJ56" s="35">
        <f>BI56/$BI$66</f>
        <v>0</v>
      </c>
      <c r="BK56" s="76">
        <f>BJ56 * $BH$66</f>
        <v>0</v>
      </c>
      <c r="BL56" s="77">
        <f>IF(BK56&gt;0, U56, V56)</f>
        <v>73.768812281595132</v>
      </c>
      <c r="BM56" s="17">
        <f>BK56/BL56</f>
        <v>0</v>
      </c>
      <c r="BN56" s="39">
        <f>($AF56^$BN$68)*($BO$68^$M56)*(IF($C56&gt;0,1,$BP$68))</f>
        <v>4.0306470907847398</v>
      </c>
      <c r="BO56" s="39">
        <f>($AF56^$BN$69)*($BO$69^$M56)*(IF($C56&gt;0,1,$BP$69))</f>
        <v>7.1553634709494416</v>
      </c>
      <c r="BP56" s="39">
        <f>($AF56^$BN$70)*($BO$70^$M56)*(IF($C56&gt;0,1,$BP$70))</f>
        <v>130.06939436670268</v>
      </c>
      <c r="BQ56" s="39">
        <f>($AF56^$BN$71)*($BO$71^$M56)*(IF($C56&gt;0,1,$BP$71))</f>
        <v>36.126720741973408</v>
      </c>
      <c r="BR56" s="39">
        <f>($AF56^$BN$72)*($BO$72^$M56)*(IF($C56&gt;0,1,$BP$72))</f>
        <v>0.58052475563004458</v>
      </c>
      <c r="BS56" s="39">
        <f>($AF56^$BN$73)*($BO$73^$M56)*(IF($C56&gt;0,1,$BP$73))</f>
        <v>5.1036938509361249</v>
      </c>
      <c r="BT56" s="39">
        <f>($AF56^$BN$74)*($BO$74^$M56)*(IF($C56&gt;0,1,$BP$74))</f>
        <v>19.75749694041021</v>
      </c>
      <c r="BU56" s="37">
        <f>BN56/BN$66</f>
        <v>3.6502857756321623E-2</v>
      </c>
      <c r="BV56" s="37">
        <f>BO56/BO$66</f>
        <v>4.032454042039544E-2</v>
      </c>
      <c r="BW56" s="37">
        <f>BP56/BP$66</f>
        <v>0.11707565599292925</v>
      </c>
      <c r="BX56" s="37">
        <f>BQ56/BQ$66</f>
        <v>0.10697086757172462</v>
      </c>
      <c r="BY56" s="37">
        <f>BR56/BR$66</f>
        <v>9.8887416316319806E-3</v>
      </c>
      <c r="BZ56" s="37">
        <f>BS56/BS$66</f>
        <v>1.6141543232219124E-2</v>
      </c>
      <c r="CA56" s="37">
        <f>BT56/BT$66</f>
        <v>8.7420673005447508E-2</v>
      </c>
      <c r="CB56" s="2">
        <v>1319</v>
      </c>
      <c r="CC56" s="17">
        <f>CB$66*BU56</f>
        <v>2091.0297037131277</v>
      </c>
      <c r="CD56" s="1">
        <f>CC56-CB56</f>
        <v>772.02970371312767</v>
      </c>
      <c r="CE56" s="2">
        <v>708</v>
      </c>
      <c r="CF56" s="17">
        <f>CE$66*BV56</f>
        <v>2541.9783790208876</v>
      </c>
      <c r="CG56" s="1">
        <f>CF56-CE56</f>
        <v>1833.9783790208876</v>
      </c>
      <c r="CH56" s="2">
        <v>4454</v>
      </c>
      <c r="CI56" s="17">
        <f>CH$66*BW56</f>
        <v>8784.1864691494811</v>
      </c>
      <c r="CJ56" s="1">
        <f>CI56-CH56</f>
        <v>4330.1864691494811</v>
      </c>
      <c r="CK56" s="2">
        <v>787</v>
      </c>
      <c r="CL56" s="17">
        <f>CK$66*BX56</f>
        <v>7294.3434597159021</v>
      </c>
      <c r="CM56" s="1">
        <f>CL56-CK56</f>
        <v>6507.3434597159021</v>
      </c>
      <c r="CN56" s="2">
        <v>1564</v>
      </c>
      <c r="CO56" s="17">
        <f>CN$66*BY56</f>
        <v>741.86328594666281</v>
      </c>
      <c r="CP56" s="1">
        <f>CO56-CN56</f>
        <v>-822.13671405333719</v>
      </c>
      <c r="CQ56" s="2">
        <v>2756</v>
      </c>
      <c r="CR56" s="17">
        <f>CQ$66*BZ56</f>
        <v>1275.6500200990452</v>
      </c>
      <c r="CS56" s="1">
        <f>CR56-CQ56</f>
        <v>-1480.3499799009548</v>
      </c>
      <c r="CT56" s="2">
        <v>2086</v>
      </c>
      <c r="CU56" s="17">
        <f>CT$66*CA56</f>
        <v>6648.7792854293102</v>
      </c>
      <c r="CV56" s="1">
        <f>CU56-CT56</f>
        <v>4562.7792854293102</v>
      </c>
      <c r="CW56" s="9"/>
      <c r="DA56" s="37"/>
      <c r="DC56" s="17"/>
      <c r="DD56" s="1"/>
    </row>
    <row r="57" spans="1:108" x14ac:dyDescent="0.2">
      <c r="A57" s="44" t="s">
        <v>7</v>
      </c>
      <c r="B57">
        <v>0</v>
      </c>
      <c r="C57">
        <v>0</v>
      </c>
      <c r="D57">
        <v>0.29076305220883503</v>
      </c>
      <c r="E57">
        <v>0.70923694779116397</v>
      </c>
      <c r="F57">
        <v>0.27958697378872099</v>
      </c>
      <c r="G57">
        <v>0.27958697378872099</v>
      </c>
      <c r="H57">
        <v>0.11806167400881</v>
      </c>
      <c r="I57">
        <v>0.50484581497797298</v>
      </c>
      <c r="J57">
        <v>0.24413713775794499</v>
      </c>
      <c r="K57">
        <v>0.26126148498235202</v>
      </c>
      <c r="L57">
        <v>0.35246508218081701</v>
      </c>
      <c r="M57" s="28">
        <v>0</v>
      </c>
      <c r="N57">
        <v>1.0039067025456101</v>
      </c>
      <c r="O57">
        <v>0.99676836851886697</v>
      </c>
      <c r="P57">
        <v>1.0064141888507101</v>
      </c>
      <c r="Q57">
        <v>0.99764358101347494</v>
      </c>
      <c r="R57">
        <v>123.139999389648</v>
      </c>
      <c r="S57" s="40">
        <f>IF(C57,O57,Q57)</f>
        <v>0.99764358101347494</v>
      </c>
      <c r="T57" s="40">
        <f>IF(D57 = 0,N57,P57)</f>
        <v>1.0064141888507101</v>
      </c>
      <c r="U57" s="59">
        <f>R57*S57^(1-M57)</f>
        <v>122.84982995708555</v>
      </c>
      <c r="V57" s="58">
        <f>R57*T57^(M57+1)</f>
        <v>123.92984260080952</v>
      </c>
      <c r="W57" s="66">
        <f>0.5 * (D57-MAX($D$3:$D$65))/(MIN($D$3:$D$65)-MAX($D$3:$D$65)) + 0.75</f>
        <v>1.1166943521594686</v>
      </c>
      <c r="X57" s="66">
        <f>AVERAGE(D57, F57, G57, H57, I57, J57, K57)</f>
        <v>0.28260615878762241</v>
      </c>
      <c r="Y57" s="29">
        <f>1.2^M57</f>
        <v>1</v>
      </c>
      <c r="Z57" s="29">
        <f>1.6^M57</f>
        <v>1</v>
      </c>
      <c r="AA57" s="29">
        <f>IF(C57&gt;0, 1, 0.3)</f>
        <v>0.3</v>
      </c>
      <c r="AB57" s="29">
        <f>IF(C57&gt;0, 1, 0.2)</f>
        <v>0.2</v>
      </c>
      <c r="AC57" s="29">
        <f>PERCENTILE($L$2:$L$65, 0.05)</f>
        <v>6.5096890047036809E-2</v>
      </c>
      <c r="AD57" s="29">
        <f>PERCENTILE($L$2:$L$65, 0.95)</f>
        <v>1.0789291442260309</v>
      </c>
      <c r="AE57" s="29">
        <f>MIN(MAX(L57,AC57), AD57)</f>
        <v>0.35246508218081701</v>
      </c>
      <c r="AF57" s="29">
        <f>AE57-$AE$66+1</f>
        <v>1.2873681921337803</v>
      </c>
      <c r="AG57" s="74">
        <v>1</v>
      </c>
      <c r="AH57" s="74">
        <v>0</v>
      </c>
      <c r="AI57" s="28">
        <v>1</v>
      </c>
      <c r="AJ57" s="21">
        <f>(AF57^4) *Y57*AA57*AG57</f>
        <v>0.82400975443799507</v>
      </c>
      <c r="AK57" s="21">
        <f>(AF57^5)*Z57*AB57*AH57*AI57</f>
        <v>0</v>
      </c>
      <c r="AL57" s="15">
        <f>AJ57/$AJ$66</f>
        <v>2.1297676169970085E-3</v>
      </c>
      <c r="AM57" s="15">
        <f>AK57/$AK$66</f>
        <v>0</v>
      </c>
      <c r="AN57" s="2">
        <v>123</v>
      </c>
      <c r="AO57" s="16">
        <f>$D$72*AL57</f>
        <v>259.71902716204823</v>
      </c>
      <c r="AP57" s="24">
        <f>AO57-AN57</f>
        <v>136.71902716204823</v>
      </c>
      <c r="AQ57" s="2">
        <v>1601</v>
      </c>
      <c r="AR57" s="2">
        <v>1231</v>
      </c>
      <c r="AS57" s="2">
        <v>123</v>
      </c>
      <c r="AT57" s="10">
        <f>SUM(AQ57:AS57)</f>
        <v>2955</v>
      </c>
      <c r="AU57" s="16">
        <f>AL57*$D$71</f>
        <v>396.69635190513338</v>
      </c>
      <c r="AV57" s="9">
        <f>AU57-AT57</f>
        <v>-2558.3036480948667</v>
      </c>
      <c r="AW57" s="9">
        <f>AV57+AP57</f>
        <v>-2421.5846209328183</v>
      </c>
      <c r="AX57" s="18">
        <f>AN57+AT57</f>
        <v>3078</v>
      </c>
      <c r="AY57" s="27">
        <f>AO57+AU57</f>
        <v>656.41537906718168</v>
      </c>
      <c r="AZ57" s="67">
        <f>AW57*(AW57&gt;0)</f>
        <v>0</v>
      </c>
      <c r="BA57">
        <f>AZ57/$AZ$66</f>
        <v>0</v>
      </c>
      <c r="BB57" s="57">
        <f>BA57*$AW$66</f>
        <v>0</v>
      </c>
      <c r="BC57" s="70">
        <f>IF(BB57&gt;0,U57,V57)</f>
        <v>123.92984260080952</v>
      </c>
      <c r="BD57" s="17">
        <f>BB57/BC57</f>
        <v>0</v>
      </c>
      <c r="BE57" s="35">
        <f>AX57/AY57</f>
        <v>4.6891040310086609</v>
      </c>
      <c r="BF57" s="2">
        <v>0</v>
      </c>
      <c r="BG57" s="16">
        <f>AM57*$D$74</f>
        <v>0</v>
      </c>
      <c r="BH57" s="54">
        <f>BG57-BF57</f>
        <v>0</v>
      </c>
      <c r="BI57" s="75">
        <f>BH57*(BH57&gt;0)</f>
        <v>0</v>
      </c>
      <c r="BJ57" s="35">
        <f>BI57/$BI$66</f>
        <v>0</v>
      </c>
      <c r="BK57" s="76">
        <f>BJ57 * $BH$66</f>
        <v>0</v>
      </c>
      <c r="BL57" s="77">
        <f>IF(BK57&gt;0, U57, V57)</f>
        <v>123.92984260080952</v>
      </c>
      <c r="BM57" s="17">
        <f>BK57/BL57</f>
        <v>0</v>
      </c>
      <c r="BN57" s="39">
        <f>($AF57^$BN$68)*($BO$68^$M57)*(IF($C57&gt;0,1,$BP$68))</f>
        <v>0.61200112633900583</v>
      </c>
      <c r="BO57" s="39">
        <f>($AF57^$BN$69)*($BO$69^$M57)*(IF($C57&gt;0,1,$BP$69))</f>
        <v>0.67546358806136364</v>
      </c>
      <c r="BP57" s="39">
        <f>($AF57^$BN$70)*($BO$70^$M57)*(IF($C57&gt;0,1,$BP$70))</f>
        <v>6.8314766485507985E-3</v>
      </c>
      <c r="BQ57" s="39">
        <f>($AF57^$BN$71)*($BO$71^$M57)*(IF($C57&gt;0,1,$BP$71))</f>
        <v>1.2451212548782937</v>
      </c>
      <c r="BR57" s="39">
        <f>($AF57^$BN$72)*($BO$72^$M57)*(IF($C57&gt;0,1,$BP$72))</f>
        <v>0.66886934966689171</v>
      </c>
      <c r="BS57" s="39">
        <f>($AF57^$BN$73)*($BO$73^$M57)*(IF($C57&gt;0,1,$BP$73))</f>
        <v>0.55664289172949644</v>
      </c>
      <c r="BT57" s="39">
        <f>($AF57^$BN$74)*($BO$74^$M57)*(IF($C57&gt;0,1,$BP$74))</f>
        <v>6.2452607950190066E-2</v>
      </c>
      <c r="BU57" s="37">
        <f>BN57/BN$66</f>
        <v>5.5424822759940371E-3</v>
      </c>
      <c r="BV57" s="37">
        <f>BO57/BO$66</f>
        <v>3.8066212666722334E-3</v>
      </c>
      <c r="BW57" s="37">
        <f>BP57/BP$66</f>
        <v>6.1490223270710374E-6</v>
      </c>
      <c r="BX57" s="37">
        <f>BQ57/BQ$66</f>
        <v>3.6867918850873815E-3</v>
      </c>
      <c r="BY57" s="37">
        <f>BR57/BR$66</f>
        <v>1.1393616068956638E-2</v>
      </c>
      <c r="BZ57" s="37">
        <f>BS57/BS$66</f>
        <v>1.7605043649142639E-3</v>
      </c>
      <c r="CA57" s="37">
        <f>BT57/BT$66</f>
        <v>2.7633303117381741E-4</v>
      </c>
      <c r="CB57" s="2">
        <v>753</v>
      </c>
      <c r="CC57" s="17">
        <f>CB$66*BU57</f>
        <v>317.49555469804244</v>
      </c>
      <c r="CD57" s="1">
        <f>CC57-CB57</f>
        <v>-435.50444530195756</v>
      </c>
      <c r="CE57" s="2">
        <v>1208</v>
      </c>
      <c r="CF57" s="17">
        <f>CE$66*BV57</f>
        <v>239.96179140848426</v>
      </c>
      <c r="CG57" s="1">
        <f>CF57-CE57</f>
        <v>-968.03820859151574</v>
      </c>
      <c r="CH57" s="2">
        <v>0</v>
      </c>
      <c r="CI57" s="17">
        <f>CH$66*BW57</f>
        <v>0.46136114520013993</v>
      </c>
      <c r="CJ57" s="1">
        <f>CI57-CH57</f>
        <v>0.46136114520013993</v>
      </c>
      <c r="CK57" s="2">
        <v>1327</v>
      </c>
      <c r="CL57" s="17">
        <f>CK$66*BX57</f>
        <v>251.40233864410854</v>
      </c>
      <c r="CM57" s="1">
        <f>CL57-CK57</f>
        <v>-1075.5976613558914</v>
      </c>
      <c r="CN57" s="2">
        <v>862</v>
      </c>
      <c r="CO57" s="17">
        <f>CN$66*BY57</f>
        <v>854.76047110919592</v>
      </c>
      <c r="CP57" s="1">
        <f>CO57-CN57</f>
        <v>-7.2395288908040811</v>
      </c>
      <c r="CQ57" s="2">
        <v>493</v>
      </c>
      <c r="CR57" s="17">
        <f>CQ$66*BZ57</f>
        <v>139.13089945480937</v>
      </c>
      <c r="CS57" s="1">
        <f>CR57-CQ57</f>
        <v>-353.86910054519063</v>
      </c>
      <c r="CT57" s="2">
        <v>739</v>
      </c>
      <c r="CU57" s="17">
        <f>CT$66*CA57</f>
        <v>21.016508685924684</v>
      </c>
      <c r="CV57" s="1">
        <f>CU57-CT57</f>
        <v>-717.98349131407531</v>
      </c>
      <c r="CW57" s="9"/>
      <c r="DA57" s="37"/>
      <c r="DC57" s="17"/>
      <c r="DD57" s="1"/>
    </row>
    <row r="58" spans="1:108" x14ac:dyDescent="0.2">
      <c r="A58" s="44" t="s">
        <v>63</v>
      </c>
      <c r="B58">
        <v>1</v>
      </c>
      <c r="C58">
        <v>1</v>
      </c>
      <c r="D58">
        <v>0.42650602409638499</v>
      </c>
      <c r="E58">
        <v>0.57349397590361395</v>
      </c>
      <c r="F58">
        <v>0.44559173947577402</v>
      </c>
      <c r="G58">
        <v>0.44559173947577402</v>
      </c>
      <c r="H58">
        <v>8.8986784140969097E-2</v>
      </c>
      <c r="I58">
        <v>0.198237885462555</v>
      </c>
      <c r="J58">
        <v>0.132817739486179</v>
      </c>
      <c r="K58">
        <v>0.24327451072992901</v>
      </c>
      <c r="L58">
        <v>0.634569902567648</v>
      </c>
      <c r="M58" s="28">
        <v>0</v>
      </c>
      <c r="N58">
        <v>1.0083746237109401</v>
      </c>
      <c r="O58">
        <v>0.99240045641260699</v>
      </c>
      <c r="P58">
        <v>1.01011399827616</v>
      </c>
      <c r="Q58">
        <v>0.99436589793156305</v>
      </c>
      <c r="R58">
        <v>86.900001525878906</v>
      </c>
      <c r="S58" s="40">
        <f>IF(C58,O58,Q58)</f>
        <v>0.99240045641260699</v>
      </c>
      <c r="T58" s="40">
        <f>IF(D58 = 0,N58,P58)</f>
        <v>1.01011399827616</v>
      </c>
      <c r="U58" s="59">
        <f>R58*S58^(1-M58)</f>
        <v>86.239601176538471</v>
      </c>
      <c r="V58" s="58">
        <f>R58*T58^(M58+1)</f>
        <v>87.778907991509953</v>
      </c>
      <c r="W58" s="66">
        <f>0.5 * (D58-MAX($D$3:$D$65))/(MIN($D$3:$D$65)-MAX($D$3:$D$65)) + 0.75</f>
        <v>1.046511627906977</v>
      </c>
      <c r="X58" s="66">
        <f>AVERAGE(D58, F58, G58, H58, I58, J58, K58)</f>
        <v>0.28300091755250928</v>
      </c>
      <c r="Y58" s="29">
        <f>1.2^M58</f>
        <v>1</v>
      </c>
      <c r="Z58" s="29">
        <f>1.6^M58</f>
        <v>1</v>
      </c>
      <c r="AA58" s="29">
        <f>IF(C58&gt;0, 1, 0.3)</f>
        <v>1</v>
      </c>
      <c r="AB58" s="29">
        <f>IF(C58&gt;0, 1, 0.2)</f>
        <v>1</v>
      </c>
      <c r="AC58" s="29">
        <f>PERCENTILE($L$2:$L$65, 0.05)</f>
        <v>6.5096890047036809E-2</v>
      </c>
      <c r="AD58" s="29">
        <f>PERCENTILE($L$2:$L$65, 0.95)</f>
        <v>1.0789291442260309</v>
      </c>
      <c r="AE58" s="29">
        <f>MIN(MAX(L58,AC58), AD58)</f>
        <v>0.634569902567648</v>
      </c>
      <c r="AF58" s="29">
        <f>AE58-$AE$66+1</f>
        <v>1.5694730125206111</v>
      </c>
      <c r="AG58" s="74">
        <v>1</v>
      </c>
      <c r="AH58" s="74">
        <v>0</v>
      </c>
      <c r="AI58" s="28">
        <v>1</v>
      </c>
      <c r="AJ58" s="21">
        <f>(AF58^4) *Y58*AA58*AG58</f>
        <v>6.0675785757007867</v>
      </c>
      <c r="AK58" s="21">
        <f>(AF58^5)*Z58*AB58*AH58*AI58</f>
        <v>0</v>
      </c>
      <c r="AL58" s="15">
        <f>AJ58/$AJ$66</f>
        <v>1.5682499259885595E-2</v>
      </c>
      <c r="AM58" s="15">
        <f>AK58/$AK$66</f>
        <v>0</v>
      </c>
      <c r="AN58" s="2">
        <v>2955</v>
      </c>
      <c r="AO58" s="16">
        <f>$D$72*AL58</f>
        <v>1912.43561914518</v>
      </c>
      <c r="AP58" s="24">
        <f>AO58-AN58</f>
        <v>-1042.56438085482</v>
      </c>
      <c r="AQ58" s="2">
        <v>0</v>
      </c>
      <c r="AR58" s="2">
        <v>2433</v>
      </c>
      <c r="AS58" s="2">
        <v>87</v>
      </c>
      <c r="AT58" s="10">
        <f>SUM(AQ58:AS58)</f>
        <v>2520</v>
      </c>
      <c r="AU58" s="16">
        <f>AL58*$D$71</f>
        <v>2921.0652821942631</v>
      </c>
      <c r="AV58" s="9">
        <f>AU58-AT58</f>
        <v>401.06528219426309</v>
      </c>
      <c r="AW58" s="9">
        <f>AV58+AP58</f>
        <v>-641.49909866055691</v>
      </c>
      <c r="AX58" s="18">
        <f>AN58+AT58</f>
        <v>5475</v>
      </c>
      <c r="AY58" s="27">
        <f>AO58+AU58</f>
        <v>4833.5009013394429</v>
      </c>
      <c r="AZ58" s="67">
        <f>AW58*(AW58&gt;0)</f>
        <v>0</v>
      </c>
      <c r="BA58">
        <f>AZ58/$AZ$66</f>
        <v>0</v>
      </c>
      <c r="BB58" s="57">
        <f>BA58*$AW$66</f>
        <v>0</v>
      </c>
      <c r="BC58" s="60">
        <f>IF(BB58&gt;0,U58,V58)</f>
        <v>87.778907991509953</v>
      </c>
      <c r="BD58" s="17">
        <f>BB58/BC58</f>
        <v>0</v>
      </c>
      <c r="BE58" s="35">
        <f>AX58/AY58</f>
        <v>1.1327193501676573</v>
      </c>
      <c r="BF58" s="2">
        <v>0</v>
      </c>
      <c r="BG58" s="16">
        <f>AM58*$D$74</f>
        <v>0</v>
      </c>
      <c r="BH58" s="54">
        <f>BG58-BF58</f>
        <v>0</v>
      </c>
      <c r="BI58" s="75">
        <f>BH58*(BH58&gt;0)</f>
        <v>0</v>
      </c>
      <c r="BJ58" s="35">
        <f>BI58/$BI$66</f>
        <v>0</v>
      </c>
      <c r="BK58" s="76">
        <f>BJ58 * $BH$66</f>
        <v>0</v>
      </c>
      <c r="BL58" s="77">
        <f>IF(BK58&gt;0, U58, V58)</f>
        <v>87.778907991509953</v>
      </c>
      <c r="BM58" s="17">
        <f>BK58/BL58</f>
        <v>0</v>
      </c>
      <c r="BN58" s="39">
        <f>($AF58^$BN$68)*($BO$68^$M58)*(IF($C58&gt;0,1,$BP$68))</f>
        <v>1.6388764782204497</v>
      </c>
      <c r="BO58" s="39">
        <f>($AF58^$BN$69)*($BO$69^$M58)*(IF($C58&gt;0,1,$BP$69))</f>
        <v>2.6166083370169106</v>
      </c>
      <c r="BP58" s="39">
        <f>($AF58^$BN$70)*($BO$70^$M58)*(IF($C58&gt;0,1,$BP$70))</f>
        <v>8.9526371667923694</v>
      </c>
      <c r="BQ58" s="39">
        <f>($AF58^$BN$71)*($BO$71^$M58)*(IF($C58&gt;0,1,$BP$71))</f>
        <v>2.6248772435999967</v>
      </c>
      <c r="BR58" s="39">
        <f>($AF58^$BN$72)*($BO$72^$M58)*(IF($C58&gt;0,1,$BP$72))</f>
        <v>1.0409313604540356</v>
      </c>
      <c r="BS58" s="39">
        <f>($AF58^$BN$73)*($BO$73^$M58)*(IF($C58&gt;0,1,$BP$73))</f>
        <v>5.0346967164121068</v>
      </c>
      <c r="BT58" s="39">
        <f>($AF58^$BN$74)*($BO$74^$M58)*(IF($C58&gt;0,1,$BP$74))</f>
        <v>2.3167820552695297</v>
      </c>
      <c r="BU58" s="37">
        <f>BN58/BN$66</f>
        <v>1.4842201169493889E-2</v>
      </c>
      <c r="BV58" s="37">
        <f>BO58/BO$66</f>
        <v>1.4746075315218274E-2</v>
      </c>
      <c r="BW58" s="37">
        <f>BP58/BP$66</f>
        <v>8.0582820752890007E-3</v>
      </c>
      <c r="BX58" s="37">
        <f>BQ58/BQ$66</f>
        <v>7.7722359032421562E-3</v>
      </c>
      <c r="BY58" s="37">
        <f>BR58/BR$66</f>
        <v>1.7731373520189646E-2</v>
      </c>
      <c r="BZ58" s="37">
        <f>BS58/BS$66</f>
        <v>1.5923324768818466E-2</v>
      </c>
      <c r="CA58" s="37">
        <f>BT58/BT$66</f>
        <v>1.0251027601799091E-2</v>
      </c>
      <c r="CB58" s="2">
        <v>259</v>
      </c>
      <c r="CC58" s="17">
        <f>CB$66*BU58</f>
        <v>850.22065179328797</v>
      </c>
      <c r="CD58" s="1">
        <f>CC58-CB58</f>
        <v>591.22065179328797</v>
      </c>
      <c r="CE58" s="2">
        <v>731</v>
      </c>
      <c r="CF58" s="17">
        <f>CE$66*BV58</f>
        <v>929.56309572072962</v>
      </c>
      <c r="CG58" s="1">
        <f>CF58-CE58</f>
        <v>198.56309572072962</v>
      </c>
      <c r="CH58" s="2">
        <v>0</v>
      </c>
      <c r="CI58" s="17">
        <f>CH$66*BW58</f>
        <v>604.61290410893378</v>
      </c>
      <c r="CJ58" s="1">
        <f>CI58-CH58</f>
        <v>604.61290410893378</v>
      </c>
      <c r="CK58" s="2">
        <v>428</v>
      </c>
      <c r="CL58" s="17">
        <f>CK$66*BX58</f>
        <v>529.98876624208265</v>
      </c>
      <c r="CM58" s="1">
        <f>CL58-CK58</f>
        <v>101.98876624208265</v>
      </c>
      <c r="CN58" s="2">
        <v>1043</v>
      </c>
      <c r="CO58" s="17">
        <f>CN$66*BY58</f>
        <v>1330.2253728581475</v>
      </c>
      <c r="CP58" s="1">
        <f>CO58-CN58</f>
        <v>287.22537285814747</v>
      </c>
      <c r="CQ58" s="2">
        <v>1217</v>
      </c>
      <c r="CR58" s="17">
        <f>CQ$66*BZ58</f>
        <v>1258.4044331549546</v>
      </c>
      <c r="CS58" s="1">
        <f>CR58-CQ58</f>
        <v>41.404433154954631</v>
      </c>
      <c r="CT58" s="2">
        <v>869</v>
      </c>
      <c r="CU58" s="17">
        <f>CT$66*CA58</f>
        <v>779.6419042548298</v>
      </c>
      <c r="CV58" s="1">
        <f>CU58-CT58</f>
        <v>-89.358095745170203</v>
      </c>
      <c r="CW58" s="9"/>
      <c r="DA58" s="37"/>
      <c r="DC58" s="17"/>
      <c r="DD58" s="1"/>
    </row>
    <row r="59" spans="1:108" x14ac:dyDescent="0.2">
      <c r="A59" s="44" t="s">
        <v>64</v>
      </c>
      <c r="B59">
        <v>1</v>
      </c>
      <c r="C59">
        <v>1</v>
      </c>
      <c r="D59">
        <v>0.90040160642570199</v>
      </c>
      <c r="E59">
        <v>9.95983935742972E-2</v>
      </c>
      <c r="F59">
        <v>0.93089753772835504</v>
      </c>
      <c r="G59">
        <v>0.93089753772835504</v>
      </c>
      <c r="H59">
        <v>0.55330396475770904</v>
      </c>
      <c r="I59">
        <v>0.58414096916299496</v>
      </c>
      <c r="J59">
        <v>0.56851342483295497</v>
      </c>
      <c r="K59">
        <v>0.72748041028093102</v>
      </c>
      <c r="L59">
        <v>0.65315748740848101</v>
      </c>
      <c r="M59" s="28">
        <v>0</v>
      </c>
      <c r="N59">
        <v>1.01168158288042</v>
      </c>
      <c r="O59">
        <v>0.99280378767536404</v>
      </c>
      <c r="P59">
        <v>1.0086443570055299</v>
      </c>
      <c r="Q59">
        <v>0.992230657474095</v>
      </c>
      <c r="R59">
        <v>44.259998321533203</v>
      </c>
      <c r="S59" s="40">
        <f>IF(C59,O59,Q59)</f>
        <v>0.99280378767536404</v>
      </c>
      <c r="T59" s="40">
        <f>IF(D59 = 0,N59,P59)</f>
        <v>1.0086443570055299</v>
      </c>
      <c r="U59" s="59">
        <f>R59*S59^(1-M59)</f>
        <v>43.941493976123418</v>
      </c>
      <c r="V59" s="58">
        <f>R59*T59^(M59+1)</f>
        <v>44.642597548088688</v>
      </c>
      <c r="W59" s="66">
        <f>0.5 * (D59-MAX($D$3:$D$65))/(MIN($D$3:$D$65)-MAX($D$3:$D$65)) + 0.75</f>
        <v>0.80149501661129607</v>
      </c>
      <c r="X59" s="66">
        <f>AVERAGE(D59, F59, G59, H59, I59, J59, K59)</f>
        <v>0.74223363584528601</v>
      </c>
      <c r="Y59" s="29">
        <f>1.2^M59</f>
        <v>1</v>
      </c>
      <c r="Z59" s="29">
        <f>1.6^M59</f>
        <v>1</v>
      </c>
      <c r="AA59" s="29">
        <f>IF(C59&gt;0, 1, 0.3)</f>
        <v>1</v>
      </c>
      <c r="AB59" s="29">
        <f>IF(C59&gt;0, 1, 0.2)</f>
        <v>1</v>
      </c>
      <c r="AC59" s="29">
        <f>PERCENTILE($L$2:$L$65, 0.05)</f>
        <v>6.5096890047036809E-2</v>
      </c>
      <c r="AD59" s="29">
        <f>PERCENTILE($L$2:$L$65, 0.95)</f>
        <v>1.0789291442260309</v>
      </c>
      <c r="AE59" s="29">
        <f>MIN(MAX(L59,AC59), AD59)</f>
        <v>0.65315748740848101</v>
      </c>
      <c r="AF59" s="29">
        <f>AE59-$AE$66+1</f>
        <v>1.5880605973614443</v>
      </c>
      <c r="AG59" s="74">
        <v>1</v>
      </c>
      <c r="AH59" s="74">
        <v>0</v>
      </c>
      <c r="AI59" s="28">
        <v>1</v>
      </c>
      <c r="AJ59" s="21">
        <f>(AF59^4) *Y59*AA59*AG59</f>
        <v>6.3601635127764027</v>
      </c>
      <c r="AK59" s="21">
        <f>(AF59^5)*Z59*AB59*AH59*AI59</f>
        <v>0</v>
      </c>
      <c r="AL59" s="15">
        <f>AJ59/$AJ$66</f>
        <v>1.6438725652654158E-2</v>
      </c>
      <c r="AM59" s="15">
        <f>AK59/$AK$66</f>
        <v>0</v>
      </c>
      <c r="AN59" s="2">
        <v>310</v>
      </c>
      <c r="AO59" s="16">
        <f>$D$72*AL59</f>
        <v>2004.6552498112951</v>
      </c>
      <c r="AP59" s="24">
        <f>AO59-AN59</f>
        <v>1694.6552498112951</v>
      </c>
      <c r="AQ59" s="2">
        <v>0</v>
      </c>
      <c r="AR59" s="2">
        <v>1638</v>
      </c>
      <c r="AS59" s="2">
        <v>0</v>
      </c>
      <c r="AT59" s="10">
        <f>SUM(AQ59:AS59)</f>
        <v>1638</v>
      </c>
      <c r="AU59" s="16">
        <f>AL59*$D$71</f>
        <v>3061.9220821716522</v>
      </c>
      <c r="AV59" s="9">
        <f>AU59-AT59</f>
        <v>1423.9220821716522</v>
      </c>
      <c r="AW59" s="9">
        <f>AV59+AP59</f>
        <v>3118.5773319829473</v>
      </c>
      <c r="AX59" s="18">
        <f>AN59+AT59</f>
        <v>1948</v>
      </c>
      <c r="AY59" s="27">
        <f>AO59+AU59</f>
        <v>5066.5773319829477</v>
      </c>
      <c r="AZ59" s="67">
        <f>AW59*(AW59&gt;0)</f>
        <v>3118.5773319829473</v>
      </c>
      <c r="BA59">
        <f>AZ59/$AZ$66</f>
        <v>8.5841873160865098E-2</v>
      </c>
      <c r="BB59" s="57">
        <f>BA59*$AW$66</f>
        <v>34.668098894752376</v>
      </c>
      <c r="BC59" s="60">
        <f>IF(BB59&gt;0,U59,V59)</f>
        <v>43.941493976123418</v>
      </c>
      <c r="BD59" s="17">
        <f>BB59/BC59</f>
        <v>0.78896040525135658</v>
      </c>
      <c r="BE59" s="35">
        <f>AX59/AY59</f>
        <v>0.38448046331064195</v>
      </c>
      <c r="BF59" s="2">
        <v>0</v>
      </c>
      <c r="BG59" s="16">
        <f>AM59*$D$74</f>
        <v>0</v>
      </c>
      <c r="BH59" s="54">
        <f>BG59-BF59</f>
        <v>0</v>
      </c>
      <c r="BI59" s="75">
        <f>BH59*(BH59&gt;0)</f>
        <v>0</v>
      </c>
      <c r="BJ59" s="35">
        <f>BI59/$BI$66</f>
        <v>0</v>
      </c>
      <c r="BK59" s="76">
        <f>BJ59 * $BH$66</f>
        <v>0</v>
      </c>
      <c r="BL59" s="77">
        <f>IF(BK59&gt;0, U59, V59)</f>
        <v>44.642597548088688</v>
      </c>
      <c r="BM59" s="17">
        <f>BK59/BL59</f>
        <v>0</v>
      </c>
      <c r="BN59" s="39">
        <f>($AF59^$BN$68)*($BO$68^$M59)*(IF($C59&gt;0,1,$BP$68))</f>
        <v>1.6601613886520801</v>
      </c>
      <c r="BO59" s="39">
        <f>($AF59^$BN$69)*($BO$69^$M59)*(IF($C59&gt;0,1,$BP$69))</f>
        <v>2.6831832115447036</v>
      </c>
      <c r="BP59" s="39">
        <f>($AF59^$BN$70)*($BO$70^$M59)*(IF($C59&gt;0,1,$BP$70))</f>
        <v>9.4801795480632673</v>
      </c>
      <c r="BQ59" s="39">
        <f>($AF59^$BN$71)*($BO$71^$M59)*(IF($C59&gt;0,1,$BP$71))</f>
        <v>2.69188434893691</v>
      </c>
      <c r="BR59" s="39">
        <f>($AF59^$BN$72)*($BO$72^$M59)*(IF($C59&gt;0,1,$BP$72))</f>
        <v>1.0420226742658696</v>
      </c>
      <c r="BS59" s="39">
        <f>($AF59^$BN$73)*($BO$73^$M59)*(IF($C59&gt;0,1,$BP$73))</f>
        <v>5.2518137262930686</v>
      </c>
      <c r="BT59" s="39">
        <f>($AF59^$BN$74)*($BO$74^$M59)*(IF($C59&gt;0,1,$BP$74))</f>
        <v>2.3681882334627873</v>
      </c>
      <c r="BU59" s="37">
        <f>BN59/BN$66</f>
        <v>1.5034964276841643E-2</v>
      </c>
      <c r="BV59" s="37">
        <f>BO59/BO$66</f>
        <v>1.5121262575764596E-2</v>
      </c>
      <c r="BW59" s="37">
        <f>BP59/BP$66</f>
        <v>8.53312376000721E-3</v>
      </c>
      <c r="BX59" s="37">
        <f>BQ59/BQ$66</f>
        <v>7.9706432882509955E-3</v>
      </c>
      <c r="BY59" s="37">
        <f>BR59/BR$66</f>
        <v>1.7749963115585188E-2</v>
      </c>
      <c r="BZ59" s="37">
        <f>BS59/BS$66</f>
        <v>1.6610004594020143E-2</v>
      </c>
      <c r="CA59" s="37">
        <f>BT59/BT$66</f>
        <v>1.047848367621209E-2</v>
      </c>
      <c r="CB59" s="2">
        <v>429</v>
      </c>
      <c r="CC59" s="17">
        <f>CB$66*BU59</f>
        <v>861.26289363459671</v>
      </c>
      <c r="CD59" s="1">
        <f>CC59-CB59</f>
        <v>432.26289363459671</v>
      </c>
      <c r="CE59" s="2">
        <v>343</v>
      </c>
      <c r="CF59" s="17">
        <f>CE$66*BV59</f>
        <v>953.21415025104852</v>
      </c>
      <c r="CG59" s="1">
        <f>CF59-CE59</f>
        <v>610.21415025104852</v>
      </c>
      <c r="CH59" s="2">
        <v>0</v>
      </c>
      <c r="CI59" s="17">
        <f>CH$66*BW59</f>
        <v>640.24027571334102</v>
      </c>
      <c r="CJ59" s="1">
        <f>CI59-CH59</f>
        <v>640.24027571334102</v>
      </c>
      <c r="CK59" s="2">
        <v>1186</v>
      </c>
      <c r="CL59" s="17">
        <f>CK$66*BX59</f>
        <v>543.51816582583535</v>
      </c>
      <c r="CM59" s="1">
        <f>CL59-CK59</f>
        <v>-642.48183417416465</v>
      </c>
      <c r="CN59" s="2">
        <v>575</v>
      </c>
      <c r="CO59" s="17">
        <f>CN$66*BY59</f>
        <v>1331.6199828943163</v>
      </c>
      <c r="CP59" s="1">
        <f>CO59-CN59</f>
        <v>756.61998289431631</v>
      </c>
      <c r="CQ59" s="2">
        <v>221</v>
      </c>
      <c r="CR59" s="17">
        <f>CQ$66*BZ59</f>
        <v>1312.6720530608179</v>
      </c>
      <c r="CS59" s="1">
        <f>CR59-CQ59</f>
        <v>1091.6720530608179</v>
      </c>
      <c r="CT59" s="2">
        <v>89</v>
      </c>
      <c r="CU59" s="17">
        <f>CT$66*CA59</f>
        <v>796.94107599431049</v>
      </c>
      <c r="CV59" s="1">
        <f>CU59-CT59</f>
        <v>707.94107599431049</v>
      </c>
      <c r="CW59" s="9"/>
      <c r="DA59" s="37"/>
      <c r="DC59" s="17"/>
      <c r="DD59" s="1"/>
    </row>
    <row r="60" spans="1:108" x14ac:dyDescent="0.2">
      <c r="A60" s="44" t="s">
        <v>68</v>
      </c>
      <c r="B60">
        <v>1</v>
      </c>
      <c r="C60">
        <v>1</v>
      </c>
      <c r="D60">
        <v>0.714640198511166</v>
      </c>
      <c r="E60">
        <v>0.285359801488833</v>
      </c>
      <c r="F60">
        <v>0.79856115107913594</v>
      </c>
      <c r="G60">
        <v>0.79856115107913594</v>
      </c>
      <c r="H60">
        <v>0.18771331058020399</v>
      </c>
      <c r="I60">
        <v>0.51535836177474403</v>
      </c>
      <c r="J60">
        <v>0.31102994104093501</v>
      </c>
      <c r="K60">
        <v>0.49837378315650299</v>
      </c>
      <c r="L60">
        <v>0.69259441197626304</v>
      </c>
      <c r="M60" s="28">
        <v>0</v>
      </c>
      <c r="N60">
        <v>1.01703483631684</v>
      </c>
      <c r="O60">
        <v>0.98400346606814604</v>
      </c>
      <c r="P60">
        <v>1.0202151550280101</v>
      </c>
      <c r="Q60">
        <v>0.98666988425276803</v>
      </c>
      <c r="R60">
        <v>34.759998321533203</v>
      </c>
      <c r="S60" s="40">
        <f>IF(C60,O60,Q60)</f>
        <v>0.98400346606814604</v>
      </c>
      <c r="T60" s="40">
        <f>IF(D60 = 0,N60,P60)</f>
        <v>1.0202151550280101</v>
      </c>
      <c r="U60" s="59">
        <f>R60*S60^(1-M60)</f>
        <v>34.20395882891161</v>
      </c>
      <c r="V60" s="58">
        <f>R60*T60^(M60+1)</f>
        <v>35.462677076376366</v>
      </c>
      <c r="W60" s="66">
        <f>0.5 * (D60-MAX($D$3:$D$65))/(MIN($D$3:$D$65)-MAX($D$3:$D$65)) + 0.75</f>
        <v>0.89753860168338795</v>
      </c>
      <c r="X60" s="66">
        <f>AVERAGE(D60, F60, G60, H60, I60, J60, K60)</f>
        <v>0.54631969960311777</v>
      </c>
      <c r="Y60" s="29">
        <f>1.2^M60</f>
        <v>1</v>
      </c>
      <c r="Z60" s="29">
        <f>1.6^M60</f>
        <v>1</v>
      </c>
      <c r="AA60" s="29">
        <f>IF(C60&gt;0, 1, 0.3)</f>
        <v>1</v>
      </c>
      <c r="AB60" s="29">
        <f>IF(C60&gt;0, 1, 0.2)</f>
        <v>1</v>
      </c>
      <c r="AC60" s="29">
        <f>PERCENTILE($L$2:$L$65, 0.05)</f>
        <v>6.5096890047036809E-2</v>
      </c>
      <c r="AD60" s="29">
        <f>PERCENTILE($L$2:$L$65, 0.95)</f>
        <v>1.0789291442260309</v>
      </c>
      <c r="AE60" s="29">
        <f>MIN(MAX(L60,AC60), AD60)</f>
        <v>0.69259441197626304</v>
      </c>
      <c r="AF60" s="29">
        <f>AE60-$AE$66+1</f>
        <v>1.6274975219292263</v>
      </c>
      <c r="AG60" s="74">
        <v>1</v>
      </c>
      <c r="AH60" s="74">
        <v>0</v>
      </c>
      <c r="AI60" s="28">
        <v>1</v>
      </c>
      <c r="AJ60" s="21">
        <f>(AF60^4) *Y60*AA60*AG60</f>
        <v>7.0158669416381771</v>
      </c>
      <c r="AK60" s="21">
        <f>(AF60^5)*Z60*AB60*AH60*AI60</f>
        <v>0</v>
      </c>
      <c r="AL60" s="15">
        <f>AJ60/$AJ$66</f>
        <v>1.81334822033168E-2</v>
      </c>
      <c r="AM60" s="15">
        <f>AK60/$AK$66</f>
        <v>0</v>
      </c>
      <c r="AN60" s="2">
        <v>2190</v>
      </c>
      <c r="AO60" s="16">
        <f>$D$72*AL60</f>
        <v>2211.3259302657384</v>
      </c>
      <c r="AP60" s="24">
        <f>AO60-AN60</f>
        <v>21.325930265738407</v>
      </c>
      <c r="AQ60" s="2">
        <v>0</v>
      </c>
      <c r="AR60" s="2">
        <v>3580</v>
      </c>
      <c r="AS60" s="2">
        <v>0</v>
      </c>
      <c r="AT60" s="10">
        <f>SUM(AQ60:AS60)</f>
        <v>3580</v>
      </c>
      <c r="AU60" s="16">
        <f>AL60*$D$71</f>
        <v>3377.5920809310246</v>
      </c>
      <c r="AV60" s="9">
        <f>AU60-AT60</f>
        <v>-202.40791906897539</v>
      </c>
      <c r="AW60" s="9">
        <f>AV60+AP60</f>
        <v>-181.08198880323698</v>
      </c>
      <c r="AX60" s="18">
        <f>AN60+AT60</f>
        <v>5770</v>
      </c>
      <c r="AY60" s="27">
        <f>AO60+AU60</f>
        <v>5588.9180111967635</v>
      </c>
      <c r="AZ60" s="67">
        <f>AW60*(AW60&gt;0)</f>
        <v>0</v>
      </c>
      <c r="BA60">
        <f>AZ60/$AZ$66</f>
        <v>0</v>
      </c>
      <c r="BB60" s="57">
        <f>BA60*$AW$66</f>
        <v>0</v>
      </c>
      <c r="BC60" s="60">
        <f>IF(BB60&gt;0,U60,V60)</f>
        <v>35.462677076376366</v>
      </c>
      <c r="BD60" s="17">
        <f>BB60/BC60</f>
        <v>0</v>
      </c>
      <c r="BE60" s="35">
        <f>AX60/AY60</f>
        <v>1.0324001870201815</v>
      </c>
      <c r="BF60" s="2">
        <v>0</v>
      </c>
      <c r="BG60" s="16">
        <f>AM60*$D$74</f>
        <v>0</v>
      </c>
      <c r="BH60" s="54">
        <f>BG60-BF60</f>
        <v>0</v>
      </c>
      <c r="BI60" s="75">
        <f>BH60*(BH60&gt;0)</f>
        <v>0</v>
      </c>
      <c r="BJ60" s="35">
        <f>BI60/$BI$66</f>
        <v>0</v>
      </c>
      <c r="BK60" s="76">
        <f>BJ60 * $BH$66</f>
        <v>0</v>
      </c>
      <c r="BL60" s="77">
        <f>IF(BK60&gt;0, U60, V60)</f>
        <v>35.462677076376366</v>
      </c>
      <c r="BM60" s="17">
        <f>BK60/BL60</f>
        <v>0</v>
      </c>
      <c r="BN60" s="39">
        <f>($AF60^$BN$68)*($BO$68^$M60)*(IF($C60&gt;0,1,$BP$68))</f>
        <v>1.7054001161498746</v>
      </c>
      <c r="BO60" s="39">
        <f>($AF60^$BN$69)*($BO$69^$M60)*(IF($C60&gt;0,1,$BP$69))</f>
        <v>2.8273814020219281</v>
      </c>
      <c r="BP60" s="39">
        <f>($AF60^$BN$70)*($BO$70^$M60)*(IF($C60&gt;0,1,$BP$70))</f>
        <v>10.681282311530859</v>
      </c>
      <c r="BQ60" s="39">
        <f>($AF60^$BN$71)*($BO$71^$M60)*(IF($C60&gt;0,1,$BP$71))</f>
        <v>2.8370372581199481</v>
      </c>
      <c r="BR60" s="39">
        <f>($AF60^$BN$72)*($BO$72^$M60)*(IF($C60&gt;0,1,$BP$72))</f>
        <v>1.0443000767006376</v>
      </c>
      <c r="BS60" s="39">
        <f>($AF60^$BN$73)*($BO$73^$M60)*(IF($C60&gt;0,1,$BP$73))</f>
        <v>5.7347161263328701</v>
      </c>
      <c r="BT60" s="39">
        <f>($AF60^$BN$74)*($BO$74^$M60)*(IF($C60&gt;0,1,$BP$74))</f>
        <v>2.4789850418605188</v>
      </c>
      <c r="BU60" s="37">
        <f>BN60/BN$66</f>
        <v>1.5444660982540451E-2</v>
      </c>
      <c r="BV60" s="37">
        <f>BO60/BO$66</f>
        <v>1.593390134443852E-2</v>
      </c>
      <c r="BW60" s="37">
        <f>BP60/BP$66</f>
        <v>9.6142381500030679E-3</v>
      </c>
      <c r="BX60" s="37">
        <f>BQ60/BQ$66</f>
        <v>8.4004396358566425E-3</v>
      </c>
      <c r="BY60" s="37">
        <f>BR60/BR$66</f>
        <v>1.7788756714049787E-2</v>
      </c>
      <c r="BZ60" s="37">
        <f>BS60/BS$66</f>
        <v>1.8137288595538984E-2</v>
      </c>
      <c r="CA60" s="37">
        <f>BT60/BT$66</f>
        <v>1.0968724499034872E-2</v>
      </c>
      <c r="CB60" s="2">
        <v>936</v>
      </c>
      <c r="CC60" s="17">
        <f>CB$66*BU60</f>
        <v>884.73195972384713</v>
      </c>
      <c r="CD60" s="1">
        <f>CC60-CB60</f>
        <v>-51.268040276152874</v>
      </c>
      <c r="CE60" s="2">
        <v>825</v>
      </c>
      <c r="CF60" s="17">
        <f>CE$66*BV60</f>
        <v>1004.4412729507154</v>
      </c>
      <c r="CG60" s="1">
        <f>CF60-CE60</f>
        <v>179.44127295071542</v>
      </c>
      <c r="CH60" s="2">
        <v>0</v>
      </c>
      <c r="CI60" s="17">
        <f>CH$66*BW60</f>
        <v>721.3562883947302</v>
      </c>
      <c r="CJ60" s="1">
        <f>CI60-CH60</f>
        <v>721.3562883947302</v>
      </c>
      <c r="CK60" s="2">
        <v>1776</v>
      </c>
      <c r="CL60" s="17">
        <f>CK$66*BX60</f>
        <v>572.82597876906448</v>
      </c>
      <c r="CM60" s="1">
        <f>CL60-CK60</f>
        <v>-1203.1740212309355</v>
      </c>
      <c r="CN60" s="2">
        <v>452</v>
      </c>
      <c r="CO60" s="17">
        <f>CN$66*BY60</f>
        <v>1334.530317444729</v>
      </c>
      <c r="CP60" s="1">
        <f>CO60-CN60</f>
        <v>882.53031744472901</v>
      </c>
      <c r="CQ60" s="2">
        <v>1008</v>
      </c>
      <c r="CR60" s="17">
        <f>CQ$66*BZ60</f>
        <v>1433.3717804168505</v>
      </c>
      <c r="CS60" s="1">
        <f>CR60-CQ60</f>
        <v>425.37178041685047</v>
      </c>
      <c r="CT60" s="2">
        <v>904</v>
      </c>
      <c r="CU60" s="17">
        <f>CT$66*CA60</f>
        <v>834.22634177409714</v>
      </c>
      <c r="CV60" s="1">
        <f>CU60-CT60</f>
        <v>-69.773658225902864</v>
      </c>
      <c r="CW60" s="9"/>
      <c r="DA60" s="37"/>
      <c r="DC60" s="17"/>
      <c r="DD60" s="1"/>
    </row>
    <row r="61" spans="1:108" x14ac:dyDescent="0.2">
      <c r="A61" s="44" t="s">
        <v>57</v>
      </c>
      <c r="B61">
        <v>1</v>
      </c>
      <c r="C61">
        <v>1</v>
      </c>
      <c r="D61">
        <v>0.68755020080321205</v>
      </c>
      <c r="E61">
        <v>0.312449799196787</v>
      </c>
      <c r="F61">
        <v>0.61397934868943604</v>
      </c>
      <c r="G61">
        <v>0.61397934868943604</v>
      </c>
      <c r="H61">
        <v>0.71629955947136503</v>
      </c>
      <c r="I61">
        <v>0.72863436123348002</v>
      </c>
      <c r="J61">
        <v>0.72244063560076799</v>
      </c>
      <c r="K61">
        <v>0.66600572888898002</v>
      </c>
      <c r="L61">
        <v>0.83109928676574796</v>
      </c>
      <c r="M61" s="28">
        <v>0</v>
      </c>
      <c r="N61">
        <v>1.0058925502269001</v>
      </c>
      <c r="O61">
        <v>0.99541288484003398</v>
      </c>
      <c r="P61">
        <v>1.0067920725908399</v>
      </c>
      <c r="Q61">
        <v>0.99574846032261799</v>
      </c>
      <c r="R61">
        <v>225.36999511718699</v>
      </c>
      <c r="S61" s="40">
        <f>IF(C61,O61,Q61)</f>
        <v>0.99541288484003398</v>
      </c>
      <c r="T61" s="40">
        <f>IF(D61 = 0,N61,P61)</f>
        <v>1.0067920725908399</v>
      </c>
      <c r="U61" s="59">
        <f>R61*S61^(1-M61)</f>
        <v>224.33619699598347</v>
      </c>
      <c r="V61" s="58">
        <f>R61*T61^(M61+1)</f>
        <v>226.90072448382017</v>
      </c>
      <c r="W61" s="66">
        <f>0.5 * (D61-MAX($D$3:$D$65))/(MIN($D$3:$D$65)-MAX($D$3:$D$65)) + 0.75</f>
        <v>0.91154485049833922</v>
      </c>
      <c r="X61" s="66">
        <f>AVERAGE(D61, F61, G61, H61, I61, J61, K61)</f>
        <v>0.67841274048238254</v>
      </c>
      <c r="Y61" s="29">
        <f>1.2^M61</f>
        <v>1</v>
      </c>
      <c r="Z61" s="29">
        <f>1.6^M61</f>
        <v>1</v>
      </c>
      <c r="AA61" s="29">
        <f>IF(C61&gt;0, 1, 0.3)</f>
        <v>1</v>
      </c>
      <c r="AB61" s="29">
        <f>IF(C61&gt;0, 1, 0.2)</f>
        <v>1</v>
      </c>
      <c r="AC61" s="29">
        <f>PERCENTILE($L$2:$L$65, 0.05)</f>
        <v>6.5096890047036809E-2</v>
      </c>
      <c r="AD61" s="29">
        <f>PERCENTILE($L$2:$L$65, 0.95)</f>
        <v>1.0789291442260309</v>
      </c>
      <c r="AE61" s="29">
        <f>MIN(MAX(L61,AC61), AD61)</f>
        <v>0.83109928676574796</v>
      </c>
      <c r="AF61" s="29">
        <f>AE61-$AE$66+1</f>
        <v>1.7660023967187111</v>
      </c>
      <c r="AG61" s="74">
        <v>1</v>
      </c>
      <c r="AH61" s="74">
        <v>1</v>
      </c>
      <c r="AI61" s="28">
        <v>2</v>
      </c>
      <c r="AJ61" s="21">
        <f>(AF61^4) *Y61*AA61*AG61</f>
        <v>9.7266917894954883</v>
      </c>
      <c r="AK61" s="21">
        <f>(AF61^5)*Z61*AB61*AH61*AI61</f>
        <v>34.354722024786483</v>
      </c>
      <c r="AL61" s="15">
        <f>AJ61/$AJ$66</f>
        <v>2.5139985397268711E-2</v>
      </c>
      <c r="AM61" s="15">
        <f>AK61/$AK$66</f>
        <v>0.1197877780252509</v>
      </c>
      <c r="AN61" s="2">
        <v>3381</v>
      </c>
      <c r="AO61" s="16">
        <f>$D$72*AL61</f>
        <v>3065.7488160389753</v>
      </c>
      <c r="AP61" s="24">
        <f>AO61-AN61</f>
        <v>-315.25118396102471</v>
      </c>
      <c r="AQ61" s="2">
        <v>0</v>
      </c>
      <c r="AR61" s="2">
        <v>4733</v>
      </c>
      <c r="AS61" s="2">
        <v>0</v>
      </c>
      <c r="AT61" s="10">
        <f>SUM(AQ61:AS61)</f>
        <v>4733</v>
      </c>
      <c r="AU61" s="16">
        <f>AL61*$D$71</f>
        <v>4682.6425636552594</v>
      </c>
      <c r="AV61" s="9">
        <f>AU61-AT61</f>
        <v>-50.357436344740563</v>
      </c>
      <c r="AW61" s="9">
        <f>AV61+AP61</f>
        <v>-365.60862030576527</v>
      </c>
      <c r="AX61" s="18">
        <f>AN61+AT61</f>
        <v>8114</v>
      </c>
      <c r="AY61" s="27">
        <f>AO61+AU61</f>
        <v>7748.3913796942343</v>
      </c>
      <c r="AZ61" s="67">
        <f>AW61*(AW61&gt;0)</f>
        <v>0</v>
      </c>
      <c r="BA61">
        <f>AZ61/$AZ$66</f>
        <v>0</v>
      </c>
      <c r="BB61" s="57">
        <f>BA61*$AW$66</f>
        <v>0</v>
      </c>
      <c r="BC61" s="70">
        <f>IF(BB61&gt;0,U61,V61)</f>
        <v>226.90072448382017</v>
      </c>
      <c r="BD61" s="17">
        <f>BB61/BC61</f>
        <v>0</v>
      </c>
      <c r="BE61" s="35">
        <f>AX61/AY61</f>
        <v>1.0471850997697272</v>
      </c>
      <c r="BF61" s="2">
        <v>451</v>
      </c>
      <c r="BG61" s="16">
        <f>AM61*$D$74</f>
        <v>526.18338738705791</v>
      </c>
      <c r="BH61" s="54">
        <f>BG61-BF61</f>
        <v>75.183387387057905</v>
      </c>
      <c r="BI61" s="75">
        <f>BH61*(BH61&gt;0)</f>
        <v>75.183387387057905</v>
      </c>
      <c r="BJ61" s="35">
        <f>BI61/$BI$66</f>
        <v>9.023940767083645E-2</v>
      </c>
      <c r="BK61" s="76">
        <f>BJ61 * $BH$66</f>
        <v>14.675634869508167</v>
      </c>
      <c r="BL61" s="77">
        <f>IF(BK61&gt;0, U61, V61)</f>
        <v>224.33619699598347</v>
      </c>
      <c r="BM61" s="17">
        <f>BK61/BL61</f>
        <v>6.5418042500608675E-2</v>
      </c>
      <c r="BN61" s="39">
        <f>($AF61^$BN$68)*($BO$68^$M61)*(IF($C61&gt;0,1,$BP$68))</f>
        <v>1.8651014183349741</v>
      </c>
      <c r="BO61" s="39">
        <f>($AF61^$BN$69)*($BO$69^$M61)*(IF($C61&gt;0,1,$BP$69))</f>
        <v>3.3657310553401851</v>
      </c>
      <c r="BP61" s="39">
        <f>($AF61^$BN$70)*($BO$70^$M61)*(IF($C61&gt;0,1,$BP$70))</f>
        <v>15.88980752805446</v>
      </c>
      <c r="BQ61" s="39">
        <f>($AF61^$BN$71)*($BO$71^$M61)*(IF($C61&gt;0,1,$BP$71))</f>
        <v>3.3791568354821333</v>
      </c>
      <c r="BR61" s="39">
        <f>($AF61^$BN$72)*($BO$72^$M61)*(IF($C61&gt;0,1,$BP$72))</f>
        <v>1.0519188187823452</v>
      </c>
      <c r="BS61" s="39">
        <f>($AF61^$BN$73)*($BO$73^$M61)*(IF($C61&gt;0,1,$BP$73))</f>
        <v>7.6861837206624744</v>
      </c>
      <c r="BT61" s="39">
        <f>($AF61^$BN$74)*($BO$74^$M61)*(IF($C61&gt;0,1,$BP$74))</f>
        <v>2.8866342619305296</v>
      </c>
      <c r="BU61" s="37">
        <f>BN61/BN$66</f>
        <v>1.6890968184798402E-2</v>
      </c>
      <c r="BV61" s="37">
        <f>BO61/BO$66</f>
        <v>1.896780765034102E-2</v>
      </c>
      <c r="BW61" s="37">
        <f>BP61/BP$66</f>
        <v>1.4302439470915185E-2</v>
      </c>
      <c r="BX61" s="37">
        <f>BQ61/BQ$66</f>
        <v>1.0005650414112346E-2</v>
      </c>
      <c r="BY61" s="37">
        <f>BR61/BR$66</f>
        <v>1.7918535455220402E-2</v>
      </c>
      <c r="BZ61" s="37">
        <f>BS61/BS$66</f>
        <v>2.4309229832642821E-2</v>
      </c>
      <c r="CA61" s="37">
        <f>BT61/BT$66</f>
        <v>1.2772443324154743E-2</v>
      </c>
      <c r="CB61" s="2">
        <v>1580</v>
      </c>
      <c r="CC61" s="17">
        <f>CB$66*BU61</f>
        <v>967.58222149799167</v>
      </c>
      <c r="CD61" s="1">
        <f>CC61-CB61</f>
        <v>-612.41777850200833</v>
      </c>
      <c r="CE61" s="2">
        <v>2220</v>
      </c>
      <c r="CF61" s="17">
        <f>CE$66*BV61</f>
        <v>1195.6926586621973</v>
      </c>
      <c r="CG61" s="1">
        <f>CF61-CE61</f>
        <v>-1024.3073413378027</v>
      </c>
      <c r="CH61" s="2">
        <v>2737</v>
      </c>
      <c r="CI61" s="17">
        <f>CH$66*BW61</f>
        <v>1073.1120335027663</v>
      </c>
      <c r="CJ61" s="1">
        <f>CI61-CH61</f>
        <v>-1663.8879664972337</v>
      </c>
      <c r="CK61" s="2">
        <v>1348</v>
      </c>
      <c r="CL61" s="17">
        <f>CK$66*BX61</f>
        <v>682.28530173832087</v>
      </c>
      <c r="CM61" s="1">
        <f>CL61-CK61</f>
        <v>-665.71469826167913</v>
      </c>
      <c r="CN61" s="2">
        <v>1352</v>
      </c>
      <c r="CO61" s="17">
        <f>CN$66*BY61</f>
        <v>1344.2664483860899</v>
      </c>
      <c r="CP61" s="1">
        <f>CO61-CN61</f>
        <v>-7.7335516139100946</v>
      </c>
      <c r="CQ61" s="2">
        <v>676</v>
      </c>
      <c r="CR61" s="17">
        <f>CQ$66*BZ61</f>
        <v>1921.1341244439295</v>
      </c>
      <c r="CS61" s="1">
        <f>CR61-CQ61</f>
        <v>1245.1341244439295</v>
      </c>
      <c r="CT61" s="2">
        <v>2028</v>
      </c>
      <c r="CU61" s="17">
        <f>CT$66*CA61</f>
        <v>971.40817701858896</v>
      </c>
      <c r="CV61" s="1">
        <f>CU61-CT61</f>
        <v>-1056.591822981411</v>
      </c>
      <c r="CW61" s="9"/>
      <c r="DA61" s="37"/>
      <c r="DC61" s="17"/>
      <c r="DD61" s="1"/>
    </row>
    <row r="62" spans="1:108" x14ac:dyDescent="0.2">
      <c r="A62" s="44" t="s">
        <v>205</v>
      </c>
      <c r="B62">
        <v>1</v>
      </c>
      <c r="C62">
        <v>1</v>
      </c>
      <c r="D62">
        <v>1</v>
      </c>
      <c r="E62">
        <v>0</v>
      </c>
      <c r="F62">
        <v>0.98979591836734604</v>
      </c>
      <c r="G62">
        <v>0.98979591836734604</v>
      </c>
      <c r="H62">
        <v>0.40671641791044699</v>
      </c>
      <c r="I62">
        <v>1</v>
      </c>
      <c r="J62">
        <v>0.63774322255155902</v>
      </c>
      <c r="K62">
        <v>0.79450339121237901</v>
      </c>
      <c r="L62">
        <v>-0.121692371540584</v>
      </c>
      <c r="M62" s="28">
        <v>-2</v>
      </c>
      <c r="N62">
        <v>1.00975082958304</v>
      </c>
      <c r="O62">
        <v>0.99734748262232098</v>
      </c>
      <c r="P62">
        <v>1.0077942427076401</v>
      </c>
      <c r="Q62">
        <v>0.99434824230243102</v>
      </c>
      <c r="R62">
        <v>5.4499998092651296</v>
      </c>
      <c r="S62" s="40">
        <f>IF(C62,O62,Q62)</f>
        <v>0.99734748262232098</v>
      </c>
      <c r="T62" s="40">
        <f>IF(D62 = 0,N62,P62)</f>
        <v>1.0077942427076401</v>
      </c>
      <c r="U62" s="59">
        <f>R62*S62^(1-M62)</f>
        <v>5.4067460860640431</v>
      </c>
      <c r="V62" s="58">
        <f>R62*T62^(M62+1)</f>
        <v>5.4078497160517802</v>
      </c>
      <c r="W62" s="66">
        <f>0.5 * (D62-MAX($D$3:$D$65))/(MIN($D$3:$D$65)-MAX($D$3:$D$65)) + 0.75</f>
        <v>0.75</v>
      </c>
      <c r="X62" s="66">
        <f>AVERAGE(D62, F62, G62, H62, I62, J62, K62)</f>
        <v>0.83122212405843954</v>
      </c>
      <c r="Y62" s="29">
        <f>1.2^M62</f>
        <v>0.69444444444444442</v>
      </c>
      <c r="Z62" s="29">
        <f>1.6^M62</f>
        <v>0.39062499999999994</v>
      </c>
      <c r="AA62" s="29">
        <f>IF(C62&gt;0, 1, 0.3)</f>
        <v>1</v>
      </c>
      <c r="AB62" s="29">
        <f>IF(C62&gt;0, 1, 0.2)</f>
        <v>1</v>
      </c>
      <c r="AC62" s="29">
        <f>PERCENTILE($L$2:$L$65, 0.05)</f>
        <v>6.5096890047036809E-2</v>
      </c>
      <c r="AD62" s="29">
        <f>PERCENTILE($L$2:$L$65, 0.95)</f>
        <v>1.0789291442260309</v>
      </c>
      <c r="AE62" s="29">
        <f>MIN(MAX(L62,AC62), AD62)</f>
        <v>6.5096890047036809E-2</v>
      </c>
      <c r="AF62" s="29">
        <f>AE62-$AE$66+1</f>
        <v>1</v>
      </c>
      <c r="AG62" s="74">
        <v>1</v>
      </c>
      <c r="AH62" s="74">
        <v>0</v>
      </c>
      <c r="AI62" s="28">
        <v>1</v>
      </c>
      <c r="AJ62" s="21">
        <f>(AF62^4) *Y62*AA62*AG62</f>
        <v>0.69444444444444442</v>
      </c>
      <c r="AK62" s="21">
        <f>(AF62^5)*Z62*AB62*AH62*AI62</f>
        <v>0</v>
      </c>
      <c r="AL62" s="15">
        <f>AJ62/$AJ$66</f>
        <v>1.7948880842921474E-3</v>
      </c>
      <c r="AM62" s="15">
        <f>AK62/$AK$66</f>
        <v>0</v>
      </c>
      <c r="AN62" s="2">
        <v>0</v>
      </c>
      <c r="AO62" s="16">
        <f>$D$72*AL62</f>
        <v>218.88143260174462</v>
      </c>
      <c r="AP62" s="24">
        <f>AO62-AN62</f>
        <v>218.88143260174462</v>
      </c>
      <c r="AQ62" s="2">
        <v>54</v>
      </c>
      <c r="AR62" s="2">
        <v>414</v>
      </c>
      <c r="AS62" s="2">
        <v>0</v>
      </c>
      <c r="AT62" s="10">
        <f>SUM(AQ62:AS62)</f>
        <v>468</v>
      </c>
      <c r="AU62" s="16">
        <f>AL62*$D$71</f>
        <v>334.32077257360635</v>
      </c>
      <c r="AV62" s="9">
        <f>AU62-AT62</f>
        <v>-133.67922742639365</v>
      </c>
      <c r="AW62" s="9">
        <f>AV62+AP62</f>
        <v>85.202205175350969</v>
      </c>
      <c r="AX62" s="18">
        <f>AN62+AT62</f>
        <v>468</v>
      </c>
      <c r="AY62" s="27">
        <f>AO62+AU62</f>
        <v>553.20220517535097</v>
      </c>
      <c r="AZ62" s="67">
        <f>AW62*(AW62&gt;0)</f>
        <v>85.202205175350969</v>
      </c>
      <c r="BA62">
        <f>AZ62/$AZ$66</f>
        <v>2.3452735369681945E-3</v>
      </c>
      <c r="BB62" s="57">
        <f>BA62*$AW$66</f>
        <v>0.94716217064012254</v>
      </c>
      <c r="BC62" s="70">
        <f>IF(BB62&gt;0,U62,V62)</f>
        <v>5.4067460860640431</v>
      </c>
      <c r="BD62" s="17">
        <f>BB62/BC62</f>
        <v>0.17518155200249649</v>
      </c>
      <c r="BE62" s="35">
        <f>AX62/AY62</f>
        <v>0.84598361254119725</v>
      </c>
      <c r="BF62" s="2">
        <v>0</v>
      </c>
      <c r="BG62" s="16">
        <f>AM62*$D$74</f>
        <v>0</v>
      </c>
      <c r="BH62" s="54">
        <f>BG62-BF62</f>
        <v>0</v>
      </c>
      <c r="BI62" s="75">
        <f>BH62*(BH62&gt;0)</f>
        <v>0</v>
      </c>
      <c r="BJ62" s="35">
        <f>BI62/$BI$66</f>
        <v>0</v>
      </c>
      <c r="BK62" s="76">
        <f>BJ62 * $BH$66</f>
        <v>0</v>
      </c>
      <c r="BL62" s="77">
        <f>IF(BK62&gt;0, U62, V62)</f>
        <v>5.4078497160517802</v>
      </c>
      <c r="BM62" s="17">
        <f>BK62/BL62</f>
        <v>0</v>
      </c>
      <c r="BN62" s="39">
        <f>($AF62^$BN$68)*($BO$68^$M62)*(IF($C62&gt;0,1,$BP$68))</f>
        <v>1.8713940575753096</v>
      </c>
      <c r="BO62" s="39">
        <f>($AF62^$BN$69)*($BO$69^$M62)*(IF($C62&gt;0,1,$BP$69))</f>
        <v>1.6063715119650579</v>
      </c>
      <c r="BP62" s="39">
        <f>($AF62^$BN$70)*($BO$70^$M62)*(IF($C62&gt;0,1,$BP$70))</f>
        <v>4.322249644494967</v>
      </c>
      <c r="BQ62" s="39">
        <f>($AF62^$BN$71)*($BO$71^$M62)*(IF($C62&gt;0,1,$BP$71))</f>
        <v>8.0707644628099189</v>
      </c>
      <c r="BR62" s="39">
        <f>($AF62^$BN$72)*($BO$72^$M62)*(IF($C62&gt;0,1,$BP$72))</f>
        <v>0.54545970252809661</v>
      </c>
      <c r="BS62" s="39">
        <f>($AF62^$BN$73)*($BO$73^$M62)*(IF($C62&gt;0,1,$BP$73))</f>
        <v>0.41462653137126532</v>
      </c>
      <c r="BT62" s="39">
        <f>($AF62^$BN$74)*($BO$74^$M62)*(IF($C62&gt;0,1,$BP$74))</f>
        <v>5.358367626886146</v>
      </c>
      <c r="BU62" s="37">
        <f>BN62/BN$66</f>
        <v>1.6947956382953225E-2</v>
      </c>
      <c r="BV62" s="37">
        <f>BO62/BO$66</f>
        <v>9.0528165658384924E-3</v>
      </c>
      <c r="BW62" s="37">
        <f>BP62/BP$66</f>
        <v>3.8904633557976767E-3</v>
      </c>
      <c r="BX62" s="37">
        <f>BQ62/BQ$66</f>
        <v>2.3897454815232193E-2</v>
      </c>
      <c r="BY62" s="37">
        <f>BR62/BR$66</f>
        <v>9.2914385070679111E-3</v>
      </c>
      <c r="BZ62" s="37">
        <f>BS62/BS$66</f>
        <v>1.3113466984558163E-3</v>
      </c>
      <c r="CA62" s="37">
        <f>BT62/BT$66</f>
        <v>2.3709081447199951E-2</v>
      </c>
      <c r="CB62" s="2">
        <v>0</v>
      </c>
      <c r="CC62" s="17">
        <f>CB$66*BU62</f>
        <v>970.84673344109251</v>
      </c>
      <c r="CD62" s="1">
        <f>CC62-CB62</f>
        <v>970.84673344109251</v>
      </c>
      <c r="CE62" s="2">
        <v>0</v>
      </c>
      <c r="CF62" s="17">
        <f>CE$66*BV62</f>
        <v>570.6714506773269</v>
      </c>
      <c r="CG62" s="1">
        <f>CF62-CE62</f>
        <v>570.6714506773269</v>
      </c>
      <c r="CH62" s="2">
        <v>0</v>
      </c>
      <c r="CI62" s="17">
        <f>CH$66*BW62</f>
        <v>291.90146558549969</v>
      </c>
      <c r="CJ62" s="1">
        <f>CI62-CH62</f>
        <v>291.90146558549969</v>
      </c>
      <c r="CK62" s="2">
        <v>0</v>
      </c>
      <c r="CL62" s="17">
        <f>CK$66*BX62</f>
        <v>1629.5674438506833</v>
      </c>
      <c r="CM62" s="1">
        <f>CL62-CK62</f>
        <v>1629.5674438506833</v>
      </c>
      <c r="CN62" s="2">
        <v>0</v>
      </c>
      <c r="CO62" s="17">
        <f>CN$66*BY62</f>
        <v>697.05300823874177</v>
      </c>
      <c r="CP62" s="1">
        <f>CO62-CN62</f>
        <v>697.05300823874177</v>
      </c>
      <c r="CQ62" s="2">
        <v>0</v>
      </c>
      <c r="CR62" s="17">
        <f>CQ$66*BZ62</f>
        <v>103.63441823226471</v>
      </c>
      <c r="CS62" s="1">
        <f>CR62-CQ62</f>
        <v>103.63441823226471</v>
      </c>
      <c r="CT62" s="2">
        <v>0</v>
      </c>
      <c r="CU62" s="17">
        <f>CT$66*CA62</f>
        <v>1803.1941894667923</v>
      </c>
      <c r="CV62" s="1">
        <f>CU62-CT62</f>
        <v>1803.1941894667923</v>
      </c>
      <c r="CW62" s="9"/>
      <c r="DA62" s="37"/>
      <c r="DC62" s="17"/>
      <c r="DD62" s="1"/>
    </row>
    <row r="63" spans="1:108" x14ac:dyDescent="0.2">
      <c r="A63" s="44" t="s">
        <v>120</v>
      </c>
      <c r="B63">
        <v>0</v>
      </c>
      <c r="C63">
        <v>0</v>
      </c>
      <c r="D63">
        <v>0.33958333333333302</v>
      </c>
      <c r="E63">
        <v>0.66041666666666599</v>
      </c>
      <c r="F63">
        <v>0.52226720647773195</v>
      </c>
      <c r="G63">
        <v>0.52226720647773195</v>
      </c>
      <c r="H63">
        <v>0.45135135135135102</v>
      </c>
      <c r="I63">
        <v>0.23513513513513501</v>
      </c>
      <c r="J63">
        <v>0.32577378806992102</v>
      </c>
      <c r="K63">
        <v>0.41248147381300199</v>
      </c>
      <c r="L63">
        <v>0.482029847474365</v>
      </c>
      <c r="M63" s="28">
        <v>0</v>
      </c>
      <c r="N63">
        <v>1.0265065644936999</v>
      </c>
      <c r="O63">
        <v>0.98036869318080599</v>
      </c>
      <c r="P63">
        <v>1.0305750476092701</v>
      </c>
      <c r="Q63">
        <v>0.97877048096166397</v>
      </c>
      <c r="R63">
        <v>24.409999847412099</v>
      </c>
      <c r="S63" s="40">
        <f>IF(C63,O63,Q63)</f>
        <v>0.97877048096166397</v>
      </c>
      <c r="T63" s="40">
        <f>IF(D63 = 0,N63,P63)</f>
        <v>1.0305750476092701</v>
      </c>
      <c r="U63" s="59">
        <f>R63*S63^(1-M63)</f>
        <v>23.891787290925684</v>
      </c>
      <c r="V63" s="58">
        <f>R63*T63^(M63+1)</f>
        <v>25.156336754889001</v>
      </c>
      <c r="W63" s="66">
        <f>0.5 * (D63-MAX($D$3:$D$65))/(MIN($D$3:$D$65)-MAX($D$3:$D$65)) + 0.75</f>
        <v>1.0914529692691031</v>
      </c>
      <c r="X63" s="66">
        <f>AVERAGE(D63, F63, G63, H63, I63, J63, K63)</f>
        <v>0.40126564209402943</v>
      </c>
      <c r="Y63" s="29">
        <f>1.2^M63</f>
        <v>1</v>
      </c>
      <c r="Z63" s="29">
        <f>1.6^M63</f>
        <v>1</v>
      </c>
      <c r="AA63" s="29">
        <f>IF(C63&gt;0, 1, 0.3)</f>
        <v>0.3</v>
      </c>
      <c r="AB63" s="29">
        <f>IF(C63&gt;0, 1, 0.2)</f>
        <v>0.2</v>
      </c>
      <c r="AC63" s="29">
        <f>PERCENTILE($L$2:$L$65, 0.05)</f>
        <v>6.5096890047036809E-2</v>
      </c>
      <c r="AD63" s="29">
        <f>PERCENTILE($L$2:$L$65, 0.95)</f>
        <v>1.0789291442260309</v>
      </c>
      <c r="AE63" s="29">
        <f>MIN(MAX(L63,AC63), AD63)</f>
        <v>0.482029847474365</v>
      </c>
      <c r="AF63" s="29">
        <f>AE63-$AE$66+1</f>
        <v>1.4169329574273282</v>
      </c>
      <c r="AG63" s="74">
        <v>1</v>
      </c>
      <c r="AH63" s="74">
        <v>0</v>
      </c>
      <c r="AI63" s="28">
        <v>1</v>
      </c>
      <c r="AJ63" s="21">
        <f>(AF63^4) *Y63*AA63*AG63</f>
        <v>1.2092565894198</v>
      </c>
      <c r="AK63" s="21">
        <f>(AF63^5)*Z63*AB63*AH63*AI63</f>
        <v>0</v>
      </c>
      <c r="AL63" s="15">
        <f>AJ63/$AJ$66</f>
        <v>3.1254915502099594E-3</v>
      </c>
      <c r="AM63" s="15">
        <f>AK63/$AK$66</f>
        <v>0</v>
      </c>
      <c r="AN63" s="2">
        <v>1220</v>
      </c>
      <c r="AO63" s="16">
        <f>$D$72*AL63</f>
        <v>381.14469313243995</v>
      </c>
      <c r="AP63" s="24">
        <f>AO63-AN63</f>
        <v>-838.8553068675601</v>
      </c>
      <c r="AQ63" s="2">
        <v>391</v>
      </c>
      <c r="AR63" s="2">
        <v>488</v>
      </c>
      <c r="AS63" s="2">
        <v>195</v>
      </c>
      <c r="AT63" s="10">
        <f>SUM(AQ63:AS63)</f>
        <v>1074</v>
      </c>
      <c r="AU63" s="16">
        <f>AL63*$D$71</f>
        <v>582.1626199889547</v>
      </c>
      <c r="AV63" s="9">
        <f>AU63-AT63</f>
        <v>-491.8373800110453</v>
      </c>
      <c r="AW63" s="9">
        <f>AV63+AP63</f>
        <v>-1330.6926868786054</v>
      </c>
      <c r="AX63" s="18">
        <f>AN63+AT63</f>
        <v>2294</v>
      </c>
      <c r="AY63" s="27">
        <f>AO63+AU63</f>
        <v>963.3073131213946</v>
      </c>
      <c r="AZ63" s="67">
        <f>AW63*(AW63&gt;0)</f>
        <v>0</v>
      </c>
      <c r="BA63">
        <f>AZ63/$AZ$66</f>
        <v>0</v>
      </c>
      <c r="BB63" s="57">
        <f>BA63*$AW$66</f>
        <v>0</v>
      </c>
      <c r="BC63" s="60">
        <f>IF(BB63&gt;0,U63,V63)</f>
        <v>25.156336754889001</v>
      </c>
      <c r="BD63" s="17">
        <f>BB63/BC63</f>
        <v>0</v>
      </c>
      <c r="BE63" s="35">
        <f>AX63/AY63</f>
        <v>2.3813792013752866</v>
      </c>
      <c r="BF63" s="2">
        <v>0</v>
      </c>
      <c r="BG63" s="16">
        <f>AM63*$D$74</f>
        <v>0</v>
      </c>
      <c r="BH63" s="54">
        <f>BG63-BF63</f>
        <v>0</v>
      </c>
      <c r="BI63" s="75">
        <f>BH63*(BH63&gt;0)</f>
        <v>0</v>
      </c>
      <c r="BJ63" s="35">
        <f>BI63/$BI$66</f>
        <v>0</v>
      </c>
      <c r="BK63" s="76">
        <f>BJ63 * $BH$66</f>
        <v>0</v>
      </c>
      <c r="BL63" s="77">
        <f>IF(BK63&gt;0, U63, V63)</f>
        <v>25.156336754889001</v>
      </c>
      <c r="BM63" s="17">
        <f>BK63/BL63</f>
        <v>0</v>
      </c>
      <c r="BN63" s="39">
        <f>($AF63^$BN$68)*($BO$68^$M63)*(IF($C63&gt;0,1,$BP$68))</f>
        <v>0.67982450559070318</v>
      </c>
      <c r="BO63" s="39">
        <f>($AF63^$BN$69)*($BO$69^$M63)*(IF($C63&gt;0,1,$BP$69))</f>
        <v>0.8288494091716393</v>
      </c>
      <c r="BP63" s="39">
        <f>($AF63^$BN$70)*($BO$70^$M63)*(IF($C63&gt;0,1,$BP$70))</f>
        <v>1.0890345325210672E-2</v>
      </c>
      <c r="BQ63" s="39">
        <f>($AF63^$BN$71)*($BO$71^$M63)*(IF($C63&gt;0,1,$BP$71))</f>
        <v>1.5288921897223795</v>
      </c>
      <c r="BR63" s="39">
        <f>($AF63^$BN$72)*($BO$72^$M63)*(IF($C63&gt;0,1,$BP$72))</f>
        <v>0.67460232897474248</v>
      </c>
      <c r="BS63" s="39">
        <f>($AF63^$BN$73)*($BO$73^$M63)*(IF($C63&gt;0,1,$BP$73))</f>
        <v>0.78509301777441021</v>
      </c>
      <c r="BT63" s="39">
        <f>($AF63^$BN$74)*($BO$74^$M63)*(IF($C63&gt;0,1,$BP$74))</f>
        <v>7.4675769395562239E-2</v>
      </c>
      <c r="BU63" s="37">
        <f>BN63/BN$66</f>
        <v>6.1567129713675063E-3</v>
      </c>
      <c r="BV63" s="37">
        <f>BO63/BO$66</f>
        <v>4.6710375564091048E-3</v>
      </c>
      <c r="BW63" s="37">
        <f>BP63/BP$66</f>
        <v>9.8024160806346007E-6</v>
      </c>
      <c r="BX63" s="37">
        <f>BQ63/BQ$66</f>
        <v>4.5270348539612031E-3</v>
      </c>
      <c r="BY63" s="37">
        <f>BR63/BR$66</f>
        <v>1.1491272457603322E-2</v>
      </c>
      <c r="BZ63" s="37">
        <f>BS63/BS$66</f>
        <v>2.4830276379909809E-3</v>
      </c>
      <c r="CA63" s="37">
        <f>BT63/BT$66</f>
        <v>3.3041665335690595E-4</v>
      </c>
      <c r="CB63" s="2">
        <v>1268</v>
      </c>
      <c r="CC63" s="17">
        <f>CB$66*BU63</f>
        <v>352.68114585181621</v>
      </c>
      <c r="CD63" s="1">
        <f>CC63-CB63</f>
        <v>-915.31885414818385</v>
      </c>
      <c r="CE63" s="2">
        <v>840</v>
      </c>
      <c r="CF63" s="17">
        <f>CE$66*BV63</f>
        <v>294.45286548091713</v>
      </c>
      <c r="CG63" s="1">
        <f>CF63-CE63</f>
        <v>-545.54713451908287</v>
      </c>
      <c r="CH63" s="2">
        <v>664</v>
      </c>
      <c r="CI63" s="17">
        <f>CH$66*BW63</f>
        <v>0.73547527853001404</v>
      </c>
      <c r="CJ63" s="1">
        <f>CI63-CH63</f>
        <v>-663.26452472147002</v>
      </c>
      <c r="CK63" s="2">
        <v>1255</v>
      </c>
      <c r="CL63" s="17">
        <f>CK$66*BX63</f>
        <v>308.69850669161445</v>
      </c>
      <c r="CM63" s="1">
        <f>CL63-CK63</f>
        <v>-946.30149330838549</v>
      </c>
      <c r="CN63" s="2">
        <v>708</v>
      </c>
      <c r="CO63" s="17">
        <f>CN$66*BY63</f>
        <v>862.08675104185886</v>
      </c>
      <c r="CP63" s="1">
        <f>CO63-CN63</f>
        <v>154.08675104185886</v>
      </c>
      <c r="CQ63" s="2">
        <v>806</v>
      </c>
      <c r="CR63" s="17">
        <f>CQ$66*BZ63</f>
        <v>196.23119120278923</v>
      </c>
      <c r="CS63" s="1">
        <f>CR63-CQ63</f>
        <v>-609.7688087972108</v>
      </c>
      <c r="CT63" s="2">
        <v>854</v>
      </c>
      <c r="CU63" s="17">
        <f>CT$66*CA63</f>
        <v>25.12983857105948</v>
      </c>
      <c r="CV63" s="1">
        <f>CU63-CT63</f>
        <v>-828.87016142894049</v>
      </c>
      <c r="CW63" s="9"/>
      <c r="DA63" s="37"/>
      <c r="DC63" s="17"/>
      <c r="DD63" s="1"/>
    </row>
    <row r="64" spans="1:108" x14ac:dyDescent="0.2">
      <c r="A64" s="44" t="s">
        <v>56</v>
      </c>
      <c r="B64">
        <v>1</v>
      </c>
      <c r="C64">
        <v>1</v>
      </c>
      <c r="D64">
        <v>0.54136546184738898</v>
      </c>
      <c r="E64">
        <v>0.45863453815261002</v>
      </c>
      <c r="F64">
        <v>0.50198570293884004</v>
      </c>
      <c r="G64">
        <v>0.50198570293884004</v>
      </c>
      <c r="H64">
        <v>3.9647577092511002E-2</v>
      </c>
      <c r="I64">
        <v>0.54713656387665199</v>
      </c>
      <c r="J64">
        <v>0.14728421197274</v>
      </c>
      <c r="K64">
        <v>0.27190911841813797</v>
      </c>
      <c r="L64">
        <v>0.68400445553989597</v>
      </c>
      <c r="M64" s="28">
        <v>0</v>
      </c>
      <c r="N64">
        <v>1.0063569269396799</v>
      </c>
      <c r="O64">
        <v>0.99553127332098301</v>
      </c>
      <c r="P64">
        <v>1.00692105740335</v>
      </c>
      <c r="Q64">
        <v>0.99446064686272495</v>
      </c>
      <c r="R64">
        <v>76.510002136230398</v>
      </c>
      <c r="S64" s="40">
        <f>IF(C64,O64,Q64)</f>
        <v>0.99553127332098301</v>
      </c>
      <c r="T64" s="40">
        <f>IF(D64 = 0,N64,P64)</f>
        <v>1.00692105740335</v>
      </c>
      <c r="U64" s="59">
        <f>R64*S64^(1-M64)</f>
        <v>76.168099848472579</v>
      </c>
      <c r="V64" s="58">
        <f>R64*T64^(M64+1)</f>
        <v>77.039532252945676</v>
      </c>
      <c r="W64" s="66">
        <f>0.5 * (D64-MAX($D$3:$D$65))/(MIN($D$3:$D$65)-MAX($D$3:$D$65)) + 0.75</f>
        <v>0.98712624584717634</v>
      </c>
      <c r="X64" s="66">
        <f>AVERAGE(D64, F64, G64, H64, I64, J64, K64)</f>
        <v>0.3644734770121586</v>
      </c>
      <c r="Y64" s="29">
        <f>1.2^M64</f>
        <v>1</v>
      </c>
      <c r="Z64" s="29">
        <f>1.6^M64</f>
        <v>1</v>
      </c>
      <c r="AA64" s="29">
        <f>IF(C64&gt;0, 1, 0.3)</f>
        <v>1</v>
      </c>
      <c r="AB64" s="29">
        <f>IF(C64&gt;0, 1, 0.2)</f>
        <v>1</v>
      </c>
      <c r="AC64" s="29">
        <f>PERCENTILE($L$2:$L$65, 0.05)</f>
        <v>6.5096890047036809E-2</v>
      </c>
      <c r="AD64" s="29">
        <f>PERCENTILE($L$2:$L$65, 0.95)</f>
        <v>1.0789291442260309</v>
      </c>
      <c r="AE64" s="29">
        <f>MIN(MAX(L64,AC64), AD64)</f>
        <v>0.68400445553989597</v>
      </c>
      <c r="AF64" s="29">
        <f>AE64-$AE$66+1</f>
        <v>1.6189075654928593</v>
      </c>
      <c r="AG64" s="74">
        <v>1</v>
      </c>
      <c r="AH64" s="74">
        <v>0</v>
      </c>
      <c r="AI64" s="28">
        <v>1</v>
      </c>
      <c r="AJ64" s="21">
        <f>(AF64^4) *Y64*AA64*AG64</f>
        <v>6.8689160799330464</v>
      </c>
      <c r="AK64" s="21">
        <f>(AF64^5)*Z64*AB64*AH64*AI64</f>
        <v>0</v>
      </c>
      <c r="AL64" s="15">
        <f>AJ64/$AJ$66</f>
        <v>1.7753667298379357E-2</v>
      </c>
      <c r="AM64" s="15">
        <f>AK64/$AK$66</f>
        <v>0</v>
      </c>
      <c r="AN64" s="2">
        <v>1989</v>
      </c>
      <c r="AO64" s="16">
        <f>$D$72*AL64</f>
        <v>2165.0085964755435</v>
      </c>
      <c r="AP64" s="24">
        <f>AO64-AN64</f>
        <v>176.00859647554353</v>
      </c>
      <c r="AQ64" s="2">
        <v>1607</v>
      </c>
      <c r="AR64" s="2">
        <v>2678</v>
      </c>
      <c r="AS64" s="2">
        <v>0</v>
      </c>
      <c r="AT64" s="10">
        <f>SUM(AQ64:AS64)</f>
        <v>4285</v>
      </c>
      <c r="AU64" s="16">
        <f>AL64*$D$71</f>
        <v>3306.8467160445371</v>
      </c>
      <c r="AV64" s="9">
        <f>AU64-AT64</f>
        <v>-978.15328395546294</v>
      </c>
      <c r="AW64" s="9">
        <f>AV64+AP64</f>
        <v>-802.14468747991941</v>
      </c>
      <c r="AX64" s="18">
        <f>AN64+AT64</f>
        <v>6274</v>
      </c>
      <c r="AY64" s="27">
        <f>AO64+AU64</f>
        <v>5471.8553125200806</v>
      </c>
      <c r="AZ64" s="67">
        <f>AW64*(AW64&gt;0)</f>
        <v>0</v>
      </c>
      <c r="BA64">
        <f>AZ64/$AZ$66</f>
        <v>0</v>
      </c>
      <c r="BB64" s="57">
        <f>BA64*$AW$66</f>
        <v>0</v>
      </c>
      <c r="BC64" s="70">
        <f>IF(BB64&gt;0,U64,V64)</f>
        <v>77.039532252945676</v>
      </c>
      <c r="BD64" s="17">
        <f>BB64/BC64</f>
        <v>0</v>
      </c>
      <c r="BE64" s="35">
        <f>AX64/AY64</f>
        <v>1.1465946450821796</v>
      </c>
      <c r="BF64" s="2">
        <v>0</v>
      </c>
      <c r="BG64" s="16">
        <f>AM64*$D$74</f>
        <v>0</v>
      </c>
      <c r="BH64" s="54">
        <f>BG64-BF64</f>
        <v>0</v>
      </c>
      <c r="BI64" s="75">
        <f>BH64*(BH64&gt;0)</f>
        <v>0</v>
      </c>
      <c r="BJ64" s="35">
        <f>BI64/$BI$66</f>
        <v>0</v>
      </c>
      <c r="BK64" s="76">
        <f>BJ64 * $BH$66</f>
        <v>0</v>
      </c>
      <c r="BL64" s="77">
        <f>IF(BK64&gt;0, U64, V64)</f>
        <v>77.039532252945676</v>
      </c>
      <c r="BM64" s="17">
        <f>BK64/BL64</f>
        <v>0</v>
      </c>
      <c r="BN64" s="39">
        <f>($AF64^$BN$68)*($BO$68^$M64)*(IF($C64&gt;0,1,$BP$68))</f>
        <v>1.6955373836979628</v>
      </c>
      <c r="BO64" s="39">
        <f>($AF64^$BN$69)*($BO$69^$M64)*(IF($C64&gt;0,1,$BP$69))</f>
        <v>2.7956310816534455</v>
      </c>
      <c r="BP64" s="39">
        <f>($AF64^$BN$70)*($BO$70^$M64)*(IF($C64&gt;0,1,$BP$70))</f>
        <v>10.409906814346625</v>
      </c>
      <c r="BQ64" s="39">
        <f>($AF64^$BN$71)*($BO$71^$M64)*(IF($C64&gt;0,1,$BP$71))</f>
        <v>2.8050745935223933</v>
      </c>
      <c r="BR64" s="39">
        <f>($AF64^$BN$72)*($BO$72^$M64)*(IF($C64&gt;0,1,$BP$72))</f>
        <v>1.0438083403574996</v>
      </c>
      <c r="BS64" s="39">
        <f>($AF64^$BN$73)*($BO$73^$M64)*(IF($C64&gt;0,1,$BP$73))</f>
        <v>5.6269140402509672</v>
      </c>
      <c r="BT64" s="39">
        <f>($AF64^$BN$74)*($BO$74^$M64)*(IF($C64&gt;0,1,$BP$74))</f>
        <v>2.4546518637387655</v>
      </c>
      <c r="BU64" s="37">
        <f>BN64/BN$66</f>
        <v>1.5355340853124034E-2</v>
      </c>
      <c r="BV64" s="37">
        <f>BO64/BO$66</f>
        <v>1.5754970241601125E-2</v>
      </c>
      <c r="BW64" s="37">
        <f>BP64/BP$66</f>
        <v>9.3699726599702736E-3</v>
      </c>
      <c r="BX64" s="37">
        <f>BQ64/BQ$66</f>
        <v>8.305798497893294E-3</v>
      </c>
      <c r="BY64" s="37">
        <f>BR64/BR$66</f>
        <v>1.7780380406922456E-2</v>
      </c>
      <c r="BZ64" s="37">
        <f>BS64/BS$66</f>
        <v>1.7796341022303323E-2</v>
      </c>
      <c r="CA64" s="37">
        <f>BT64/BT$66</f>
        <v>1.0861057884474286E-2</v>
      </c>
      <c r="CB64" s="2">
        <v>457</v>
      </c>
      <c r="CC64" s="17">
        <f>CB$66*BU64</f>
        <v>879.61534543035714</v>
      </c>
      <c r="CD64" s="1">
        <f>CC64-CB64</f>
        <v>422.61534543035714</v>
      </c>
      <c r="CE64" s="2">
        <v>380</v>
      </c>
      <c r="CF64" s="17">
        <f>CE$66*BV64</f>
        <v>993.16181409005173</v>
      </c>
      <c r="CG64" s="1">
        <f>CF64-CE64</f>
        <v>613.16181409005173</v>
      </c>
      <c r="CH64" s="2">
        <v>0</v>
      </c>
      <c r="CI64" s="17">
        <f>CH$66*BW64</f>
        <v>703.02904867756968</v>
      </c>
      <c r="CJ64" s="1">
        <f>CI64-CH64</f>
        <v>703.02904867756968</v>
      </c>
      <c r="CK64" s="2">
        <v>0</v>
      </c>
      <c r="CL64" s="17">
        <f>CK$66*BX64</f>
        <v>566.37239957134375</v>
      </c>
      <c r="CM64" s="1">
        <f>CL64-CK64</f>
        <v>566.37239957134375</v>
      </c>
      <c r="CN64" s="2">
        <v>1301</v>
      </c>
      <c r="CO64" s="17">
        <f>CN$66*BY64</f>
        <v>1333.9019185077295</v>
      </c>
      <c r="CP64" s="1">
        <f>CO64-CN64</f>
        <v>32.901918507729533</v>
      </c>
      <c r="CQ64" s="2">
        <v>918</v>
      </c>
      <c r="CR64" s="17">
        <f>CQ$66*BZ64</f>
        <v>1406.4270346516093</v>
      </c>
      <c r="CS64" s="1">
        <f>CR64-CQ64</f>
        <v>488.42703465160935</v>
      </c>
      <c r="CT64" s="2">
        <v>77</v>
      </c>
      <c r="CU64" s="17">
        <f>CT$66*CA64</f>
        <v>826.03775740369178</v>
      </c>
      <c r="CV64" s="1">
        <f>CU64-CT64</f>
        <v>749.03775740369178</v>
      </c>
      <c r="CW64" s="9"/>
      <c r="DA64" s="37"/>
      <c r="DC64" s="17"/>
      <c r="DD64" s="1"/>
    </row>
    <row r="65" spans="1:108" ht="17" thickBot="1" x14ac:dyDescent="0.25">
      <c r="A65" s="44" t="s">
        <v>209</v>
      </c>
      <c r="B65">
        <v>0</v>
      </c>
      <c r="C65">
        <v>0</v>
      </c>
      <c r="D65">
        <v>0.53705953827460495</v>
      </c>
      <c r="E65">
        <v>0.46294046172539399</v>
      </c>
      <c r="F65">
        <v>0.54241338112305804</v>
      </c>
      <c r="G65">
        <v>0.54241338112305804</v>
      </c>
      <c r="H65">
        <v>0.60589060308555398</v>
      </c>
      <c r="I65">
        <v>0.54978962131837295</v>
      </c>
      <c r="J65">
        <v>0.57715887347485795</v>
      </c>
      <c r="K65">
        <v>0.55951648412416999</v>
      </c>
      <c r="L65">
        <v>0.55900597950255904</v>
      </c>
      <c r="M65" s="28">
        <v>0</v>
      </c>
      <c r="N65">
        <v>1.0090380510990899</v>
      </c>
      <c r="O65">
        <v>0.98896889449735503</v>
      </c>
      <c r="P65">
        <v>1.01355530776744</v>
      </c>
      <c r="Q65">
        <v>0.98758543597812798</v>
      </c>
      <c r="R65">
        <v>109.51999664306599</v>
      </c>
      <c r="S65" s="40">
        <f>IF(C65,O65,Q65)</f>
        <v>0.98758543597812798</v>
      </c>
      <c r="T65" s="40">
        <f>IF(D65 = 0,N65,P65)</f>
        <v>1.01355530776744</v>
      </c>
      <c r="U65" s="59">
        <f>R65*S65^(1-M65)</f>
        <v>108.16035363306544</v>
      </c>
      <c r="V65" s="58">
        <f>R65*T65^(M65+1)</f>
        <v>111.00457390425174</v>
      </c>
      <c r="W65" s="66">
        <f>0.5 * (D65-MAX($D$3:$D$65))/(MIN($D$3:$D$65)-MAX($D$3:$D$65)) + 0.75</f>
        <v>0.98935252277745711</v>
      </c>
      <c r="X65" s="66">
        <f>AVERAGE(D65, F65, G65, H65, I65, J65, K65)</f>
        <v>0.55917741178909652</v>
      </c>
      <c r="Y65" s="29">
        <f>1.2^M65</f>
        <v>1</v>
      </c>
      <c r="Z65" s="29">
        <f>1.6^M65</f>
        <v>1</v>
      </c>
      <c r="AA65" s="29">
        <f>IF(C65&gt;0, 1, 0.3)</f>
        <v>0.3</v>
      </c>
      <c r="AB65" s="29">
        <f>IF(C65&gt;0, 1, 0.2)</f>
        <v>0.2</v>
      </c>
      <c r="AC65" s="29">
        <f>PERCENTILE($L$2:$L$65, 0.05)</f>
        <v>6.5096890047036809E-2</v>
      </c>
      <c r="AD65" s="29">
        <f>PERCENTILE($L$2:$L$65, 0.95)</f>
        <v>1.0789291442260309</v>
      </c>
      <c r="AE65" s="29">
        <f>MIN(MAX(L65,AC65), AD65)</f>
        <v>0.55900597950255904</v>
      </c>
      <c r="AF65" s="29">
        <f>AE65-$AE$66+1</f>
        <v>1.4939090894555223</v>
      </c>
      <c r="AG65" s="74">
        <v>0</v>
      </c>
      <c r="AH65" s="74">
        <v>1</v>
      </c>
      <c r="AI65" s="28">
        <v>2</v>
      </c>
      <c r="AJ65" s="21">
        <f>(AF65^4) *Y65*AA65*AG65</f>
        <v>0</v>
      </c>
      <c r="AK65" s="21">
        <f>(AF65^5)*Z65*AB65*AH65*AI65</f>
        <v>2.9763283402341845</v>
      </c>
      <c r="AL65" s="15">
        <f>AJ65/$AJ$66</f>
        <v>0</v>
      </c>
      <c r="AM65" s="15">
        <f>AK65/$AK$66</f>
        <v>1.0377838548453566E-2</v>
      </c>
      <c r="AN65" s="2">
        <v>0</v>
      </c>
      <c r="AO65" s="16">
        <f>$D$72*AL65</f>
        <v>0</v>
      </c>
      <c r="AP65" s="24">
        <f>AO65-AN65</f>
        <v>0</v>
      </c>
      <c r="AQ65" s="2">
        <v>0</v>
      </c>
      <c r="AR65" s="2">
        <v>0</v>
      </c>
      <c r="AS65" s="2">
        <v>0</v>
      </c>
      <c r="AT65" s="10">
        <f>SUM(AQ65:AS65)</f>
        <v>0</v>
      </c>
      <c r="AU65" s="16">
        <f>AL65*$D$71</f>
        <v>0</v>
      </c>
      <c r="AV65" s="9">
        <f>AU65-AT65</f>
        <v>0</v>
      </c>
      <c r="AW65" s="9">
        <f>AV65+AP65</f>
        <v>0</v>
      </c>
      <c r="AX65" s="18">
        <f>AN65+AT65</f>
        <v>0</v>
      </c>
      <c r="AY65" s="27">
        <f>AO65+AU65</f>
        <v>0</v>
      </c>
      <c r="AZ65" s="67">
        <f>AW65*(AW65&gt;0)</f>
        <v>0</v>
      </c>
      <c r="BA65">
        <f>AZ65/$AZ$66</f>
        <v>0</v>
      </c>
      <c r="BB65" s="57">
        <f>BA65*$AW$66</f>
        <v>0</v>
      </c>
      <c r="BC65" s="70">
        <f>IF(BB65&gt;0,U65,V65)</f>
        <v>111.00457390425174</v>
      </c>
      <c r="BD65" s="17">
        <f>BB65/BC65</f>
        <v>0</v>
      </c>
      <c r="BE65" s="35" t="e">
        <f>AX65/AY65</f>
        <v>#DIV/0!</v>
      </c>
      <c r="BF65" s="2">
        <v>110</v>
      </c>
      <c r="BG65" s="16">
        <f>AM65*$D$74</f>
        <v>45.586004943093592</v>
      </c>
      <c r="BH65" s="54">
        <f>BG65-BF65</f>
        <v>-64.413995056906401</v>
      </c>
      <c r="BI65" s="75">
        <f>BH65*(BH65&gt;0)</f>
        <v>0</v>
      </c>
      <c r="BJ65" s="35">
        <f>BI65/$BI$66</f>
        <v>0</v>
      </c>
      <c r="BK65" s="76">
        <f>BJ65 * $BH$66</f>
        <v>0</v>
      </c>
      <c r="BL65" s="77">
        <f>IF(BK65&gt;0, U65, V65)</f>
        <v>111.00457390425174</v>
      </c>
      <c r="BM65" s="17">
        <f>BK65/BL65</f>
        <v>0</v>
      </c>
      <c r="BN65" s="39">
        <f>($AF65^$BN$68)*($BO$68^$M65)*(IF($C65&gt;0,1,$BP$68))</f>
        <v>0.72040591584629421</v>
      </c>
      <c r="BO65" s="39">
        <f>($AF65^$BN$69)*($BO$69^$M65)*(IF($C65&gt;0,1,$BP$69))</f>
        <v>0.92790603620185319</v>
      </c>
      <c r="BP65" s="39">
        <f>($AF65^$BN$70)*($BO$70^$M65)*(IF($C65&gt;0,1,$BP$70))</f>
        <v>1.4085375613279884E-2</v>
      </c>
      <c r="BQ65" s="39">
        <f>($AF65^$BN$71)*($BO$71^$M65)*(IF($C65&gt;0,1,$BP$71))</f>
        <v>1.7122455801517484</v>
      </c>
      <c r="BR65" s="39">
        <f>($AF65^$BN$72)*($BO$72^$M65)*(IF($C65&gt;0,1,$BP$72))</f>
        <v>0.67778600841954539</v>
      </c>
      <c r="BS65" s="39">
        <f>($AF65^$BN$73)*($BO$73^$M65)*(IF($C65&gt;0,1,$BP$73))</f>
        <v>0.94909348134354476</v>
      </c>
      <c r="BT65" s="39">
        <f>($AF65^$BN$74)*($BO$74^$M65)*(IF($C65&gt;0,1,$BP$74))</f>
        <v>8.2414733628534145E-2</v>
      </c>
      <c r="BU65" s="37">
        <f>BN65/BN$66</f>
        <v>6.5242314895472674E-3</v>
      </c>
      <c r="BV65" s="37">
        <f>BO65/BO$66</f>
        <v>5.2292779556292268E-3</v>
      </c>
      <c r="BW65" s="37">
        <f>BP65/BP$66</f>
        <v>1.2678267611382859E-5</v>
      </c>
      <c r="BX65" s="37">
        <f>BQ65/BQ$66</f>
        <v>5.0699424537550327E-3</v>
      </c>
      <c r="BY65" s="37">
        <f>BR65/BR$66</f>
        <v>1.1545503708143921E-2</v>
      </c>
      <c r="BZ65" s="37">
        <f>BS65/BS$66</f>
        <v>3.0017148183201082E-3</v>
      </c>
      <c r="CA65" s="37">
        <f>BT65/BT$66</f>
        <v>3.6465912160336413E-4</v>
      </c>
      <c r="CB65" s="2">
        <v>0</v>
      </c>
      <c r="CC65" s="17">
        <f>CB$66*BU65</f>
        <v>373.73407664722566</v>
      </c>
      <c r="CD65" s="1">
        <f>CC65-CB65</f>
        <v>373.73407664722566</v>
      </c>
      <c r="CE65" s="2">
        <v>0</v>
      </c>
      <c r="CF65" s="17">
        <f>CE$66*BV65</f>
        <v>329.6432237669552</v>
      </c>
      <c r="CG65" s="1">
        <f>CF65-CE65</f>
        <v>329.6432237669552</v>
      </c>
      <c r="CH65" s="2">
        <v>0</v>
      </c>
      <c r="CI65" s="17">
        <f>CH$66*BW65</f>
        <v>0.95125041888205586</v>
      </c>
      <c r="CJ65" s="1">
        <f>CI65-CH65</f>
        <v>0.95125041888205586</v>
      </c>
      <c r="CK65" s="2">
        <v>0</v>
      </c>
      <c r="CL65" s="17">
        <f>CK$66*BX65</f>
        <v>345.7193759215557</v>
      </c>
      <c r="CM65" s="1">
        <f>CL65-CK65</f>
        <v>345.7193759215557</v>
      </c>
      <c r="CN65" s="2">
        <v>1095</v>
      </c>
      <c r="CO65" s="17">
        <f>CN$66*BY65</f>
        <v>866.15523368866502</v>
      </c>
      <c r="CP65" s="1">
        <f>CO65-CN65</f>
        <v>-228.84476631133498</v>
      </c>
      <c r="CQ65" s="2">
        <v>0</v>
      </c>
      <c r="CR65" s="17">
        <f>CQ$66*BZ65</f>
        <v>237.22252037701983</v>
      </c>
      <c r="CS65" s="1">
        <f>CR65-CQ65</f>
        <v>237.22252037701983</v>
      </c>
      <c r="CT65" s="2">
        <v>0</v>
      </c>
      <c r="CU65" s="17">
        <f>CT$66*CA65</f>
        <v>27.73414949354386</v>
      </c>
      <c r="CV65" s="1">
        <f>CU65-CT65</f>
        <v>27.73414949354386</v>
      </c>
      <c r="CW65" s="9"/>
      <c r="DA65" s="37"/>
      <c r="DC65" s="17"/>
      <c r="DD65" s="1"/>
    </row>
    <row r="66" spans="1:108" ht="17" thickBot="1" x14ac:dyDescent="0.25">
      <c r="A66" s="4" t="s">
        <v>27</v>
      </c>
      <c r="B66" s="13">
        <f>AVERAGE(B2:B65)</f>
        <v>0.828125</v>
      </c>
      <c r="C66" s="13">
        <f>AVERAGE(C2:C65)</f>
        <v>0.859375</v>
      </c>
      <c r="D66" s="6">
        <f>SUM(D2:D65)</f>
        <v>44.78182490904959</v>
      </c>
      <c r="E66" s="6">
        <f>SUM(E3:E65)</f>
        <v>19.137853805809812</v>
      </c>
      <c r="F66" s="4"/>
      <c r="G66" s="4"/>
      <c r="H66" s="4"/>
      <c r="I66" s="4"/>
      <c r="J66" s="4"/>
      <c r="K66" s="4"/>
      <c r="L66" s="4">
        <f>MIN(L2:L65)</f>
        <v>-1.0469157734579999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30">
        <f>SUM(W2:W65)</f>
        <v>57.936307304083584</v>
      </c>
      <c r="X66" s="30"/>
      <c r="Y66" s="13"/>
      <c r="Z66" s="13"/>
      <c r="AA66" s="13"/>
      <c r="AB66" s="13"/>
      <c r="AC66" s="13"/>
      <c r="AD66" s="13"/>
      <c r="AE66" s="30">
        <f>MIN(AE2:AE65)</f>
        <v>6.5096890047036809E-2</v>
      </c>
      <c r="AF66" s="13"/>
      <c r="AG66" s="13"/>
      <c r="AH66" s="13"/>
      <c r="AI66" s="13"/>
      <c r="AJ66" s="22">
        <f t="shared" ref="AJ66:BB66" si="0">SUM(AJ2:AJ65)</f>
        <v>386.90125056923171</v>
      </c>
      <c r="AK66" s="22">
        <f t="shared" si="0"/>
        <v>286.79655463301617</v>
      </c>
      <c r="AL66" s="4">
        <f t="shared" si="0"/>
        <v>1.0000000000000002</v>
      </c>
      <c r="AM66" s="4">
        <f t="shared" si="0"/>
        <v>1</v>
      </c>
      <c r="AN66" s="6">
        <f t="shared" si="0"/>
        <v>127449</v>
      </c>
      <c r="AO66" s="6">
        <f t="shared" si="0"/>
        <v>121947.12000000002</v>
      </c>
      <c r="AP66" s="6">
        <f t="shared" si="0"/>
        <v>-5501.8799999999756</v>
      </c>
      <c r="AQ66" s="6">
        <f t="shared" si="0"/>
        <v>26297</v>
      </c>
      <c r="AR66" s="6">
        <f t="shared" si="0"/>
        <v>152056</v>
      </c>
      <c r="AS66" s="6">
        <f t="shared" si="0"/>
        <v>2004</v>
      </c>
      <c r="AT66" s="6">
        <f t="shared" si="0"/>
        <v>180357</v>
      </c>
      <c r="AU66" s="6">
        <f t="shared" si="0"/>
        <v>186262.74000000002</v>
      </c>
      <c r="AV66" s="6">
        <f t="shared" si="0"/>
        <v>5905.7400000000425</v>
      </c>
      <c r="AW66" s="69">
        <f t="shared" si="0"/>
        <v>403.86000000006288</v>
      </c>
      <c r="AX66" s="6">
        <f t="shared" si="0"/>
        <v>307806</v>
      </c>
      <c r="AY66" s="6">
        <f t="shared" si="0"/>
        <v>308209.8600000001</v>
      </c>
      <c r="AZ66" s="6">
        <f t="shared" si="0"/>
        <v>36329.325271581933</v>
      </c>
      <c r="BA66" s="6">
        <f t="shared" si="0"/>
        <v>1</v>
      </c>
      <c r="BB66" s="6">
        <f t="shared" si="0"/>
        <v>403.86000000006288</v>
      </c>
      <c r="BC66" s="6"/>
      <c r="BD66" s="6"/>
      <c r="BE66" s="6"/>
      <c r="BF66" s="6">
        <f>SUM(BF2:BF65)</f>
        <v>4230</v>
      </c>
      <c r="BG66" s="6">
        <f>SUM(BG2:BG65)</f>
        <v>4392.63</v>
      </c>
      <c r="BH66" s="6">
        <f>SUM(BH2:BH65)</f>
        <v>162.63000000000039</v>
      </c>
      <c r="BI66" s="6">
        <f>SUM(BI2:BI65)</f>
        <v>833.15470843184244</v>
      </c>
      <c r="BJ66" s="6"/>
      <c r="BK66" s="6"/>
      <c r="BL66" s="6"/>
      <c r="BM66" s="6"/>
      <c r="BN66" s="55">
        <f t="shared" ref="BN66:BT66" si="1">SUM(BN2:BN65)</f>
        <v>110.42004211537947</v>
      </c>
      <c r="BO66" s="55">
        <f t="shared" si="1"/>
        <v>177.44438985175353</v>
      </c>
      <c r="BP66" s="55">
        <f t="shared" si="1"/>
        <v>1110.9858259052435</v>
      </c>
      <c r="BQ66" s="55">
        <f t="shared" si="1"/>
        <v>337.72485501952406</v>
      </c>
      <c r="BR66" s="55">
        <f t="shared" si="1"/>
        <v>58.705624765548464</v>
      </c>
      <c r="BS66" s="55">
        <f t="shared" si="1"/>
        <v>316.18376121243233</v>
      </c>
      <c r="BT66" s="55">
        <f t="shared" si="1"/>
        <v>226.00485973356723</v>
      </c>
      <c r="BU66" s="56">
        <f t="shared" ref="BU66" si="2">BN66/BN$66</f>
        <v>1</v>
      </c>
      <c r="BV66" s="56">
        <f t="shared" ref="BV66" si="3">BO66/BO$66</f>
        <v>1</v>
      </c>
      <c r="BW66" s="56">
        <f t="shared" ref="BW66" si="4">BP66/BP$66</f>
        <v>1</v>
      </c>
      <c r="BX66" s="56">
        <f t="shared" ref="BX66" si="5">BQ66/BQ$66</f>
        <v>1</v>
      </c>
      <c r="BY66" s="56">
        <f t="shared" ref="BY66" si="6">BR66/BR$66</f>
        <v>1</v>
      </c>
      <c r="BZ66" s="56">
        <f t="shared" ref="BZ66" si="7">BS66/BS$66</f>
        <v>1</v>
      </c>
      <c r="CA66" s="56">
        <f t="shared" ref="CA66" si="8">BT66/BT$66</f>
        <v>1</v>
      </c>
      <c r="CB66" s="13">
        <v>57284</v>
      </c>
      <c r="CC66" s="56"/>
      <c r="CD66" s="4"/>
      <c r="CE66" s="13">
        <v>63038</v>
      </c>
      <c r="CF66" s="4"/>
      <c r="CG66" s="4"/>
      <c r="CH66" s="13">
        <v>75030</v>
      </c>
      <c r="CI66" s="4"/>
      <c r="CJ66" s="4"/>
      <c r="CK66" s="13">
        <v>68190</v>
      </c>
      <c r="CL66" s="4"/>
      <c r="CM66" s="4"/>
      <c r="CN66" s="13">
        <v>75021</v>
      </c>
      <c r="CO66" s="4"/>
      <c r="CP66" s="4"/>
      <c r="CQ66" s="13">
        <v>79029</v>
      </c>
      <c r="CR66" s="4"/>
      <c r="CS66" s="4"/>
      <c r="CT66" s="13">
        <v>76055</v>
      </c>
      <c r="CU66" s="4"/>
      <c r="CV66" s="4"/>
      <c r="CW66" s="9"/>
      <c r="DA66" s="23"/>
      <c r="DB66" s="23"/>
      <c r="DC66" s="17"/>
    </row>
    <row r="67" spans="1:108" x14ac:dyDescent="0.2">
      <c r="A67" s="11" t="s">
        <v>37</v>
      </c>
      <c r="B67" s="8"/>
      <c r="C67" s="8"/>
      <c r="D67" s="1"/>
      <c r="E67" s="1">
        <f>MEDIAN(E2:E65)</f>
        <v>0.25879155720626851</v>
      </c>
      <c r="L67">
        <f>PERCENTILE(L2:L65, 0.99)</f>
        <v>1.1252166603268881</v>
      </c>
      <c r="BF67">
        <f>BF66/BG66</f>
        <v>0.96297662220583113</v>
      </c>
      <c r="BN67" s="3" t="s">
        <v>121</v>
      </c>
      <c r="BO67" s="26" t="s">
        <v>122</v>
      </c>
      <c r="BP67" s="3" t="s">
        <v>123</v>
      </c>
      <c r="BQ67" s="3"/>
      <c r="BR67" s="3"/>
      <c r="BS67" s="3"/>
      <c r="BT67" s="38"/>
      <c r="BU67" s="37"/>
      <c r="BV67" s="38"/>
      <c r="BW67" s="3"/>
      <c r="BX67" s="37"/>
      <c r="CC67" s="37"/>
    </row>
    <row r="68" spans="1:108" x14ac:dyDescent="0.2">
      <c r="A68" s="12" t="s">
        <v>36</v>
      </c>
      <c r="B68" s="8"/>
      <c r="C68" s="8"/>
      <c r="D68" s="7"/>
      <c r="E68" s="7"/>
      <c r="F68" s="7"/>
      <c r="G68" s="7"/>
      <c r="H68" s="7"/>
      <c r="I68" s="50"/>
      <c r="J68" s="7"/>
      <c r="K68" s="7"/>
      <c r="M68" t="s">
        <v>191</v>
      </c>
      <c r="S68" s="7"/>
      <c r="T68" s="7"/>
      <c r="U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21"/>
      <c r="AK68" s="21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 t="s">
        <v>44</v>
      </c>
      <c r="BA68" s="7" t="s">
        <v>42</v>
      </c>
      <c r="BB68" t="s">
        <v>203</v>
      </c>
      <c r="BC68" s="7"/>
      <c r="BD68" s="7"/>
      <c r="BE68" s="7"/>
      <c r="BM68">
        <v>1</v>
      </c>
      <c r="BN68" s="3">
        <v>1.0960000000000001</v>
      </c>
      <c r="BO68" s="39">
        <v>0.73099999999999998</v>
      </c>
      <c r="BP68" s="3">
        <v>0.46400000000000002</v>
      </c>
      <c r="BQ68" s="3"/>
      <c r="BR68" s="3"/>
      <c r="BS68" s="3"/>
      <c r="BT68" s="3"/>
      <c r="BU68" s="37"/>
      <c r="BV68" s="37"/>
      <c r="BW68" s="37"/>
      <c r="BX68" s="37"/>
      <c r="BY68" s="37"/>
      <c r="BZ68" s="37"/>
      <c r="CA68" s="37"/>
      <c r="CC68" s="37"/>
    </row>
    <row r="69" spans="1:108" x14ac:dyDescent="0.2">
      <c r="A69" t="s">
        <v>55</v>
      </c>
      <c r="B69" s="3"/>
      <c r="C69" s="2" t="s">
        <v>65</v>
      </c>
      <c r="H69" s="7" t="s">
        <v>87</v>
      </c>
      <c r="I69">
        <v>0.99</v>
      </c>
      <c r="K69">
        <v>0.01</v>
      </c>
      <c r="M69" s="68">
        <v>0.81</v>
      </c>
      <c r="AT69" t="s">
        <v>110</v>
      </c>
      <c r="AZ69">
        <v>1411</v>
      </c>
      <c r="BA69">
        <v>307</v>
      </c>
      <c r="BB69">
        <v>601</v>
      </c>
      <c r="BM69">
        <v>2</v>
      </c>
      <c r="BN69">
        <v>2.1339999999999999</v>
      </c>
      <c r="BO69">
        <v>0.78900000000000003</v>
      </c>
      <c r="BP69">
        <v>0.39400000000000002</v>
      </c>
      <c r="BU69" s="23"/>
      <c r="BV69" s="23"/>
      <c r="BW69" s="23"/>
      <c r="BX69" s="23"/>
      <c r="BY69" s="23"/>
      <c r="BZ69" s="23"/>
      <c r="CA69" s="23"/>
      <c r="CC69" s="37"/>
    </row>
    <row r="70" spans="1:108" x14ac:dyDescent="0.2">
      <c r="A70" s="5" t="s">
        <v>22</v>
      </c>
      <c r="B70" s="3"/>
      <c r="C70" t="s">
        <v>24</v>
      </c>
      <c r="D70" t="s">
        <v>31</v>
      </c>
      <c r="F70" t="s">
        <v>43</v>
      </c>
      <c r="H70" t="s">
        <v>89</v>
      </c>
      <c r="I70">
        <v>0.99</v>
      </c>
      <c r="J70" t="s">
        <v>90</v>
      </c>
      <c r="K70">
        <v>0.01</v>
      </c>
      <c r="AT70" t="s">
        <v>111</v>
      </c>
      <c r="AZ70">
        <f>AZ69-90</f>
        <v>1321</v>
      </c>
      <c r="BA70">
        <f>BA69-57</f>
        <v>250</v>
      </c>
      <c r="BB70">
        <f>BB69-34</f>
        <v>567</v>
      </c>
      <c r="BM70">
        <v>3</v>
      </c>
      <c r="BN70">
        <v>4.8630000000000004</v>
      </c>
      <c r="BO70">
        <v>0.48099999999999998</v>
      </c>
      <c r="BP70">
        <v>2E-3</v>
      </c>
      <c r="BU70" s="23"/>
      <c r="BV70" s="23"/>
      <c r="BW70" s="23"/>
      <c r="BX70" s="23"/>
      <c r="CC70" s="37"/>
    </row>
    <row r="71" spans="1:108" x14ac:dyDescent="0.2">
      <c r="A71" s="5" t="s">
        <v>1</v>
      </c>
      <c r="B71" s="3"/>
      <c r="C71" s="3">
        <v>229954</v>
      </c>
      <c r="D71" s="1">
        <f>C71*$M$69</f>
        <v>186262.74000000002</v>
      </c>
      <c r="F71">
        <f>D71/C71</f>
        <v>0.81</v>
      </c>
      <c r="H71" t="s">
        <v>91</v>
      </c>
      <c r="I71">
        <v>0.99</v>
      </c>
      <c r="J71" t="s">
        <v>92</v>
      </c>
      <c r="K71">
        <v>0.01</v>
      </c>
      <c r="AT71" t="s">
        <v>167</v>
      </c>
      <c r="AU71" t="s">
        <v>199</v>
      </c>
      <c r="AZ71">
        <f>AZ70-292</f>
        <v>1029</v>
      </c>
      <c r="BA71">
        <v>240</v>
      </c>
      <c r="BB71">
        <f>BB70-182</f>
        <v>385</v>
      </c>
      <c r="BM71">
        <v>4</v>
      </c>
      <c r="BN71">
        <v>2.141</v>
      </c>
      <c r="BO71">
        <v>0.35199999999999998</v>
      </c>
      <c r="BP71">
        <v>0.72499999999999998</v>
      </c>
      <c r="BU71" s="23"/>
      <c r="BV71" s="23"/>
      <c r="BW71" s="23"/>
      <c r="BX71" s="23"/>
      <c r="CC71" s="37"/>
    </row>
    <row r="72" spans="1:108" x14ac:dyDescent="0.2">
      <c r="A72" s="5" t="s">
        <v>23</v>
      </c>
      <c r="B72" s="3"/>
      <c r="C72" s="3">
        <v>150552</v>
      </c>
      <c r="D72" s="1">
        <f>C72*$M$69</f>
        <v>121947.12000000001</v>
      </c>
      <c r="F72">
        <f>D72/C72</f>
        <v>0.81</v>
      </c>
      <c r="H72" t="s">
        <v>93</v>
      </c>
      <c r="I72">
        <v>0.98</v>
      </c>
      <c r="J72" t="s">
        <v>88</v>
      </c>
      <c r="K72">
        <v>0.02</v>
      </c>
      <c r="AT72" s="51" t="s">
        <v>168</v>
      </c>
      <c r="AU72" t="s">
        <v>200</v>
      </c>
      <c r="AZ72">
        <f>AZ71-306</f>
        <v>723</v>
      </c>
      <c r="BA72">
        <f>BA71-85</f>
        <v>155</v>
      </c>
      <c r="BB72">
        <f>BB71-203</f>
        <v>182</v>
      </c>
      <c r="BM72">
        <v>5</v>
      </c>
      <c r="BN72">
        <v>8.8999999999999996E-2</v>
      </c>
      <c r="BO72">
        <v>1.3540000000000001</v>
      </c>
      <c r="BP72">
        <v>0.65400000000000003</v>
      </c>
      <c r="BU72" s="23"/>
      <c r="BV72" s="23"/>
      <c r="BW72" s="23"/>
      <c r="BX72" s="23"/>
      <c r="CC72" s="37"/>
    </row>
    <row r="73" spans="1:108" x14ac:dyDescent="0.2">
      <c r="A73" s="5" t="s">
        <v>164</v>
      </c>
      <c r="B73" s="3"/>
      <c r="C73">
        <v>11567</v>
      </c>
      <c r="D73" s="1">
        <f>C73*$M$69</f>
        <v>9369.27</v>
      </c>
      <c r="F73">
        <f>D73/C73</f>
        <v>0.81</v>
      </c>
      <c r="H73" t="s">
        <v>94</v>
      </c>
      <c r="I73">
        <v>0.99</v>
      </c>
      <c r="J73" t="s">
        <v>88</v>
      </c>
      <c r="K73">
        <v>0.01</v>
      </c>
      <c r="AT73" t="s">
        <v>165</v>
      </c>
      <c r="AU73" t="s">
        <v>196</v>
      </c>
      <c r="AZ73">
        <f>AZ72-287</f>
        <v>436</v>
      </c>
      <c r="BB73">
        <f>BB72-111</f>
        <v>71</v>
      </c>
      <c r="BM73">
        <v>6</v>
      </c>
      <c r="BN73">
        <v>3.5859999999999999</v>
      </c>
      <c r="BO73">
        <v>1.5529999999999999</v>
      </c>
      <c r="BP73">
        <v>0.22500000000000001</v>
      </c>
      <c r="BU73" s="23"/>
      <c r="BV73" s="23"/>
      <c r="BW73" s="23"/>
      <c r="BX73" s="23"/>
      <c r="CC73" s="37"/>
    </row>
    <row r="74" spans="1:108" x14ac:dyDescent="0.2">
      <c r="A74" s="5" t="s">
        <v>216</v>
      </c>
      <c r="B74" s="3"/>
      <c r="C74">
        <v>5423</v>
      </c>
      <c r="D74" s="1">
        <f>C74*$M$69</f>
        <v>4392.63</v>
      </c>
      <c r="F74">
        <f>D74/C74</f>
        <v>0.81</v>
      </c>
      <c r="H74" t="s">
        <v>95</v>
      </c>
      <c r="I74">
        <v>0.99</v>
      </c>
      <c r="J74" t="s">
        <v>88</v>
      </c>
      <c r="K74">
        <v>0.01</v>
      </c>
      <c r="AT74">
        <v>0</v>
      </c>
      <c r="AU74" s="52"/>
      <c r="BM74">
        <v>7</v>
      </c>
      <c r="BN74">
        <v>1.8640000000000001</v>
      </c>
      <c r="BO74">
        <v>0.432</v>
      </c>
      <c r="BP74">
        <v>3.9E-2</v>
      </c>
      <c r="BU74" s="23"/>
      <c r="BV74" s="23"/>
      <c r="BW74" s="23"/>
      <c r="BX74" s="23"/>
      <c r="CC74" s="37"/>
    </row>
    <row r="75" spans="1:108" x14ac:dyDescent="0.2">
      <c r="A75" s="5" t="s">
        <v>24</v>
      </c>
      <c r="B75" s="3"/>
      <c r="C75">
        <f>SUM(C71:C73)</f>
        <v>392073</v>
      </c>
      <c r="D75">
        <f>SUM(D71:D73)</f>
        <v>317579.13000000006</v>
      </c>
      <c r="F75">
        <f>D75/C75</f>
        <v>0.81000000000000016</v>
      </c>
      <c r="AT75" s="52" t="s">
        <v>166</v>
      </c>
      <c r="AU75" t="s">
        <v>197</v>
      </c>
      <c r="AZ75">
        <f>AZ73-376</f>
        <v>60</v>
      </c>
      <c r="BB75">
        <f>BB73-34</f>
        <v>37</v>
      </c>
      <c r="BU75" s="23"/>
      <c r="BV75" s="23"/>
      <c r="BW75" s="23"/>
      <c r="BX75" s="23"/>
      <c r="CC75" s="37"/>
    </row>
    <row r="76" spans="1:108" x14ac:dyDescent="0.2">
      <c r="A76" s="3"/>
      <c r="B76" s="3"/>
      <c r="AT76" s="52" t="s">
        <v>170</v>
      </c>
      <c r="AU76" t="s">
        <v>201</v>
      </c>
      <c r="BU76" s="23"/>
      <c r="BV76" s="23"/>
      <c r="BW76" s="23"/>
      <c r="BX76" s="23"/>
      <c r="CC76" s="37"/>
    </row>
    <row r="77" spans="1:108" x14ac:dyDescent="0.2">
      <c r="AT77" s="52" t="s">
        <v>169</v>
      </c>
      <c r="AU77" t="s">
        <v>198</v>
      </c>
      <c r="BU77" s="23"/>
      <c r="BV77" s="23"/>
      <c r="BW77" s="23"/>
      <c r="BX77" s="23"/>
      <c r="CC77" s="37"/>
    </row>
    <row r="78" spans="1:108" x14ac:dyDescent="0.2">
      <c r="BU78" s="23"/>
      <c r="BV78" s="23"/>
      <c r="BW78" s="23"/>
      <c r="BX78" s="23"/>
      <c r="CC78" s="37"/>
    </row>
    <row r="79" spans="1:108" x14ac:dyDescent="0.2">
      <c r="BU79" s="23"/>
      <c r="BV79" s="23"/>
      <c r="BW79" s="23"/>
      <c r="BX79" s="23"/>
    </row>
    <row r="80" spans="1:108" x14ac:dyDescent="0.2">
      <c r="BU80" s="23"/>
      <c r="BV80" s="23"/>
      <c r="BW80" s="23"/>
      <c r="BX80" s="23"/>
    </row>
    <row r="81" spans="73:76" x14ac:dyDescent="0.2">
      <c r="BU81" s="23"/>
      <c r="BV81" s="23"/>
      <c r="BW81" s="23"/>
      <c r="BX81" s="23"/>
    </row>
    <row r="82" spans="73:76" x14ac:dyDescent="0.2">
      <c r="BU82" s="23"/>
      <c r="BV82" s="23"/>
      <c r="BW82" s="23"/>
      <c r="BX82" s="23"/>
    </row>
    <row r="83" spans="73:76" x14ac:dyDescent="0.2">
      <c r="BU83" s="23"/>
      <c r="BV83" s="23"/>
      <c r="BW83" s="23"/>
      <c r="BX83" s="23"/>
    </row>
    <row r="84" spans="73:76" x14ac:dyDescent="0.2">
      <c r="BU84" s="23"/>
      <c r="BV84" s="23"/>
      <c r="BW84" s="23"/>
      <c r="BX84" s="23"/>
    </row>
    <row r="85" spans="73:76" x14ac:dyDescent="0.2">
      <c r="BU85" s="23"/>
      <c r="BV85" s="23"/>
      <c r="BW85" s="23"/>
      <c r="BX85" s="23"/>
    </row>
    <row r="86" spans="73:76" x14ac:dyDescent="0.2">
      <c r="BU86" s="23"/>
      <c r="BV86" s="23"/>
      <c r="BW86" s="23"/>
      <c r="BX86" s="23"/>
    </row>
    <row r="87" spans="73:76" x14ac:dyDescent="0.2">
      <c r="BU87" s="23"/>
      <c r="BV87" s="23"/>
      <c r="BW87" s="23"/>
      <c r="BX87" s="23"/>
    </row>
  </sheetData>
  <sortState xmlns:xlrd2="http://schemas.microsoft.com/office/spreadsheetml/2017/richdata2" ref="A2:CV65">
    <sortCondition ref="A2:A65"/>
    <sortCondition ref="BE2:BE65"/>
    <sortCondition ref="AY2:AY65"/>
    <sortCondition ref="CV2:CV65"/>
  </sortState>
  <conditionalFormatting sqref="G2:G65">
    <cfRule type="cellIs" dxfId="53" priority="278" operator="lessThanOrEqual">
      <formula>0.01</formula>
    </cfRule>
    <cfRule type="cellIs" dxfId="52" priority="279" operator="greaterThanOrEqual">
      <formula>0.99</formula>
    </cfRule>
  </conditionalFormatting>
  <conditionalFormatting sqref="B2:C65">
    <cfRule type="expression" dxfId="51" priority="196">
      <formula>$C2 &lt;&gt; $B2</formula>
    </cfRule>
  </conditionalFormatting>
  <conditionalFormatting sqref="O68:O69 P69:Q69 N2:O65">
    <cfRule type="cellIs" dxfId="50" priority="175" operator="greaterThan">
      <formula>0</formula>
    </cfRule>
  </conditionalFormatting>
  <conditionalFormatting sqref="P2:Q65">
    <cfRule type="cellIs" dxfId="49" priority="174" operator="greaterThan">
      <formula>0</formula>
    </cfRule>
  </conditionalFormatting>
  <conditionalFormatting sqref="BE49:BE50 BE17:BE20 BE47 BE52:BE65 BE22:BE45 BE2:BE5 BE7:BE15">
    <cfRule type="cellIs" dxfId="48" priority="205" operator="lessThan">
      <formula>0.3333334</formula>
    </cfRule>
    <cfRule type="cellIs" dxfId="47" priority="206" operator="greaterThan">
      <formula>3</formula>
    </cfRule>
  </conditionalFormatting>
  <conditionalFormatting sqref="BE21">
    <cfRule type="cellIs" dxfId="46" priority="167" operator="lessThan">
      <formula>0.3333334</formula>
    </cfRule>
    <cfRule type="cellIs" dxfId="45" priority="168" operator="greaterThan">
      <formula>3</formula>
    </cfRule>
  </conditionalFormatting>
  <conditionalFormatting sqref="BD49:BD50 BD47 BD52:BD65 BD17:BD45 BD2:BD5 BD7:BD15">
    <cfRule type="cellIs" dxfId="44" priority="160" operator="greaterThan">
      <formula>0</formula>
    </cfRule>
    <cfRule type="cellIs" dxfId="43" priority="161" operator="lessThan">
      <formula>0</formula>
    </cfRule>
  </conditionalFormatting>
  <conditionalFormatting sqref="BE6">
    <cfRule type="cellIs" dxfId="42" priority="110" operator="lessThan">
      <formula>0.3333334</formula>
    </cfRule>
    <cfRule type="cellIs" dxfId="41" priority="111" operator="greaterThan">
      <formula>3</formula>
    </cfRule>
  </conditionalFormatting>
  <conditionalFormatting sqref="BD6">
    <cfRule type="cellIs" dxfId="40" priority="108" operator="greaterThan">
      <formula>0</formula>
    </cfRule>
    <cfRule type="cellIs" dxfId="39" priority="109" operator="lessThan">
      <formula>0</formula>
    </cfRule>
  </conditionalFormatting>
  <conditionalFormatting sqref="BE16">
    <cfRule type="cellIs" dxfId="38" priority="98" operator="lessThan">
      <formula>0.3333334</formula>
    </cfRule>
    <cfRule type="cellIs" dxfId="37" priority="99" operator="greaterThan">
      <formula>3</formula>
    </cfRule>
  </conditionalFormatting>
  <conditionalFormatting sqref="BD16">
    <cfRule type="cellIs" dxfId="36" priority="96" operator="greaterThan">
      <formula>0</formula>
    </cfRule>
    <cfRule type="cellIs" dxfId="35" priority="97" operator="lessThan">
      <formula>0</formula>
    </cfRule>
  </conditionalFormatting>
  <conditionalFormatting sqref="BE48">
    <cfRule type="cellIs" dxfId="34" priority="92" operator="lessThan">
      <formula>0.3333334</formula>
    </cfRule>
    <cfRule type="cellIs" dxfId="33" priority="93" operator="greaterThan">
      <formula>3</formula>
    </cfRule>
  </conditionalFormatting>
  <conditionalFormatting sqref="BD48">
    <cfRule type="cellIs" dxfId="32" priority="90" operator="greaterThan">
      <formula>0</formula>
    </cfRule>
    <cfRule type="cellIs" dxfId="31" priority="91" operator="lessThan">
      <formula>0</formula>
    </cfRule>
  </conditionalFormatting>
  <conditionalFormatting sqref="BE51">
    <cfRule type="cellIs" dxfId="30" priority="86" operator="lessThan">
      <formula>0.3333334</formula>
    </cfRule>
    <cfRule type="cellIs" dxfId="29" priority="87" operator="greaterThan">
      <formula>3</formula>
    </cfRule>
  </conditionalFormatting>
  <conditionalFormatting sqref="BD51">
    <cfRule type="cellIs" dxfId="28" priority="84" operator="greaterThan">
      <formula>0</formula>
    </cfRule>
    <cfRule type="cellIs" dxfId="27" priority="85" operator="lessThan">
      <formula>0</formula>
    </cfRule>
  </conditionalFormatting>
  <conditionalFormatting sqref="BE46">
    <cfRule type="cellIs" dxfId="26" priority="55" operator="lessThan">
      <formula>0.3333334</formula>
    </cfRule>
    <cfRule type="cellIs" dxfId="25" priority="56" operator="greaterThan">
      <formula>3</formula>
    </cfRule>
  </conditionalFormatting>
  <conditionalFormatting sqref="BH2:BH65">
    <cfRule type="colorScale" priority="5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D46">
    <cfRule type="cellIs" dxfId="24" priority="53" operator="greaterThan">
      <formula>0</formula>
    </cfRule>
    <cfRule type="cellIs" dxfId="23" priority="54" operator="lessThan">
      <formula>0</formula>
    </cfRule>
  </conditionalFormatting>
  <conditionalFormatting sqref="H2:H65">
    <cfRule type="cellIs" dxfId="22" priority="1747" operator="lessThanOrEqual">
      <formula>$K$71</formula>
    </cfRule>
  </conditionalFormatting>
  <conditionalFormatting sqref="I2:I65">
    <cfRule type="cellIs" dxfId="21" priority="1749" operator="greaterThanOrEqual">
      <formula>$I$71</formula>
    </cfRule>
  </conditionalFormatting>
  <conditionalFormatting sqref="F2:F65">
    <cfRule type="cellIs" dxfId="20" priority="1751" operator="greaterThanOrEqual">
      <formula>$I$69</formula>
    </cfRule>
    <cfRule type="cellIs" dxfId="19" priority="1752" operator="lessThanOrEqual">
      <formula>$K$69</formula>
    </cfRule>
  </conditionalFormatting>
  <conditionalFormatting sqref="J2:J65">
    <cfRule type="cellIs" dxfId="18" priority="1755" operator="lessThanOrEqual">
      <formula>$K$72</formula>
    </cfRule>
    <cfRule type="cellIs" dxfId="17" priority="1756" operator="greaterThanOrEqual">
      <formula>$I$72</formula>
    </cfRule>
  </conditionalFormatting>
  <conditionalFormatting sqref="K2:K65">
    <cfRule type="cellIs" dxfId="16" priority="1759" operator="greaterThanOrEqual">
      <formula>$I$73</formula>
    </cfRule>
    <cfRule type="cellIs" dxfId="15" priority="1760" operator="lessThanOrEqual">
      <formula>$K$73</formula>
    </cfRule>
  </conditionalFormatting>
  <conditionalFormatting sqref="AW2:AW65">
    <cfRule type="colorScale" priority="176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CW2:CW65">
    <cfRule type="colorScale" priority="176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2:D65">
    <cfRule type="cellIs" dxfId="14" priority="1766" operator="greaterThanOrEqual">
      <formula>$I$74</formula>
    </cfRule>
    <cfRule type="cellIs" dxfId="13" priority="1767" operator="lessThanOrEqual">
      <formula>$K$74</formula>
    </cfRule>
  </conditionalFormatting>
  <conditionalFormatting sqref="BM49:BM50 BM47 BM52:BM65 BM17:BM45 BM2:BM5 BM7:BM15">
    <cfRule type="cellIs" dxfId="12" priority="12" operator="greaterThan">
      <formula>0</formula>
    </cfRule>
    <cfRule type="cellIs" dxfId="11" priority="13" operator="lessThan">
      <formula>0</formula>
    </cfRule>
  </conditionalFormatting>
  <conditionalFormatting sqref="BM6">
    <cfRule type="cellIs" dxfId="10" priority="10" operator="greaterThan">
      <formula>0</formula>
    </cfRule>
    <cfRule type="cellIs" dxfId="9" priority="11" operator="lessThan">
      <formula>0</formula>
    </cfRule>
  </conditionalFormatting>
  <conditionalFormatting sqref="BM16">
    <cfRule type="cellIs" dxfId="8" priority="8" operator="greaterThan">
      <formula>0</formula>
    </cfRule>
    <cfRule type="cellIs" dxfId="7" priority="9" operator="lessThan">
      <formula>0</formula>
    </cfRule>
  </conditionalFormatting>
  <conditionalFormatting sqref="BM48">
    <cfRule type="cellIs" dxfId="6" priority="6" operator="greaterThan">
      <formula>0</formula>
    </cfRule>
    <cfRule type="cellIs" dxfId="5" priority="7" operator="lessThan">
      <formula>0</formula>
    </cfRule>
  </conditionalFormatting>
  <conditionalFormatting sqref="BM51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BM4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I2:AI65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78</v>
      </c>
    </row>
    <row r="3" spans="1:1" x14ac:dyDescent="0.2">
      <c r="A3" t="s">
        <v>207</v>
      </c>
    </row>
    <row r="4" spans="1:1" x14ac:dyDescent="0.2">
      <c r="A4" t="s">
        <v>206</v>
      </c>
    </row>
    <row r="5" spans="1:1" x14ac:dyDescent="0.2">
      <c r="A5" t="s">
        <v>208</v>
      </c>
    </row>
    <row r="6" spans="1:1" x14ac:dyDescent="0.2">
      <c r="A6" t="s">
        <v>58</v>
      </c>
    </row>
    <row r="7" spans="1:1" x14ac:dyDescent="0.2">
      <c r="A7" t="s">
        <v>195</v>
      </c>
    </row>
    <row r="8" spans="1:1" x14ac:dyDescent="0.2">
      <c r="A8" t="s">
        <v>5</v>
      </c>
    </row>
    <row r="9" spans="1:1" x14ac:dyDescent="0.2">
      <c r="A9" t="s">
        <v>57</v>
      </c>
    </row>
    <row r="10" spans="1:1" x14ac:dyDescent="0.2">
      <c r="A1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109</v>
      </c>
      <c r="C1" t="s">
        <v>42</v>
      </c>
      <c r="D1" t="s">
        <v>104</v>
      </c>
      <c r="E1" t="s">
        <v>105</v>
      </c>
      <c r="F1" t="s">
        <v>28</v>
      </c>
      <c r="G1" t="s">
        <v>103</v>
      </c>
      <c r="H1" t="s">
        <v>119</v>
      </c>
      <c r="J1" t="s">
        <v>0</v>
      </c>
      <c r="K1" t="s">
        <v>188</v>
      </c>
      <c r="L1" t="s">
        <v>108</v>
      </c>
      <c r="M1" s="19" t="s">
        <v>190</v>
      </c>
      <c r="N1" s="19"/>
    </row>
    <row r="2" spans="1:14" x14ac:dyDescent="0.2">
      <c r="A2" s="3" t="str">
        <f>Damian!A2</f>
        <v>aapl</v>
      </c>
      <c r="B2" s="1">
        <f>Damian!AL2*$E$77</f>
        <v>745.54879621191083</v>
      </c>
      <c r="C2" s="2">
        <v>0</v>
      </c>
      <c r="D2" s="2">
        <v>0</v>
      </c>
      <c r="E2" s="3">
        <f>C2+D2</f>
        <v>0</v>
      </c>
      <c r="F2" s="1">
        <f t="shared" ref="F2:F65" si="0">B2-E2</f>
        <v>745.54879621191083</v>
      </c>
      <c r="G2" s="1">
        <f>Damian!M2</f>
        <v>0</v>
      </c>
      <c r="H2" s="36">
        <f>E2/B2</f>
        <v>0</v>
      </c>
      <c r="I2" s="71"/>
      <c r="J2" t="s">
        <v>50</v>
      </c>
      <c r="K2">
        <v>13</v>
      </c>
      <c r="L2" s="1" t="s">
        <v>189</v>
      </c>
      <c r="M2" s="19">
        <v>147</v>
      </c>
    </row>
    <row r="3" spans="1:14" x14ac:dyDescent="0.2">
      <c r="A3" s="3" t="str">
        <f>Damian!A3</f>
        <v>abmd</v>
      </c>
      <c r="B3" s="1">
        <f>Damian!AL3*$E$77</f>
        <v>201.7241457048284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201.7241457048284</v>
      </c>
      <c r="G3" s="1">
        <f>Damian!M3</f>
        <v>0</v>
      </c>
      <c r="H3" s="36">
        <f t="shared" ref="H3:H66" si="2">E3/B3</f>
        <v>0</v>
      </c>
      <c r="I3" s="20"/>
      <c r="J3" t="s">
        <v>7</v>
      </c>
      <c r="K3">
        <v>1</v>
      </c>
      <c r="L3" s="1" t="s">
        <v>189</v>
      </c>
      <c r="M3" s="19">
        <v>120</v>
      </c>
    </row>
    <row r="4" spans="1:14" x14ac:dyDescent="0.2">
      <c r="A4" s="3" t="str">
        <f>Damian!A4</f>
        <v>abnb</v>
      </c>
      <c r="B4" s="1">
        <f>Damian!AL4*$E$77</f>
        <v>69.038483790428856</v>
      </c>
      <c r="C4" s="2">
        <v>0</v>
      </c>
      <c r="D4" s="2">
        <v>0</v>
      </c>
      <c r="E4" s="3">
        <f t="shared" si="1"/>
        <v>0</v>
      </c>
      <c r="F4" s="1">
        <f t="shared" si="0"/>
        <v>69.038483790428856</v>
      </c>
      <c r="G4" s="1">
        <f>Damian!M4</f>
        <v>0</v>
      </c>
      <c r="H4" s="36">
        <f t="shared" si="2"/>
        <v>0</v>
      </c>
      <c r="I4" s="20"/>
      <c r="L4" s="1"/>
      <c r="M4" s="19"/>
    </row>
    <row r="5" spans="1:14" x14ac:dyDescent="0.2">
      <c r="A5" s="3" t="str">
        <f>Damian!A6</f>
        <v>adyey</v>
      </c>
      <c r="B5" s="1">
        <f>Damian!AL6*$E$77</f>
        <v>680.77575052773534</v>
      </c>
      <c r="C5" s="2">
        <v>0</v>
      </c>
      <c r="D5" s="2">
        <v>0</v>
      </c>
      <c r="E5" s="3">
        <f t="shared" si="1"/>
        <v>0</v>
      </c>
      <c r="F5" s="1">
        <f t="shared" si="0"/>
        <v>680.77575052773534</v>
      </c>
      <c r="G5" s="1">
        <f>Damian!M6</f>
        <v>0</v>
      </c>
      <c r="H5" s="36">
        <f t="shared" si="2"/>
        <v>0</v>
      </c>
      <c r="I5" s="20"/>
      <c r="L5" s="1"/>
      <c r="M5" s="19"/>
    </row>
    <row r="6" spans="1:14" x14ac:dyDescent="0.2">
      <c r="A6" s="3" t="str">
        <f>Damian!A7</f>
        <v>amd</v>
      </c>
      <c r="B6" s="1">
        <f>Damian!AL7*$E$77</f>
        <v>651.30363027497287</v>
      </c>
      <c r="C6" s="2">
        <v>0</v>
      </c>
      <c r="D6" s="2">
        <v>0</v>
      </c>
      <c r="E6" s="3">
        <f t="shared" si="1"/>
        <v>0</v>
      </c>
      <c r="F6" s="1">
        <f t="shared" si="0"/>
        <v>651.30363027497287</v>
      </c>
      <c r="G6" s="1">
        <f>Damian!M7</f>
        <v>0</v>
      </c>
      <c r="H6" s="36">
        <f t="shared" si="2"/>
        <v>0</v>
      </c>
      <c r="I6" s="20"/>
      <c r="L6" s="1"/>
      <c r="M6" s="19"/>
    </row>
    <row r="7" spans="1:14" x14ac:dyDescent="0.2">
      <c r="A7" s="3" t="str">
        <f>Damian!A8</f>
        <v>amzn</v>
      </c>
      <c r="B7" s="1">
        <f>Damian!AL8*$E$77</f>
        <v>409.62910626450167</v>
      </c>
      <c r="C7" s="2">
        <v>0</v>
      </c>
      <c r="D7" s="2">
        <v>0</v>
      </c>
      <c r="E7" s="3">
        <f t="shared" si="1"/>
        <v>0</v>
      </c>
      <c r="F7" s="1">
        <f t="shared" si="0"/>
        <v>409.62910626450167</v>
      </c>
      <c r="G7" s="1">
        <f>Damian!M8</f>
        <v>0</v>
      </c>
      <c r="H7" s="36">
        <f t="shared" si="2"/>
        <v>0</v>
      </c>
      <c r="I7" s="20"/>
      <c r="L7" s="1"/>
      <c r="M7" s="19"/>
    </row>
    <row r="8" spans="1:14" x14ac:dyDescent="0.2">
      <c r="A8" s="3" t="str">
        <f>Damian!A9</f>
        <v>anet</v>
      </c>
      <c r="B8" s="1">
        <f>Damian!AL9*$E$77</f>
        <v>342.98613650590505</v>
      </c>
      <c r="C8" s="2">
        <v>0</v>
      </c>
      <c r="D8" s="2">
        <v>0</v>
      </c>
      <c r="E8" s="3">
        <f t="shared" si="1"/>
        <v>0</v>
      </c>
      <c r="F8" s="1">
        <f t="shared" si="0"/>
        <v>342.98613650590505</v>
      </c>
      <c r="G8" s="1">
        <f>Damian!M9</f>
        <v>0</v>
      </c>
      <c r="H8" s="36">
        <f t="shared" si="2"/>
        <v>0</v>
      </c>
      <c r="I8" s="20"/>
      <c r="L8" s="1"/>
      <c r="M8" s="19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6" t="e">
        <f t="shared" si="2"/>
        <v>#REF!</v>
      </c>
      <c r="I9" s="72"/>
      <c r="M9" s="19"/>
    </row>
    <row r="10" spans="1:14" x14ac:dyDescent="0.2">
      <c r="A10" s="3" t="str">
        <f>Damian!A11</f>
        <v>axon</v>
      </c>
      <c r="B10" s="1">
        <f>Damian!AL11*$E$77</f>
        <v>557.45927704359121</v>
      </c>
      <c r="C10" s="2">
        <v>0</v>
      </c>
      <c r="D10" s="2">
        <v>175</v>
      </c>
      <c r="E10" s="3">
        <f t="shared" si="1"/>
        <v>175</v>
      </c>
      <c r="F10" s="1">
        <f t="shared" si="0"/>
        <v>382.45927704359121</v>
      </c>
      <c r="G10" s="1">
        <f>Damian!M11</f>
        <v>0</v>
      </c>
      <c r="H10" s="36">
        <f t="shared" si="2"/>
        <v>0.31392427609795731</v>
      </c>
      <c r="I10" s="20"/>
      <c r="L10" s="1"/>
      <c r="M10" s="19"/>
    </row>
    <row r="11" spans="1:14" x14ac:dyDescent="0.2">
      <c r="A11" s="3" t="str">
        <f>Damian!A12</f>
        <v>bros</v>
      </c>
      <c r="B11" s="1">
        <f>Damian!AL12*$E$77</f>
        <v>125.85147780504732</v>
      </c>
      <c r="C11" s="2">
        <v>0</v>
      </c>
      <c r="D11" s="2">
        <v>200</v>
      </c>
      <c r="E11" s="3">
        <f t="shared" si="1"/>
        <v>200</v>
      </c>
      <c r="F11" s="1">
        <f t="shared" si="0"/>
        <v>-74.148522194952676</v>
      </c>
      <c r="G11" s="1">
        <f>Damian!M12</f>
        <v>-1</v>
      </c>
      <c r="H11" s="36">
        <f t="shared" si="2"/>
        <v>1.5891748232771163</v>
      </c>
      <c r="I11" s="20"/>
      <c r="L11" s="1"/>
      <c r="M11" s="19"/>
    </row>
    <row r="12" spans="1:14" x14ac:dyDescent="0.2">
      <c r="A12" s="3" t="str">
        <f>Damian!A13</f>
        <v>bynd</v>
      </c>
      <c r="B12" s="1">
        <f>Damian!AL13*$E$77</f>
        <v>72.654160462157904</v>
      </c>
      <c r="C12" s="2">
        <v>0</v>
      </c>
      <c r="D12" s="2">
        <v>71</v>
      </c>
      <c r="E12" s="3">
        <f t="shared" si="1"/>
        <v>71</v>
      </c>
      <c r="F12" s="1">
        <f t="shared" si="0"/>
        <v>1.654160462157904</v>
      </c>
      <c r="G12" s="1">
        <f>Damian!M13</f>
        <v>0</v>
      </c>
      <c r="H12" s="36">
        <f t="shared" si="2"/>
        <v>0.97723240552728596</v>
      </c>
      <c r="I12" s="20"/>
      <c r="L12" s="1"/>
      <c r="M12" s="19"/>
    </row>
    <row r="13" spans="1:14" x14ac:dyDescent="0.2">
      <c r="A13" s="3" t="str">
        <f>Damian!A14</f>
        <v>chwy</v>
      </c>
      <c r="B13" s="1">
        <f>Damian!AL14*$E$77</f>
        <v>203.41137790594502</v>
      </c>
      <c r="C13" s="2">
        <v>115</v>
      </c>
      <c r="D13" s="2">
        <v>0</v>
      </c>
      <c r="E13" s="3">
        <f t="shared" si="1"/>
        <v>115</v>
      </c>
      <c r="F13" s="1">
        <f t="shared" si="0"/>
        <v>88.411377905945017</v>
      </c>
      <c r="G13" s="1">
        <f>Damian!M14</f>
        <v>0</v>
      </c>
      <c r="H13" s="36">
        <f t="shared" si="2"/>
        <v>0.56535677199519596</v>
      </c>
      <c r="I13" s="20"/>
      <c r="L13" s="1"/>
      <c r="M13" s="19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6" t="e">
        <f t="shared" si="2"/>
        <v>#REF!</v>
      </c>
      <c r="I14" s="20"/>
      <c r="L14" s="1"/>
      <c r="M14" s="19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6" t="e">
        <f t="shared" si="2"/>
        <v>#REF!</v>
      </c>
      <c r="I15" s="73"/>
      <c r="L15" s="1"/>
      <c r="M15" s="19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6" t="e">
        <f t="shared" si="2"/>
        <v>#REF!</v>
      </c>
      <c r="I16" s="73"/>
      <c r="L16" s="1"/>
      <c r="M16" s="19"/>
    </row>
    <row r="17" spans="1:13" x14ac:dyDescent="0.2">
      <c r="A17" s="3" t="str">
        <f>Damian!A15</f>
        <v>ddog</v>
      </c>
      <c r="B17" s="1">
        <f>Damian!AL15*$E$77</f>
        <v>557.13791660513232</v>
      </c>
      <c r="C17" s="2">
        <v>514</v>
      </c>
      <c r="D17" s="2">
        <v>86</v>
      </c>
      <c r="E17" s="3">
        <f t="shared" si="1"/>
        <v>600</v>
      </c>
      <c r="F17" s="1">
        <f t="shared" si="0"/>
        <v>-42.862083394867682</v>
      </c>
      <c r="G17" s="1">
        <f>Damian!M15</f>
        <v>0</v>
      </c>
      <c r="H17" s="36">
        <f t="shared" si="2"/>
        <v>1.0769326267650994</v>
      </c>
      <c r="I17" s="20"/>
      <c r="L17" s="1"/>
      <c r="M17" s="19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6" t="e">
        <f t="shared" si="2"/>
        <v>#REF!</v>
      </c>
      <c r="I18" s="73"/>
      <c r="L18" s="1"/>
      <c r="M18" s="19"/>
    </row>
    <row r="19" spans="1:13" x14ac:dyDescent="0.2">
      <c r="A19" s="3" t="str">
        <f>Damian!A16</f>
        <v>docs</v>
      </c>
      <c r="B19" s="1">
        <f>Damian!AL16*$E$77</f>
        <v>13.598911847038666</v>
      </c>
      <c r="C19" s="2">
        <v>0</v>
      </c>
      <c r="D19" s="2">
        <v>0</v>
      </c>
      <c r="E19" s="3">
        <f t="shared" si="1"/>
        <v>0</v>
      </c>
      <c r="F19" s="1">
        <f t="shared" si="0"/>
        <v>13.598911847038666</v>
      </c>
      <c r="G19" s="1">
        <f>Damian!M16</f>
        <v>0</v>
      </c>
      <c r="H19" s="36">
        <f t="shared" si="2"/>
        <v>0</v>
      </c>
      <c r="I19" s="20"/>
      <c r="L19" s="1"/>
      <c r="M19" s="19"/>
    </row>
    <row r="20" spans="1:13" x14ac:dyDescent="0.2">
      <c r="A20" s="3" t="str">
        <f>Damian!A17</f>
        <v>docu</v>
      </c>
      <c r="B20" s="1">
        <f>Damian!AL17*$E$77</f>
        <v>232.97329137421079</v>
      </c>
      <c r="C20" s="2">
        <v>0</v>
      </c>
      <c r="D20" s="2">
        <v>363</v>
      </c>
      <c r="E20" s="3">
        <f t="shared" si="1"/>
        <v>363</v>
      </c>
      <c r="F20" s="1">
        <f t="shared" si="0"/>
        <v>-130.02670862578921</v>
      </c>
      <c r="G20" s="1">
        <f>Damian!M17</f>
        <v>0</v>
      </c>
      <c r="H20" s="36">
        <f t="shared" si="2"/>
        <v>1.5581185201909487</v>
      </c>
      <c r="I20" s="20"/>
      <c r="L20" s="1"/>
      <c r="M20" s="19"/>
    </row>
    <row r="21" spans="1:13" x14ac:dyDescent="0.2">
      <c r="A21" s="3" t="str">
        <f>Damian!A18</f>
        <v>duol</v>
      </c>
      <c r="B21" s="1">
        <f>Damian!AL18*$E$77</f>
        <v>46.688617983048175</v>
      </c>
      <c r="C21" s="2">
        <v>0</v>
      </c>
      <c r="D21" s="2">
        <v>189</v>
      </c>
      <c r="E21" s="3">
        <f t="shared" si="1"/>
        <v>189</v>
      </c>
      <c r="F21" s="1">
        <f t="shared" si="0"/>
        <v>-142.31138201695182</v>
      </c>
      <c r="G21" s="1">
        <f>Damian!M18</f>
        <v>-2</v>
      </c>
      <c r="H21" s="36">
        <f t="shared" si="2"/>
        <v>4.0480958350196321</v>
      </c>
      <c r="I21" s="20"/>
      <c r="M21" s="19"/>
    </row>
    <row r="22" spans="1:13" x14ac:dyDescent="0.2">
      <c r="A22" s="3" t="str">
        <f>Damian!A19</f>
        <v>edit</v>
      </c>
      <c r="B22" s="1">
        <f>Damian!AL19*$E$77</f>
        <v>123.90661350709894</v>
      </c>
      <c r="C22" s="2">
        <v>0</v>
      </c>
      <c r="D22" s="2">
        <v>124</v>
      </c>
      <c r="E22" s="3">
        <f t="shared" si="1"/>
        <v>124</v>
      </c>
      <c r="F22" s="1">
        <f t="shared" si="0"/>
        <v>-9.3386492901061047E-2</v>
      </c>
      <c r="G22" s="1">
        <f>Damian!M19</f>
        <v>0</v>
      </c>
      <c r="H22" s="36">
        <f t="shared" si="2"/>
        <v>1.0007536844907452</v>
      </c>
      <c r="I22" s="20"/>
      <c r="L22" s="1"/>
      <c r="M22" s="19"/>
    </row>
    <row r="23" spans="1:13" x14ac:dyDescent="0.2">
      <c r="A23" s="3" t="str">
        <f>Damian!A20</f>
        <v>etsy</v>
      </c>
      <c r="B23" s="1">
        <f>Damian!AL20*$E$77</f>
        <v>592.74561776525059</v>
      </c>
      <c r="C23" s="2">
        <v>216</v>
      </c>
      <c r="D23" s="2">
        <v>216</v>
      </c>
      <c r="E23" s="3">
        <f t="shared" si="1"/>
        <v>432</v>
      </c>
      <c r="F23" s="1">
        <f t="shared" si="0"/>
        <v>160.74561776525059</v>
      </c>
      <c r="G23" s="1">
        <f>Damian!M20</f>
        <v>0</v>
      </c>
      <c r="H23" s="36">
        <f t="shared" si="2"/>
        <v>0.72881179894456538</v>
      </c>
      <c r="I23" s="20"/>
      <c r="L23" s="1"/>
      <c r="M23" s="19"/>
    </row>
    <row r="24" spans="1:13" x14ac:dyDescent="0.2">
      <c r="A24" s="3" t="str">
        <f>Damian!A21</f>
        <v>flgt</v>
      </c>
      <c r="B24" s="1">
        <f>Damian!AL21*$E$77</f>
        <v>166.19044471353595</v>
      </c>
      <c r="C24" s="2">
        <v>0</v>
      </c>
      <c r="D24" s="2">
        <v>0</v>
      </c>
      <c r="E24" s="3">
        <f t="shared" si="1"/>
        <v>0</v>
      </c>
      <c r="F24" s="1">
        <f t="shared" si="0"/>
        <v>166.19044471353595</v>
      </c>
      <c r="G24" s="1">
        <f>Damian!M21</f>
        <v>0</v>
      </c>
      <c r="H24" s="36">
        <f t="shared" si="2"/>
        <v>0</v>
      </c>
      <c r="I24" s="20"/>
      <c r="L24" s="1"/>
      <c r="M24" s="19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6" t="e">
        <f t="shared" si="2"/>
        <v>#REF!</v>
      </c>
      <c r="I25" s="73"/>
      <c r="M25" s="19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6" t="e">
        <f t="shared" si="2"/>
        <v>#REF!</v>
      </c>
      <c r="I26" s="73"/>
      <c r="L26" s="1"/>
      <c r="M26" s="19"/>
    </row>
    <row r="27" spans="1:13" x14ac:dyDescent="0.2">
      <c r="A27" s="3" t="str">
        <f>Damian!A22</f>
        <v>gh</v>
      </c>
      <c r="B27" s="1">
        <f>Damian!AL22*$E$77</f>
        <v>237.12182635732586</v>
      </c>
      <c r="C27" s="2">
        <v>0</v>
      </c>
      <c r="D27" s="2">
        <v>223</v>
      </c>
      <c r="E27" s="3">
        <f t="shared" si="1"/>
        <v>223</v>
      </c>
      <c r="F27" s="1">
        <f t="shared" si="0"/>
        <v>14.121826357325858</v>
      </c>
      <c r="G27" s="1">
        <f>Damian!M22</f>
        <v>0</v>
      </c>
      <c r="H27" s="36">
        <f t="shared" si="2"/>
        <v>0.940444848227319</v>
      </c>
      <c r="I27" s="20"/>
      <c r="L27" s="1"/>
      <c r="M27" s="19"/>
    </row>
    <row r="28" spans="1:13" x14ac:dyDescent="0.2">
      <c r="A28" s="3" t="str">
        <f>Damian!A23</f>
        <v>gmed</v>
      </c>
      <c r="B28" s="1">
        <f>Damian!AL23*$E$77</f>
        <v>197.34374938162657</v>
      </c>
      <c r="C28" s="2">
        <v>0</v>
      </c>
      <c r="D28" s="2">
        <v>327</v>
      </c>
      <c r="E28" s="3">
        <f t="shared" si="1"/>
        <v>327</v>
      </c>
      <c r="F28" s="1">
        <f t="shared" si="0"/>
        <v>-129.65625061837343</v>
      </c>
      <c r="G28" s="1">
        <f>Damian!M23</f>
        <v>-2</v>
      </c>
      <c r="H28" s="36">
        <f t="shared" si="2"/>
        <v>1.6570071310829413</v>
      </c>
      <c r="I28" s="20"/>
      <c r="L28" s="1"/>
      <c r="M28" s="19"/>
    </row>
    <row r="29" spans="1:13" x14ac:dyDescent="0.2">
      <c r="A29" s="3" t="str">
        <f>Damian!A24</f>
        <v>goog</v>
      </c>
      <c r="B29" s="1">
        <f>Damian!AL24*$E$77</f>
        <v>419.28555928477698</v>
      </c>
      <c r="C29" s="2">
        <v>0</v>
      </c>
      <c r="D29" s="2">
        <v>0</v>
      </c>
      <c r="E29" s="3">
        <f t="shared" si="1"/>
        <v>0</v>
      </c>
      <c r="F29" s="1">
        <f t="shared" si="0"/>
        <v>419.28555928477698</v>
      </c>
      <c r="G29" s="1">
        <f>Damian!M24</f>
        <v>0</v>
      </c>
      <c r="H29" s="36">
        <f t="shared" si="2"/>
        <v>0</v>
      </c>
      <c r="I29" s="20"/>
      <c r="L29" s="1"/>
      <c r="M29" s="19"/>
    </row>
    <row r="30" spans="1:13" x14ac:dyDescent="0.2">
      <c r="A30" s="3" t="str">
        <f>Damian!A25</f>
        <v>intg</v>
      </c>
      <c r="B30" s="1">
        <f>Damian!AL25*$E$77</f>
        <v>214.05993542911824</v>
      </c>
      <c r="C30" s="2">
        <v>0</v>
      </c>
      <c r="D30" s="2">
        <v>0</v>
      </c>
      <c r="E30" s="3">
        <f t="shared" si="1"/>
        <v>0</v>
      </c>
      <c r="F30" s="1">
        <f t="shared" si="0"/>
        <v>214.05993542911824</v>
      </c>
      <c r="G30" s="1">
        <f>Damian!M25</f>
        <v>0</v>
      </c>
      <c r="H30" s="36">
        <f t="shared" si="2"/>
        <v>0</v>
      </c>
      <c r="I30" s="20"/>
      <c r="L30" s="9"/>
      <c r="M30" s="20"/>
    </row>
    <row r="31" spans="1:13" x14ac:dyDescent="0.2">
      <c r="A31" s="3" t="str">
        <f>Damian!A26</f>
        <v>isrg</v>
      </c>
      <c r="B31" s="1">
        <f>Damian!AL26*$E$77</f>
        <v>264.99308161338473</v>
      </c>
      <c r="C31" s="2">
        <v>192</v>
      </c>
      <c r="D31" s="2">
        <v>0</v>
      </c>
      <c r="E31" s="3">
        <f t="shared" si="1"/>
        <v>192</v>
      </c>
      <c r="F31" s="1">
        <f t="shared" si="0"/>
        <v>72.993081613384732</v>
      </c>
      <c r="G31" s="1">
        <f>Damian!M26</f>
        <v>0</v>
      </c>
      <c r="H31" s="36">
        <f t="shared" si="2"/>
        <v>0.72454721772744624</v>
      </c>
      <c r="I31" s="20"/>
      <c r="L31" s="7"/>
      <c r="M31" s="7"/>
    </row>
    <row r="32" spans="1:13" x14ac:dyDescent="0.2">
      <c r="A32" s="3" t="str">
        <f>Damian!A27</f>
        <v>jd</v>
      </c>
      <c r="B32" s="1">
        <f>Damian!AL27*$E$77</f>
        <v>38.182921968550211</v>
      </c>
      <c r="C32" s="2">
        <v>0</v>
      </c>
      <c r="D32" s="2">
        <v>326</v>
      </c>
      <c r="E32" s="3">
        <f t="shared" si="1"/>
        <v>326</v>
      </c>
      <c r="F32" s="1">
        <f t="shared" si="0"/>
        <v>-287.8170780314498</v>
      </c>
      <c r="G32" s="1">
        <f>Damian!M27</f>
        <v>0</v>
      </c>
      <c r="H32" s="36">
        <f t="shared" si="2"/>
        <v>8.5378484199955551</v>
      </c>
      <c r="I32" s="20"/>
    </row>
    <row r="33" spans="1:9" x14ac:dyDescent="0.2">
      <c r="A33" s="3" t="str">
        <f>Damian!A28</f>
        <v>lspd</v>
      </c>
      <c r="B33" s="1">
        <f>Damian!AL28*$E$77</f>
        <v>71.614065368881754</v>
      </c>
      <c r="C33" s="2">
        <v>0</v>
      </c>
      <c r="D33" s="2">
        <v>424</v>
      </c>
      <c r="E33" s="3">
        <f t="shared" si="1"/>
        <v>424</v>
      </c>
      <c r="F33" s="1">
        <f t="shared" si="0"/>
        <v>-352.38593463111823</v>
      </c>
      <c r="G33" s="1">
        <f>Damian!M28</f>
        <v>0</v>
      </c>
      <c r="H33" s="36">
        <f t="shared" si="2"/>
        <v>5.9206246400897591</v>
      </c>
      <c r="I33" s="20"/>
    </row>
    <row r="34" spans="1:9" x14ac:dyDescent="0.2">
      <c r="A34" s="3" t="str">
        <f>Damian!A29</f>
        <v>lulu</v>
      </c>
      <c r="B34" s="1">
        <f>Damian!AL29*$E$77</f>
        <v>702.03185751110004</v>
      </c>
      <c r="C34" s="2">
        <v>0</v>
      </c>
      <c r="D34" s="2">
        <v>834</v>
      </c>
      <c r="E34" s="3">
        <f t="shared" si="1"/>
        <v>834</v>
      </c>
      <c r="F34" s="1">
        <f t="shared" si="0"/>
        <v>-131.96814248889996</v>
      </c>
      <c r="G34" s="1">
        <f>Damian!M29</f>
        <v>0</v>
      </c>
      <c r="H34" s="36">
        <f t="shared" si="2"/>
        <v>1.1879802762181819</v>
      </c>
      <c r="I34" s="20"/>
    </row>
    <row r="35" spans="1:9" x14ac:dyDescent="0.2">
      <c r="A35" s="3" t="str">
        <f>Damian!A30</f>
        <v>mdb</v>
      </c>
      <c r="B35" s="1">
        <f>Damian!AL30*$E$77</f>
        <v>745.54879621191083</v>
      </c>
      <c r="C35" s="2">
        <v>0</v>
      </c>
      <c r="D35" s="2">
        <v>250</v>
      </c>
      <c r="E35" s="3">
        <f t="shared" si="1"/>
        <v>250</v>
      </c>
      <c r="F35" s="1">
        <f t="shared" si="0"/>
        <v>495.54879621191083</v>
      </c>
      <c r="G35" s="1">
        <f>Damian!M30</f>
        <v>0</v>
      </c>
      <c r="H35" s="36">
        <f t="shared" si="2"/>
        <v>0.33532345739170283</v>
      </c>
      <c r="I35" s="20"/>
    </row>
    <row r="36" spans="1:9" x14ac:dyDescent="0.2">
      <c r="A36" s="3" t="str">
        <f>Damian!A31</f>
        <v>meli</v>
      </c>
      <c r="B36" s="1">
        <f>Damian!AL31*$E$77</f>
        <v>301.03566205859943</v>
      </c>
      <c r="C36" s="2">
        <v>0</v>
      </c>
      <c r="D36" s="2">
        <v>635</v>
      </c>
      <c r="E36" s="3">
        <f t="shared" si="1"/>
        <v>635</v>
      </c>
      <c r="F36" s="1">
        <f t="shared" si="0"/>
        <v>-333.96433794140057</v>
      </c>
      <c r="G36" s="1">
        <f>Damian!M31</f>
        <v>-2</v>
      </c>
      <c r="H36" s="36">
        <f t="shared" si="2"/>
        <v>2.1093846345566569</v>
      </c>
      <c r="I36" s="20"/>
    </row>
    <row r="37" spans="1:9" x14ac:dyDescent="0.2">
      <c r="A37" s="3" t="str">
        <f>Damian!A32</f>
        <v>mnst</v>
      </c>
      <c r="B37" s="1">
        <f>Damian!AL32*$E$77</f>
        <v>58.036112548076559</v>
      </c>
      <c r="C37" s="2">
        <v>0</v>
      </c>
      <c r="D37" s="2">
        <v>176</v>
      </c>
      <c r="E37" s="3">
        <f t="shared" si="1"/>
        <v>176</v>
      </c>
      <c r="F37" s="1">
        <f t="shared" si="0"/>
        <v>-117.96388745192344</v>
      </c>
      <c r="G37" s="1">
        <f>Damian!M32</f>
        <v>0</v>
      </c>
      <c r="H37" s="36">
        <f t="shared" si="2"/>
        <v>3.0325945738388884</v>
      </c>
      <c r="I37" s="20"/>
    </row>
    <row r="38" spans="1:9" x14ac:dyDescent="0.2">
      <c r="A38" s="3" t="str">
        <f>Damian!A33</f>
        <v>msft</v>
      </c>
      <c r="B38" s="1">
        <f>Damian!AL33*$E$77</f>
        <v>517.74221959160468</v>
      </c>
      <c r="C38" s="2">
        <v>0</v>
      </c>
      <c r="D38" s="2">
        <v>248</v>
      </c>
      <c r="E38" s="3">
        <f t="shared" si="1"/>
        <v>248</v>
      </c>
      <c r="F38" s="1">
        <f t="shared" si="0"/>
        <v>269.74221959160468</v>
      </c>
      <c r="G38" s="1">
        <f>Damian!M33</f>
        <v>-2</v>
      </c>
      <c r="H38" s="36">
        <f t="shared" si="2"/>
        <v>0.4790028524148997</v>
      </c>
      <c r="I38" s="20"/>
    </row>
    <row r="39" spans="1:9" x14ac:dyDescent="0.2">
      <c r="A39" s="3" t="str">
        <f>Damian!A34</f>
        <v>mtch</v>
      </c>
      <c r="B39" s="1">
        <f>Damian!AL34*$E$77</f>
        <v>378.14408245203992</v>
      </c>
      <c r="C39" s="2">
        <v>0</v>
      </c>
      <c r="D39" s="2">
        <v>206</v>
      </c>
      <c r="E39" s="3">
        <f t="shared" si="1"/>
        <v>206</v>
      </c>
      <c r="F39" s="1">
        <f t="shared" si="0"/>
        <v>172.14408245203992</v>
      </c>
      <c r="G39" s="1">
        <f>Damian!M34</f>
        <v>0</v>
      </c>
      <c r="H39" s="36">
        <f t="shared" si="2"/>
        <v>0.54476589628009586</v>
      </c>
      <c r="I39" s="20"/>
    </row>
    <row r="40" spans="1:9" x14ac:dyDescent="0.2">
      <c r="A40" s="3" t="str">
        <f>Damian!A35</f>
        <v>nvcr</v>
      </c>
      <c r="B40" s="1">
        <f>Damian!AL35*$E$77</f>
        <v>402.73277286279892</v>
      </c>
      <c r="C40" s="2">
        <v>0</v>
      </c>
      <c r="D40" s="2">
        <v>696</v>
      </c>
      <c r="E40" s="3">
        <f t="shared" si="1"/>
        <v>696</v>
      </c>
      <c r="F40" s="1">
        <f t="shared" si="0"/>
        <v>-293.26722713720108</v>
      </c>
      <c r="G40" s="1">
        <f>Damian!M35</f>
        <v>0</v>
      </c>
      <c r="H40" s="36">
        <f t="shared" si="2"/>
        <v>1.7281931019731289</v>
      </c>
      <c r="I40" s="20"/>
    </row>
    <row r="41" spans="1:9" x14ac:dyDescent="0.2">
      <c r="A41" s="3" t="str">
        <f>Damian!A36</f>
        <v>nvda</v>
      </c>
      <c r="B41" s="1">
        <f>Damian!AL36*$E$77</f>
        <v>469.50852282404765</v>
      </c>
      <c r="C41" s="2">
        <v>0</v>
      </c>
      <c r="D41" s="2">
        <v>0</v>
      </c>
      <c r="E41" s="3">
        <f t="shared" si="1"/>
        <v>0</v>
      </c>
      <c r="F41" s="1">
        <f t="shared" si="0"/>
        <v>469.50852282404765</v>
      </c>
      <c r="G41" s="1">
        <f>Damian!M36</f>
        <v>0</v>
      </c>
      <c r="H41" s="36">
        <f t="shared" si="2"/>
        <v>0</v>
      </c>
      <c r="I41" s="20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6" t="e">
        <f t="shared" si="2"/>
        <v>#REF!</v>
      </c>
      <c r="I42" s="73"/>
    </row>
    <row r="43" spans="1:9" x14ac:dyDescent="0.2">
      <c r="A43" s="3" t="str">
        <f>Damian!A37</f>
        <v>okta</v>
      </c>
      <c r="B43" s="1">
        <f>Damian!AL37*$E$77</f>
        <v>435.21823507578108</v>
      </c>
      <c r="C43" s="2">
        <v>165</v>
      </c>
      <c r="D43" s="2">
        <v>248</v>
      </c>
      <c r="E43" s="3">
        <f t="shared" si="1"/>
        <v>413</v>
      </c>
      <c r="F43" s="1">
        <f t="shared" si="0"/>
        <v>22.218235075781081</v>
      </c>
      <c r="G43" s="1">
        <f>Damian!M37</f>
        <v>0</v>
      </c>
      <c r="H43" s="36">
        <f t="shared" si="2"/>
        <v>0.94894920918947157</v>
      </c>
      <c r="I43" s="20"/>
    </row>
    <row r="44" spans="1:9" x14ac:dyDescent="0.2">
      <c r="A44" s="3" t="str">
        <f>Damian!A38</f>
        <v>open</v>
      </c>
      <c r="B44" s="1">
        <f>Damian!AL38*$E$77</f>
        <v>73.842499289234922</v>
      </c>
      <c r="C44" s="2">
        <v>0</v>
      </c>
      <c r="D44" s="2">
        <v>82</v>
      </c>
      <c r="E44" s="3">
        <f t="shared" si="1"/>
        <v>82</v>
      </c>
      <c r="F44" s="1">
        <f t="shared" si="0"/>
        <v>-8.1575007107650777</v>
      </c>
      <c r="G44" s="1">
        <f>Damian!M38</f>
        <v>0</v>
      </c>
      <c r="H44" s="36">
        <f t="shared" si="2"/>
        <v>1.110471622565385</v>
      </c>
      <c r="I44" s="20"/>
    </row>
    <row r="45" spans="1:9" x14ac:dyDescent="0.2">
      <c r="A45" s="3" t="str">
        <f>Damian!A39</f>
        <v>panw</v>
      </c>
      <c r="B45" s="1">
        <f>Damian!AL39*$E$77</f>
        <v>561.75740003064141</v>
      </c>
      <c r="C45" s="2">
        <v>0</v>
      </c>
      <c r="D45" s="2">
        <v>0</v>
      </c>
      <c r="E45" s="3">
        <f t="shared" si="1"/>
        <v>0</v>
      </c>
      <c r="F45" s="1">
        <f t="shared" si="0"/>
        <v>561.75740003064141</v>
      </c>
      <c r="G45" s="1">
        <f>Damian!M39</f>
        <v>0</v>
      </c>
      <c r="H45" s="36">
        <f t="shared" si="2"/>
        <v>0</v>
      </c>
      <c r="I45" s="20"/>
    </row>
    <row r="46" spans="1:9" x14ac:dyDescent="0.2">
      <c r="A46" s="3" t="str">
        <f>Damian!A41</f>
        <v>pins</v>
      </c>
      <c r="B46" s="1">
        <f>Damian!AL41*$E$77</f>
        <v>116.63370683757734</v>
      </c>
      <c r="C46" s="2">
        <v>0</v>
      </c>
      <c r="D46" s="2">
        <v>136</v>
      </c>
      <c r="E46" s="3">
        <f t="shared" si="1"/>
        <v>136</v>
      </c>
      <c r="F46" s="1">
        <f t="shared" si="0"/>
        <v>-19.366293162422664</v>
      </c>
      <c r="G46" s="1">
        <f>Damian!M41</f>
        <v>0</v>
      </c>
      <c r="H46" s="36">
        <f t="shared" si="2"/>
        <v>1.1660437080113721</v>
      </c>
      <c r="I46" s="20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6" t="e">
        <f t="shared" si="2"/>
        <v>#REF!</v>
      </c>
      <c r="I47" s="20"/>
    </row>
    <row r="48" spans="1:9" x14ac:dyDescent="0.2">
      <c r="A48" s="3" t="str">
        <f>Damian!A42</f>
        <v>qdel</v>
      </c>
      <c r="B48" s="1">
        <f>Damian!AL42*$E$77</f>
        <v>78.585657768823154</v>
      </c>
      <c r="C48" s="2">
        <v>0</v>
      </c>
      <c r="D48" s="2">
        <v>303</v>
      </c>
      <c r="E48" s="3">
        <f t="shared" si="1"/>
        <v>303</v>
      </c>
      <c r="F48" s="1">
        <f t="shared" si="0"/>
        <v>-224.41434223117685</v>
      </c>
      <c r="G48" s="1">
        <f>Damian!M42</f>
        <v>0</v>
      </c>
      <c r="H48" s="36">
        <f t="shared" si="2"/>
        <v>3.855665379697407</v>
      </c>
      <c r="I48" s="20"/>
    </row>
    <row r="49" spans="1:9" x14ac:dyDescent="0.2">
      <c r="A49" s="3" t="str">
        <f>Damian!A43</f>
        <v>rblx</v>
      </c>
      <c r="B49" s="1">
        <f>Damian!AL43*$E$77</f>
        <v>57.242622878099951</v>
      </c>
      <c r="C49" s="2">
        <v>0</v>
      </c>
      <c r="D49" s="2">
        <v>0</v>
      </c>
      <c r="E49" s="3">
        <f t="shared" si="1"/>
        <v>0</v>
      </c>
      <c r="F49" s="1">
        <f t="shared" si="0"/>
        <v>57.242622878099951</v>
      </c>
      <c r="G49" s="1">
        <f>Damian!M43</f>
        <v>-1</v>
      </c>
      <c r="H49" s="36">
        <f t="shared" si="2"/>
        <v>0</v>
      </c>
      <c r="I49" s="20"/>
    </row>
    <row r="50" spans="1:9" x14ac:dyDescent="0.2">
      <c r="A50" s="3" t="str">
        <f>Damian!A44</f>
        <v>rdfn</v>
      </c>
      <c r="B50" s="1">
        <f>Damian!AL44*$E$77</f>
        <v>37.768172964449747</v>
      </c>
      <c r="C50" s="2">
        <v>101</v>
      </c>
      <c r="D50" s="2">
        <v>55</v>
      </c>
      <c r="E50" s="3">
        <f t="shared" si="1"/>
        <v>156</v>
      </c>
      <c r="F50" s="1">
        <f t="shared" si="0"/>
        <v>-118.23182703555025</v>
      </c>
      <c r="G50" s="1">
        <f>Damian!M44</f>
        <v>-2</v>
      </c>
      <c r="H50" s="36">
        <f t="shared" si="2"/>
        <v>4.1304619142376566</v>
      </c>
      <c r="I50" s="20"/>
    </row>
    <row r="51" spans="1:9" x14ac:dyDescent="0.2">
      <c r="A51" s="3" t="str">
        <f>Damian!A45</f>
        <v>rgen</v>
      </c>
      <c r="B51" s="1">
        <f>Damian!AL45*$E$77</f>
        <v>684.23657866546716</v>
      </c>
      <c r="C51" s="2">
        <v>0</v>
      </c>
      <c r="D51" s="2">
        <v>857</v>
      </c>
      <c r="E51" s="3">
        <f t="shared" si="1"/>
        <v>857</v>
      </c>
      <c r="F51" s="1">
        <f t="shared" si="0"/>
        <v>-172.76342133453284</v>
      </c>
      <c r="G51" s="1">
        <f>Damian!M45</f>
        <v>0</v>
      </c>
      <c r="H51" s="36">
        <f t="shared" si="2"/>
        <v>1.2524907710597555</v>
      </c>
      <c r="I51" s="20"/>
    </row>
    <row r="52" spans="1:9" x14ac:dyDescent="0.2">
      <c r="A52" s="3" t="str">
        <f>Damian!A46</f>
        <v>rivn</v>
      </c>
      <c r="B52" s="1">
        <f>Damian!AL46*$E$77</f>
        <v>37.774755130662967</v>
      </c>
      <c r="C52" s="2">
        <v>0</v>
      </c>
      <c r="D52" s="2">
        <v>0</v>
      </c>
      <c r="E52" s="3">
        <f t="shared" si="1"/>
        <v>0</v>
      </c>
      <c r="F52" s="1">
        <f t="shared" si="0"/>
        <v>37.774755130662967</v>
      </c>
      <c r="G52" s="1">
        <f>Damian!M46</f>
        <v>-1</v>
      </c>
      <c r="H52" s="36">
        <f t="shared" si="2"/>
        <v>0</v>
      </c>
      <c r="I52" s="20"/>
    </row>
    <row r="53" spans="1:9" x14ac:dyDescent="0.2">
      <c r="A53" s="3" t="str">
        <f>Damian!A47</f>
        <v>roku</v>
      </c>
      <c r="B53" s="1">
        <f>Damian!AL47*$E$77</f>
        <v>312.98955927323181</v>
      </c>
      <c r="C53" s="2">
        <v>0</v>
      </c>
      <c r="D53" s="2">
        <v>165</v>
      </c>
      <c r="E53" s="3">
        <f t="shared" si="1"/>
        <v>165</v>
      </c>
      <c r="F53" s="1">
        <f t="shared" si="0"/>
        <v>147.98955927323181</v>
      </c>
      <c r="G53" s="1">
        <f>Damian!M47</f>
        <v>0</v>
      </c>
      <c r="H53" s="36">
        <f t="shared" si="2"/>
        <v>0.52717413444439931</v>
      </c>
      <c r="I53" s="20"/>
    </row>
    <row r="54" spans="1:9" x14ac:dyDescent="0.2">
      <c r="A54" s="3" t="str">
        <f>Damian!A48</f>
        <v>rvlv</v>
      </c>
      <c r="B54" s="1">
        <f>Damian!AL48*$E$77</f>
        <v>111.07565606897235</v>
      </c>
      <c r="C54" s="2">
        <v>0</v>
      </c>
      <c r="D54" s="2">
        <v>0</v>
      </c>
      <c r="E54" s="3">
        <f t="shared" si="1"/>
        <v>0</v>
      </c>
      <c r="F54" s="1">
        <f t="shared" si="0"/>
        <v>111.07565606897235</v>
      </c>
      <c r="G54" s="1">
        <f>Damian!M48</f>
        <v>0</v>
      </c>
      <c r="H54" s="36">
        <f t="shared" si="2"/>
        <v>0</v>
      </c>
      <c r="I54" s="20"/>
    </row>
    <row r="55" spans="1:9" x14ac:dyDescent="0.2">
      <c r="A55" s="3" t="str">
        <f>Damian!A49</f>
        <v>se</v>
      </c>
      <c r="B55" s="1">
        <f>Damian!AL49*$E$77</f>
        <v>493.66099876099537</v>
      </c>
      <c r="C55" s="2">
        <v>0</v>
      </c>
      <c r="D55" s="2">
        <v>1615</v>
      </c>
      <c r="E55" s="3">
        <f t="shared" si="1"/>
        <v>1615</v>
      </c>
      <c r="F55" s="1">
        <f t="shared" si="0"/>
        <v>-1121.3390012390046</v>
      </c>
      <c r="G55" s="1">
        <f>Damian!M49</f>
        <v>0</v>
      </c>
      <c r="H55" s="36">
        <f t="shared" si="2"/>
        <v>3.2714757780204913</v>
      </c>
      <c r="I55" s="20"/>
    </row>
    <row r="56" spans="1:9" x14ac:dyDescent="0.2">
      <c r="A56" s="3" t="str">
        <f>Damian!A50</f>
        <v>shop</v>
      </c>
      <c r="B56" s="1">
        <f>Damian!AL50*$E$77</f>
        <v>401.3725781527757</v>
      </c>
      <c r="C56" s="2">
        <v>0</v>
      </c>
      <c r="D56" s="2">
        <v>317</v>
      </c>
      <c r="E56" s="3">
        <f t="shared" si="1"/>
        <v>317</v>
      </c>
      <c r="F56" s="1">
        <f t="shared" si="0"/>
        <v>84.372578152775702</v>
      </c>
      <c r="G56" s="1">
        <f>Damian!M50</f>
        <v>0</v>
      </c>
      <c r="H56" s="36">
        <f t="shared" si="2"/>
        <v>0.78978987916643195</v>
      </c>
      <c r="I56" s="20"/>
    </row>
    <row r="57" spans="1:9" x14ac:dyDescent="0.2">
      <c r="A57" s="3" t="str">
        <f>Damian!A51</f>
        <v>snow</v>
      </c>
      <c r="B57" s="1">
        <f>Damian!AL51*$E$77</f>
        <v>52.819730380978029</v>
      </c>
      <c r="C57" s="2">
        <v>0</v>
      </c>
      <c r="D57" s="2">
        <v>0</v>
      </c>
      <c r="E57" s="3">
        <f t="shared" si="1"/>
        <v>0</v>
      </c>
      <c r="F57" s="1">
        <f t="shared" si="0"/>
        <v>52.819730380978029</v>
      </c>
      <c r="G57" s="1">
        <f>Damian!M51</f>
        <v>0</v>
      </c>
      <c r="H57" s="36">
        <f t="shared" si="2"/>
        <v>0</v>
      </c>
      <c r="I57" s="20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6" t="e">
        <f t="shared" si="2"/>
        <v>#REF!</v>
      </c>
      <c r="I58" s="73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6" t="e">
        <f t="shared" si="2"/>
        <v>#REF!</v>
      </c>
      <c r="I59" s="73"/>
    </row>
    <row r="60" spans="1:9" x14ac:dyDescent="0.2">
      <c r="A60" s="3" t="str">
        <f>Damian!A52</f>
        <v>task</v>
      </c>
      <c r="B60" s="1">
        <f>Damian!AL52*$E$77</f>
        <v>13.598911847038666</v>
      </c>
      <c r="C60" s="2">
        <v>0</v>
      </c>
      <c r="D60" s="2">
        <v>0</v>
      </c>
      <c r="E60" s="3">
        <f t="shared" si="1"/>
        <v>0</v>
      </c>
      <c r="F60" s="1">
        <f t="shared" si="0"/>
        <v>13.598911847038666</v>
      </c>
      <c r="G60" s="1">
        <f>Damian!M52</f>
        <v>0</v>
      </c>
      <c r="H60" s="36">
        <f t="shared" si="2"/>
        <v>0</v>
      </c>
      <c r="I60" s="20"/>
    </row>
    <row r="61" spans="1:9" x14ac:dyDescent="0.2">
      <c r="A61" s="3" t="str">
        <f>Damian!A53</f>
        <v>tdoc</v>
      </c>
      <c r="B61" s="1">
        <f>Damian!AL53*$E$77</f>
        <v>147.03744682279003</v>
      </c>
      <c r="C61" s="2">
        <v>0</v>
      </c>
      <c r="D61" s="2">
        <v>184</v>
      </c>
      <c r="E61" s="3">
        <f t="shared" si="1"/>
        <v>184</v>
      </c>
      <c r="F61" s="1">
        <f t="shared" si="0"/>
        <v>-36.962553177209969</v>
      </c>
      <c r="G61" s="1">
        <f>Damian!M53</f>
        <v>0</v>
      </c>
      <c r="H61" s="36">
        <f t="shared" si="2"/>
        <v>1.2513819028819055</v>
      </c>
      <c r="I61" s="20"/>
    </row>
    <row r="62" spans="1:9" x14ac:dyDescent="0.2">
      <c r="A62" s="3" t="str">
        <f>Damian!A54</f>
        <v>team</v>
      </c>
      <c r="B62" s="1">
        <f>Damian!AL54*$E$77</f>
        <v>507.3816059649082</v>
      </c>
      <c r="C62" s="2">
        <v>0</v>
      </c>
      <c r="D62" s="2">
        <v>714</v>
      </c>
      <c r="E62" s="3">
        <f t="shared" si="1"/>
        <v>714</v>
      </c>
      <c r="F62" s="1">
        <f t="shared" si="0"/>
        <v>-206.6183940350918</v>
      </c>
      <c r="G62" s="1">
        <f>Damian!M54</f>
        <v>-2</v>
      </c>
      <c r="H62" s="36">
        <f t="shared" si="2"/>
        <v>1.407224841433022</v>
      </c>
      <c r="I62" s="20"/>
    </row>
    <row r="63" spans="1:9" x14ac:dyDescent="0.2">
      <c r="A63" s="3" t="str">
        <f>Damian!A55</f>
        <v>trex</v>
      </c>
      <c r="B63" s="1">
        <f>Damian!AL55*$E$77</f>
        <v>329.08330204798239</v>
      </c>
      <c r="C63" s="2">
        <v>0</v>
      </c>
      <c r="D63" s="2">
        <v>154</v>
      </c>
      <c r="E63" s="3">
        <f t="shared" si="1"/>
        <v>154</v>
      </c>
      <c r="F63" s="1">
        <f t="shared" si="0"/>
        <v>175.08330204798239</v>
      </c>
      <c r="G63" s="1">
        <f>Damian!M55</f>
        <v>0</v>
      </c>
      <c r="H63" s="36">
        <f t="shared" si="2"/>
        <v>0.46796661830488695</v>
      </c>
      <c r="I63" s="20"/>
    </row>
    <row r="64" spans="1:9" x14ac:dyDescent="0.2">
      <c r="A64" s="3" t="str">
        <f>Damian!A56</f>
        <v>ttd</v>
      </c>
      <c r="B64" s="1">
        <f>Damian!AL56*$E$77</f>
        <v>517.74221959160468</v>
      </c>
      <c r="C64" s="2">
        <v>0</v>
      </c>
      <c r="D64" s="2">
        <v>695</v>
      </c>
      <c r="E64" s="3">
        <f t="shared" si="1"/>
        <v>695</v>
      </c>
      <c r="F64" s="1">
        <f t="shared" si="0"/>
        <v>-177.25778040839532</v>
      </c>
      <c r="G64" s="1">
        <f>Damian!M56</f>
        <v>-2</v>
      </c>
      <c r="H64" s="36">
        <f t="shared" si="2"/>
        <v>1.3423668646304647</v>
      </c>
      <c r="I64" s="20"/>
    </row>
    <row r="65" spans="1:9" x14ac:dyDescent="0.2">
      <c r="A65" s="3" t="str">
        <f>Damian!A57</f>
        <v>ttwo</v>
      </c>
      <c r="B65" s="1">
        <f>Damian!AL57*$E$77</f>
        <v>37.35212003900758</v>
      </c>
      <c r="C65" s="2">
        <v>126</v>
      </c>
      <c r="D65" s="2">
        <v>377</v>
      </c>
      <c r="E65" s="3">
        <f t="shared" si="1"/>
        <v>503</v>
      </c>
      <c r="F65" s="1">
        <f t="shared" si="0"/>
        <v>-465.64787996099244</v>
      </c>
      <c r="G65" s="1">
        <f>Damian!M57</f>
        <v>0</v>
      </c>
      <c r="H65" s="36">
        <f t="shared" si="2"/>
        <v>13.466437767781503</v>
      </c>
      <c r="I65" s="20"/>
    </row>
    <row r="66" spans="1:9" x14ac:dyDescent="0.2">
      <c r="A66" s="3" t="str">
        <f>Damian!A58</f>
        <v>twlo</v>
      </c>
      <c r="B66" s="1">
        <f>Damian!AL58*$E$77</f>
        <v>275.0415539197848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-60.958446080215197</v>
      </c>
      <c r="G66" s="1">
        <f>Damian!M58</f>
        <v>0</v>
      </c>
      <c r="H66" s="36">
        <f t="shared" si="2"/>
        <v>1.2216335866761194</v>
      </c>
      <c r="I66" s="20"/>
    </row>
    <row r="67" spans="1:9" x14ac:dyDescent="0.2">
      <c r="A67" s="3" t="str">
        <f>Damian!A59</f>
        <v>twtr</v>
      </c>
      <c r="B67" s="1">
        <f>Damian!AL59*$E$77</f>
        <v>288.304343143327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137.304343143327</v>
      </c>
      <c r="G67" s="1">
        <f>Damian!M59</f>
        <v>0</v>
      </c>
      <c r="H67" s="36">
        <f t="shared" ref="H67:H73" si="5">E67/B67</f>
        <v>0.5237520821007271</v>
      </c>
      <c r="I67" s="20"/>
    </row>
    <row r="68" spans="1:9" x14ac:dyDescent="0.2">
      <c r="A68" s="3" t="str">
        <f>Damian!A60</f>
        <v>upst</v>
      </c>
      <c r="B68" s="1">
        <f>Damian!AL60*$E$77</f>
        <v>318.0271868996345</v>
      </c>
      <c r="C68" s="2">
        <v>0</v>
      </c>
      <c r="D68" s="2">
        <v>633</v>
      </c>
      <c r="E68" s="3">
        <f t="shared" si="4"/>
        <v>633</v>
      </c>
      <c r="F68" s="1">
        <f t="shared" si="3"/>
        <v>-314.9728131003655</v>
      </c>
      <c r="G68" s="1">
        <f>Damian!M60</f>
        <v>0</v>
      </c>
      <c r="H68" s="36">
        <f t="shared" si="5"/>
        <v>1.9903958720352015</v>
      </c>
      <c r="I68" s="20"/>
    </row>
    <row r="69" spans="1:9" x14ac:dyDescent="0.2">
      <c r="A69" s="3" t="str">
        <f>Damian!A61</f>
        <v>veev</v>
      </c>
      <c r="B69" s="1">
        <f>Damian!AL61*$E$77</f>
        <v>440.9080806955464</v>
      </c>
      <c r="C69" s="2">
        <v>0</v>
      </c>
      <c r="D69" s="2">
        <v>551</v>
      </c>
      <c r="E69" s="3">
        <f t="shared" si="4"/>
        <v>551</v>
      </c>
      <c r="F69" s="1">
        <f t="shared" si="3"/>
        <v>-110.0919193044536</v>
      </c>
      <c r="G69" s="1">
        <f>Damian!M61</f>
        <v>0</v>
      </c>
      <c r="H69" s="36">
        <f t="shared" si="5"/>
        <v>1.249693584954896</v>
      </c>
      <c r="I69" s="20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6" t="e">
        <f t="shared" si="5"/>
        <v>#REF!</v>
      </c>
      <c r="I70" s="73"/>
    </row>
    <row r="71" spans="1:9" x14ac:dyDescent="0.2">
      <c r="A71" s="3" t="str">
        <f>Damian!A63</f>
        <v>xpev</v>
      </c>
      <c r="B71" s="1">
        <f>Damian!AL63*$E$77</f>
        <v>54.815245866568304</v>
      </c>
      <c r="C71" s="2">
        <v>0</v>
      </c>
      <c r="D71" s="2">
        <v>0</v>
      </c>
      <c r="E71" s="3">
        <f t="shared" si="4"/>
        <v>0</v>
      </c>
      <c r="F71" s="1">
        <f t="shared" si="3"/>
        <v>54.815245866568304</v>
      </c>
      <c r="G71" s="1">
        <f>Damian!M63</f>
        <v>0</v>
      </c>
      <c r="H71" s="36">
        <f t="shared" si="5"/>
        <v>0</v>
      </c>
      <c r="I71" s="20"/>
    </row>
    <row r="72" spans="1:9" x14ac:dyDescent="0.2">
      <c r="A72" s="3" t="str">
        <f>Damian!A65</f>
        <v>zm</v>
      </c>
      <c r="B72" s="1">
        <f>Damian!AL65*$E$77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Damian!M65</f>
        <v>0</v>
      </c>
      <c r="H72" s="36" t="e">
        <f t="shared" si="5"/>
        <v>#DIV/0!</v>
      </c>
      <c r="I72" s="20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6" t="e">
        <f t="shared" si="5"/>
        <v>#REF!</v>
      </c>
      <c r="I73" s="20"/>
    </row>
    <row r="74" spans="1:9" x14ac:dyDescent="0.2">
      <c r="A74" s="46" t="str">
        <f>Damian!A66</f>
        <v>SUM</v>
      </c>
      <c r="B74" s="47" t="e">
        <f>SUM(B2:B72)</f>
        <v>#REF!</v>
      </c>
      <c r="C74" s="47">
        <f>SUM(C2:C73)</f>
        <v>1546</v>
      </c>
      <c r="D74" s="47">
        <f>SUM(D2:D73)</f>
        <v>15159</v>
      </c>
      <c r="E74" s="47">
        <f>SUM(E2:E73)</f>
        <v>16705</v>
      </c>
      <c r="F74" s="47" t="e">
        <f>SUM(F2:F72)</f>
        <v>#REF!</v>
      </c>
      <c r="G74" s="48"/>
      <c r="H74" s="48"/>
    </row>
    <row r="76" spans="1:9" x14ac:dyDescent="0.2">
      <c r="A76" s="3" t="s">
        <v>106</v>
      </c>
      <c r="B76" t="s">
        <v>107</v>
      </c>
      <c r="C76" t="s">
        <v>159</v>
      </c>
      <c r="D76" t="s">
        <v>26</v>
      </c>
      <c r="E76" t="s">
        <v>175</v>
      </c>
      <c r="F76" t="s">
        <v>176</v>
      </c>
      <c r="G76" t="s">
        <v>177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Damian!F75</f>
        <v>0.81000000000000016</v>
      </c>
      <c r="E77" s="1">
        <f>D77*C77</f>
        <v>17538.120000000003</v>
      </c>
      <c r="F77" s="1">
        <f>E74</f>
        <v>16705</v>
      </c>
      <c r="G77" s="1">
        <f>E77-F77</f>
        <v>833.12000000000262</v>
      </c>
    </row>
    <row r="79" spans="1:9" x14ac:dyDescent="0.2">
      <c r="A79" s="31" t="s">
        <v>174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2022-08-12T23:06:40Z</dcterms:modified>
</cp:coreProperties>
</file>