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homas\Desktop\PREWORK_DWT\Stuff\"/>
    </mc:Choice>
  </mc:AlternateContent>
  <xr:revisionPtr revIDLastSave="0" documentId="13_ncr:1_{4F42FB7A-7DD1-4488-98BB-C14C524CA156}" xr6:coauthVersionLast="36" xr6:coauthVersionMax="36" xr10:uidLastSave="{00000000-0000-0000-0000-000000000000}"/>
  <bookViews>
    <workbookView xWindow="0" yWindow="0" windowWidth="28800" windowHeight="12225" xr2:uid="{00000000-000D-0000-FFFF-FFFF00000000}"/>
  </bookViews>
  <sheets>
    <sheet name="kickstarters" sheetId="1" r:id="rId1"/>
    <sheet name="state count by category" sheetId="2" r:id="rId2"/>
    <sheet name="state count by sub category" sheetId="3" r:id="rId3"/>
    <sheet name="state summary time series" sheetId="4" r:id="rId4"/>
    <sheet name="Bonus - Goal Time series w Deta" sheetId="6" r:id="rId5"/>
  </sheets>
  <definedNames>
    <definedName name="_xlnm._FilterDatabase" localSheetId="0" hidden="1">kickstarters!$A$1:$T$4115</definedName>
    <definedName name="campaigns">kickstarters!$A$1:$R$4115</definedName>
    <definedName name="campaignwDates">kickstarters!$B$1:$T$4115</definedName>
    <definedName name="goals">kickstarters!$D$2:$D$4115</definedName>
    <definedName name="state">kickstarters!$F$2:$F$4115</definedName>
  </definedNames>
  <calcPr calcId="191029"/>
  <pivotCaches>
    <pivotCache cacheId="13" r:id="rId6"/>
    <pivotCache cacheId="1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2" i="6"/>
  <c r="E3" i="6"/>
  <c r="E4" i="6"/>
  <c r="E5" i="6"/>
  <c r="E6" i="6"/>
  <c r="E7" i="6"/>
  <c r="E8" i="6"/>
  <c r="E9" i="6"/>
  <c r="E10" i="6"/>
  <c r="E11" i="6"/>
  <c r="E12" i="6"/>
  <c r="E13" i="6"/>
  <c r="C3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2" i="6"/>
  <c r="B12" i="6"/>
  <c r="B11" i="6"/>
  <c r="B10" i="6"/>
  <c r="B9" i="6"/>
  <c r="B8" i="6"/>
  <c r="B7" i="6"/>
  <c r="B6" i="6"/>
  <c r="B5" i="6"/>
  <c r="B3" i="6"/>
  <c r="B4" i="6"/>
  <c r="B13" i="6"/>
  <c r="B2" i="6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<sst xmlns="http://schemas.openxmlformats.org/spreadsheetml/2006/main" count="24820" uniqueCount="8401">
  <si>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</si>
  <si>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</si>
  <si>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</si>
  <si>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</si>
  <si>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</si>
  <si>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</si>
  <si>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</si>
  <si>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</si>
  <si>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</si>
  <si>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</si>
  <si>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</si>
  <si>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</si>
  <si>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</si>
  <si>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</si>
  <si>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</si>
  <si>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</si>
  <si>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</si>
  <si>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</si>
  <si>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</si>
  <si>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</si>
  <si>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</si>
  <si>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</si>
  <si>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</si>
  <si>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</si>
  <si>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</si>
  <si>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</si>
  <si>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</si>
  <si>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</si>
  <si>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</si>
  <si>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</si>
  <si>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</si>
  <si>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</si>
  <si>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</si>
  <si>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</si>
  <si>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</si>
  <si>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</si>
  <si>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</si>
  <si>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</si>
  <si>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</si>
  <si>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</si>
  <si>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</si>
  <si>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</si>
  <si>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</si>
  <si>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</si>
  <si>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</si>
  <si>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</si>
  <si>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</si>
  <si>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</si>
  <si>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</si>
  <si>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</si>
  <si>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</si>
  <si>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</si>
  <si>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</si>
  <si>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</si>
  <si>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</si>
  <si>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</si>
  <si>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</si>
  <si>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</si>
  <si>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</si>
  <si>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</si>
  <si>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</si>
  <si>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</si>
  <si>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</si>
  <si>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</si>
  <si>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</si>
  <si>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</si>
  <si>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</si>
  <si>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</si>
  <si>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</si>
  <si>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</si>
  <si>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</si>
  <si>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</si>
  <si>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</si>
  <si>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</si>
  <si>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</si>
  <si>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</si>
  <si>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</si>
  <si>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</si>
  <si>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</si>
  <si>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</si>
  <si>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</si>
  <si>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</si>
  <si>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</si>
  <si>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</si>
  <si>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</si>
  <si>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</si>
  <si>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</si>
  <si>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</si>
  <si>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</si>
  <si>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</si>
  <si>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</si>
  <si>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</si>
  <si>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</si>
  <si>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</si>
  <si>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</si>
  <si>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</si>
  <si>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</si>
  <si>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</si>
  <si>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</si>
  <si>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</si>
  <si>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</si>
  <si>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</si>
  <si>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</si>
  <si>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</si>
  <si>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</si>
  <si>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</si>
  <si>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</si>
  <si>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</si>
  <si>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</si>
  <si>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</si>
  <si>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</si>
  <si>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</si>
  <si>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</si>
  <si>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</si>
  <si>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</si>
  <si>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</si>
  <si>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</si>
  <si>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</si>
  <si>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</si>
  <si>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</si>
  <si>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</si>
  <si>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</si>
  <si>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</si>
  <si>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</si>
  <si>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</si>
  <si>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</si>
  <si>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</si>
  <si>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</si>
  <si>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</si>
  <si>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</si>
  <si>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</si>
  <si>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</si>
  <si>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</si>
  <si>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</si>
  <si>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</si>
  <si>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</si>
  <si>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</si>
  <si>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</si>
  <si>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</si>
  <si>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</si>
  <si>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</si>
  <si>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</si>
  <si>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</si>
  <si>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</si>
  <si>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</si>
  <si>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</si>
  <si>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</si>
  <si>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</si>
  <si>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</si>
  <si>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</si>
  <si>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</si>
  <si>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</si>
  <si>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</si>
  <si>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</si>
  <si>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</si>
  <si>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</si>
  <si>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</si>
  <si>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</si>
  <si>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</si>
  <si>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</si>
  <si>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</si>
  <si>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</si>
  <si>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</si>
  <si>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</si>
  <si>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</si>
  <si>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</si>
  <si>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</si>
  <si>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</si>
  <si>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</si>
  <si>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</si>
  <si>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</si>
  <si>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</si>
  <si>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</si>
  <si>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</si>
  <si>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</si>
  <si>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</si>
  <si>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</si>
  <si>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</si>
  <si>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</si>
  <si>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</si>
  <si>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</si>
  <si>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</si>
  <si>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</si>
  <si>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</si>
  <si>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</si>
  <si>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</si>
  <si>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</si>
  <si>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</si>
  <si>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</si>
  <si>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</si>
  <si>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</si>
  <si>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</si>
  <si>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</si>
  <si>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</si>
  <si>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</si>
  <si>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</si>
  <si>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</si>
  <si>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</si>
  <si>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</si>
  <si>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</si>
  <si>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</si>
  <si>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</si>
  <si>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</si>
  <si>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</si>
  <si>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</si>
  <si>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</si>
  <si>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</si>
  <si>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</si>
  <si>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</si>
  <si>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</si>
  <si>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</si>
  <si>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</si>
  <si>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</si>
  <si>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</si>
  <si>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</si>
  <si>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</si>
  <si>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</si>
  <si>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</si>
  <si>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</si>
  <si>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</si>
  <si>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</si>
  <si>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</si>
  <si>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</si>
  <si>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</si>
  <si>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</si>
  <si>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</si>
  <si>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</si>
  <si>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</si>
  <si>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</si>
  <si>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</si>
  <si>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</si>
  <si>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</si>
  <si>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</si>
  <si>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</si>
  <si>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</si>
  <si>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</si>
  <si>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</si>
  <si>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</si>
  <si>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</si>
  <si>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</si>
  <si>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</si>
  <si>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</si>
  <si>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</si>
  <si>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</si>
  <si>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</si>
  <si>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</si>
  <si>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</si>
  <si>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</si>
  <si>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</si>
  <si>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</si>
  <si>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</si>
  <si>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</si>
  <si>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</si>
  <si>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</si>
  <si>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</si>
  <si>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</si>
  <si>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</si>
  <si>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</si>
  <si>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</si>
  <si>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</si>
  <si>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</si>
  <si>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</si>
  <si>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</si>
  <si>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</si>
  <si>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</si>
  <si>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</si>
  <si>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</si>
  <si>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</si>
  <si>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</si>
  <si>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</si>
  <si>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</si>
  <si>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</si>
  <si>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</si>
  <si>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</si>
  <si>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</si>
  <si>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</si>
  <si>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</si>
  <si>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</si>
  <si>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</si>
  <si>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</si>
  <si>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</si>
  <si>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</si>
  <si>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</si>
  <si>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</si>
  <si>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</si>
  <si>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</si>
  <si>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</si>
  <si>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</si>
  <si>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</si>
  <si>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</si>
  <si>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</si>
  <si>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</si>
  <si>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</si>
  <si>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</si>
  <si>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</si>
  <si>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</si>
  <si>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</si>
  <si>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</si>
  <si>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</si>
  <si>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</si>
  <si>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</si>
  <si>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</si>
  <si>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</si>
  <si>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</si>
  <si>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</si>
  <si>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</si>
  <si>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</si>
  <si>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</si>
  <si>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</si>
  <si>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</si>
  <si>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</si>
  <si>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</si>
  <si>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</si>
  <si>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</si>
  <si>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</si>
  <si>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</si>
  <si>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</si>
  <si>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</si>
  <si>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</si>
  <si>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</si>
  <si>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</si>
  <si>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</si>
  <si>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</si>
  <si>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</si>
  <si>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</si>
  <si>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</si>
  <si>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</si>
  <si>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</si>
  <si>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</si>
  <si>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</si>
  <si>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</si>
  <si>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</si>
  <si>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</si>
  <si>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</si>
  <si>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</si>
  <si>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</si>
  <si>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</si>
  <si>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</si>
  <si>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</si>
  <si>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</si>
  <si>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</si>
  <si>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</si>
  <si>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</si>
  <si>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</si>
  <si>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</si>
  <si>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</si>
  <si>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</si>
  <si>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</si>
  <si>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</si>
  <si>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</si>
  <si>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</si>
  <si>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</si>
  <si>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</si>
  <si>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</si>
  <si>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</si>
  <si>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</si>
  <si>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</si>
  <si>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</si>
  <si>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</si>
  <si>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</si>
  <si>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</si>
  <si>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</si>
  <si>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</si>
  <si>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</si>
  <si>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</si>
  <si>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</si>
  <si>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</si>
  <si>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</si>
  <si>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</si>
  <si>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</si>
  <si>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</si>
  <si>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</si>
  <si>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</si>
  <si>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</si>
  <si>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</si>
  <si>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</si>
  <si>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</si>
  <si>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</si>
  <si>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</si>
  <si>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</si>
  <si>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</si>
  <si>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</si>
  <si>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</si>
  <si>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</si>
  <si>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</si>
  <si>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</si>
  <si>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</si>
  <si>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</si>
  <si>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</si>
  <si>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</si>
  <si>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</si>
  <si>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</si>
  <si>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</si>
  <si>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</si>
  <si>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</si>
  <si>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</si>
  <si>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</si>
  <si>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</si>
  <si>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</si>
  <si>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</si>
  <si>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</si>
  <si>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</si>
  <si>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</si>
  <si>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</si>
  <si>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</si>
  <si>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</si>
  <si>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</si>
  <si>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</si>
  <si>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</si>
  <si>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</si>
  <si>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</si>
  <si>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</si>
  <si>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</si>
  <si>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</si>
  <si>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</si>
  <si>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</si>
  <si>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</si>
  <si>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</si>
  <si>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</si>
  <si>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</si>
  <si>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</si>
  <si>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</si>
  <si>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</si>
  <si>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</si>
  <si>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</si>
  <si>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</si>
  <si>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</si>
  <si>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</si>
  <si>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</si>
  <si>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</si>
  <si>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</si>
  <si>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</si>
  <si>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</si>
  <si>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</si>
  <si>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</si>
  <si>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</si>
  <si>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</si>
  <si>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</si>
  <si>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</si>
  <si>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</si>
  <si>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</si>
  <si>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</si>
  <si>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</si>
  <si>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</si>
  <si>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</si>
  <si>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</si>
  <si>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</si>
  <si>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</si>
  <si>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</si>
  <si>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</si>
  <si>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</si>
  <si>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</si>
  <si>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</si>
  <si>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</si>
  <si>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</si>
  <si>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</si>
  <si>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</si>
  <si>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</si>
  <si>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</si>
  <si>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</si>
  <si>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</si>
  <si>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</si>
  <si>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</si>
  <si>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</si>
  <si>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</si>
  <si>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</si>
  <si>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</si>
  <si>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</si>
  <si>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</si>
  <si>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</si>
  <si>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</si>
  <si>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</si>
  <si>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</si>
  <si>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</si>
  <si>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</si>
  <si>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</si>
  <si>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</si>
  <si>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</si>
  <si>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</si>
  <si>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</si>
  <si>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</si>
  <si>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</si>
  <si>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</si>
  <si>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</si>
  <si>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</si>
  <si>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</si>
  <si>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</si>
  <si>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</si>
  <si>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</si>
  <si>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</si>
  <si>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</si>
  <si>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</si>
  <si>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</si>
  <si>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</si>
  <si>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</si>
  <si>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</si>
  <si>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</si>
  <si>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</si>
  <si>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</si>
  <si>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</si>
  <si>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</si>
  <si>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</si>
  <si>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</si>
  <si>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</si>
  <si>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</si>
  <si>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</si>
  <si>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</si>
  <si>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</si>
  <si>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</si>
  <si>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</si>
  <si>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</si>
  <si>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</si>
  <si>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</si>
  <si>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</si>
  <si>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</si>
  <si>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</si>
  <si>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</si>
  <si>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</si>
  <si>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</si>
  <si>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</si>
  <si>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</si>
  <si>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</si>
  <si>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</si>
  <si>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</si>
  <si>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</si>
  <si>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</si>
  <si>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</si>
  <si>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</si>
  <si>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</si>
  <si>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</si>
  <si>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</si>
  <si>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</si>
  <si>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</si>
  <si>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</si>
  <si>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</si>
  <si>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</si>
  <si>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</si>
  <si>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</si>
  <si>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</si>
  <si>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</si>
  <si>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</si>
  <si>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</si>
  <si>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</si>
  <si>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</si>
  <si>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</si>
  <si>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</si>
  <si>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</si>
  <si>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</si>
  <si>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</si>
  <si>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</si>
  <si>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</si>
  <si>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</si>
  <si>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</si>
  <si>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</si>
  <si>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</si>
  <si>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</si>
  <si>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</si>
  <si>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</si>
  <si>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</si>
  <si>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</si>
  <si>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</si>
  <si>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</si>
  <si>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</si>
  <si>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</si>
  <si>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</si>
  <si>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</si>
  <si>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</si>
  <si>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</si>
  <si>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</si>
  <si>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</si>
  <si>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</si>
  <si>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</si>
  <si>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</si>
  <si>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</si>
  <si>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</si>
  <si>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</si>
  <si>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</si>
  <si>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</si>
  <si>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</si>
  <si>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</si>
  <si>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</si>
  <si>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</si>
  <si>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</si>
  <si>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</si>
  <si>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</si>
  <si>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</si>
  <si>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</si>
  <si>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</si>
  <si>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</si>
  <si>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</si>
  <si>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</si>
  <si>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</si>
  <si>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</si>
  <si>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</si>
  <si>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</si>
  <si>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</si>
  <si>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</si>
  <si>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</si>
  <si>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</si>
  <si>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</si>
  <si>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</si>
  <si>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</si>
  <si>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</si>
  <si>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</si>
  <si>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</si>
  <si>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</si>
  <si>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</si>
  <si>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</si>
  <si>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</si>
  <si>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</si>
  <si>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</si>
  <si>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</si>
  <si>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</si>
  <si>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</si>
  <si>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</si>
  <si>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</si>
  <si>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</si>
  <si>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</si>
  <si>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</si>
  <si>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</si>
  <si>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</si>
  <si>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</si>
  <si>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</si>
  <si>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</si>
  <si>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</si>
  <si>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</si>
  <si>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</si>
  <si>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</si>
  <si>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</si>
  <si>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</si>
  <si>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</si>
  <si>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</si>
  <si>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</si>
  <si>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</si>
  <si>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</si>
  <si>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</si>
  <si>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</si>
  <si>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</si>
  <si>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</si>
  <si>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</si>
  <si>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</si>
  <si>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</si>
  <si>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</si>
  <si>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</si>
  <si>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</si>
  <si>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</si>
  <si>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</si>
  <si>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</si>
  <si>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</si>
  <si>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</si>
  <si>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</si>
  <si>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</si>
  <si>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</si>
  <si>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</si>
  <si>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</si>
  <si>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</si>
  <si>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</si>
  <si>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</si>
  <si>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</si>
  <si>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</si>
  <si>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</si>
  <si>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</si>
  <si>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</si>
  <si>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</si>
  <si>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</si>
  <si>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</si>
  <si>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</si>
  <si>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</si>
  <si>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</si>
  <si>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</si>
  <si>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</si>
  <si>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</si>
  <si>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</si>
  <si>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</si>
  <si>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</si>
  <si>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</si>
  <si>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</si>
  <si>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</si>
  <si>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</si>
  <si>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</si>
  <si>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</si>
  <si>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</si>
  <si>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</si>
  <si>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</si>
  <si>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</si>
  <si>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</si>
  <si>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</si>
  <si>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</si>
  <si>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</si>
  <si>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</si>
  <si>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</si>
  <si>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</si>
  <si>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</si>
  <si>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</si>
  <si>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</si>
  <si>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</si>
  <si>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</si>
  <si>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</si>
  <si>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</si>
  <si>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</si>
  <si>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</si>
  <si>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</si>
  <si>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</si>
  <si>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</si>
  <si>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</si>
  <si>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</si>
  <si>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</si>
  <si>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</si>
  <si>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</si>
  <si>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</si>
  <si>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</si>
  <si>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</si>
  <si>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</si>
  <si>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</si>
  <si>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</si>
  <si>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</si>
  <si>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</si>
  <si>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</si>
  <si>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</si>
  <si>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</si>
  <si>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</si>
  <si>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</si>
  <si>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</si>
  <si>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</si>
  <si>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</si>
  <si>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</si>
  <si>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</si>
  <si>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</si>
  <si>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</si>
  <si>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</si>
  <si>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</si>
  <si>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</si>
  <si>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</si>
  <si>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</si>
  <si>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</si>
  <si>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</si>
  <si>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</si>
  <si>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</si>
  <si>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</si>
  <si>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</si>
  <si>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</si>
  <si>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</si>
  <si>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</si>
  <si>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</si>
  <si>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</si>
  <si>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</si>
  <si>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</si>
  <si>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</si>
  <si>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</si>
  <si>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</si>
  <si>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</si>
  <si>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</si>
  <si>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</si>
  <si>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</si>
  <si>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</si>
  <si>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</si>
  <si>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</si>
  <si>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</si>
  <si>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</si>
  <si>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</si>
  <si>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</si>
  <si>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</si>
  <si>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</si>
  <si>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</si>
  <si>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</si>
  <si>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</si>
  <si>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</si>
  <si>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</si>
  <si>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</si>
  <si>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</si>
  <si>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</si>
  <si>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</si>
  <si>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</si>
  <si>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</si>
  <si>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</si>
  <si>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</si>
  <si>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</si>
  <si>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</si>
  <si>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</si>
  <si>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</si>
  <si>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</si>
  <si>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</si>
  <si>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</si>
  <si>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</si>
  <si>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</si>
  <si>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</si>
  <si>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</si>
  <si>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</si>
  <si>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</si>
  <si>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</si>
  <si>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</si>
  <si>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</si>
  <si>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</si>
  <si>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</si>
  <si>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</si>
  <si>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</si>
  <si>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</si>
  <si>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</si>
  <si>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</si>
  <si>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</si>
  <si>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</si>
  <si>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</si>
  <si>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</si>
  <si>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</si>
  <si>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</si>
  <si>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</si>
  <si>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</si>
  <si>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</si>
  <si>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</si>
  <si>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</si>
  <si>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</si>
  <si>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</si>
  <si>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</si>
  <si>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</si>
  <si>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</si>
  <si>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</si>
  <si>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</si>
  <si>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</si>
  <si>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</si>
  <si>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</si>
  <si>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</si>
  <si>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</si>
  <si>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</si>
  <si>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</si>
  <si>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</si>
  <si>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</si>
  <si>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</si>
  <si>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</si>
  <si>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</si>
  <si>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</si>
  <si>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</si>
  <si>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</si>
  <si>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</si>
  <si>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</si>
  <si>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</si>
  <si>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</si>
  <si>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</si>
  <si>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</si>
  <si>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</si>
  <si>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</si>
  <si>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</si>
  <si>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</si>
  <si>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</si>
  <si>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</si>
  <si>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</si>
  <si>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</si>
  <si>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</si>
  <si>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</si>
  <si>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</si>
  <si>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</si>
  <si>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</si>
  <si>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</si>
  <si>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</si>
  <si>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</si>
  <si>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</si>
  <si>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</si>
  <si>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</si>
  <si>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</si>
  <si>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</si>
  <si>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</si>
  <si>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</si>
  <si>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</si>
  <si>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</si>
  <si>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</si>
  <si>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</si>
  <si>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</si>
  <si>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</si>
  <si>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</si>
  <si>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</si>
  <si>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</si>
  <si>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</si>
  <si>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</si>
  <si>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</si>
  <si>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</si>
  <si>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</si>
  <si>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</si>
  <si>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</si>
  <si>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</si>
  <si>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</si>
  <si>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</si>
  <si>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</si>
  <si>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</si>
  <si>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</si>
  <si>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</si>
  <si>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</si>
  <si>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</si>
  <si>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</si>
  <si>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</si>
  <si>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</si>
  <si>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</si>
  <si>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</si>
  <si>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</si>
  <si>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</si>
  <si>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</si>
  <si>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</si>
  <si>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</si>
  <si>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</si>
  <si>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</si>
  <si>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</si>
  <si>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</si>
  <si>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</si>
  <si>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</si>
  <si>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</si>
  <si>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</si>
  <si>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</si>
  <si>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</si>
  <si>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</si>
  <si>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</si>
  <si>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</si>
  <si>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</si>
  <si>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</si>
  <si>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</si>
  <si>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</si>
  <si>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</si>
  <si>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</si>
  <si>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</si>
  <si>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</si>
  <si>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</si>
  <si>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</si>
  <si>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</si>
  <si>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</si>
  <si>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</si>
  <si>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</si>
  <si>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</si>
  <si>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</si>
  <si>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</si>
  <si>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</si>
  <si>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</si>
  <si>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</si>
  <si>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</si>
  <si>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</si>
  <si>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</si>
  <si>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</si>
  <si>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</si>
  <si>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</si>
  <si>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</si>
  <si>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</si>
  <si>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</si>
  <si>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</si>
  <si>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</si>
  <si>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</si>
  <si>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</si>
  <si>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</si>
  <si>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</si>
  <si>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</si>
  <si>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</si>
  <si>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</si>
  <si>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</si>
  <si>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</si>
  <si>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</si>
  <si>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</si>
  <si>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</si>
  <si>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</si>
  <si>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</si>
  <si>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</si>
  <si>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</si>
  <si>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</si>
  <si>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</si>
  <si>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</si>
  <si>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</si>
  <si>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</si>
  <si>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</si>
  <si>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</si>
  <si>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</si>
  <si>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</si>
  <si>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</si>
  <si>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</si>
  <si>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</si>
  <si>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</si>
  <si>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</si>
  <si>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</si>
  <si>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</si>
  <si>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</si>
  <si>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</si>
  <si>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</si>
  <si>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</si>
  <si>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</si>
  <si>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</si>
  <si>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</si>
  <si>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</si>
  <si>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</si>
  <si>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</si>
  <si>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</si>
  <si>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</si>
  <si>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</si>
  <si>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</si>
  <si>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</si>
  <si>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</si>
  <si>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</si>
  <si>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</si>
  <si>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</si>
  <si>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</si>
  <si>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</si>
  <si>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</si>
  <si>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</si>
  <si>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</si>
  <si>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</si>
  <si>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</si>
  <si>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</si>
  <si>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</si>
  <si>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</si>
  <si>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</si>
  <si>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</si>
  <si>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</si>
  <si>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</si>
  <si>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</si>
  <si>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</si>
  <si>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</si>
  <si>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</si>
  <si>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</si>
  <si>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</si>
  <si>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</si>
  <si>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</si>
  <si>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</si>
  <si>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</si>
  <si>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</si>
  <si>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</si>
  <si>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</si>
  <si>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</si>
  <si>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</si>
  <si>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</si>
  <si>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</si>
  <si>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</si>
  <si>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</si>
  <si>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</si>
  <si>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</si>
  <si>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</si>
  <si>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</si>
  <si>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</si>
  <si>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</si>
  <si>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</si>
  <si>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</si>
  <si>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</si>
  <si>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</si>
  <si>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</si>
  <si>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</si>
  <si>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</si>
  <si>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</si>
  <si>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</si>
  <si>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</si>
  <si>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</si>
  <si>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</si>
  <si>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</si>
  <si>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</si>
  <si>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</si>
  <si>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</si>
  <si>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</si>
  <si>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</si>
  <si>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</si>
  <si>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</si>
  <si>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</si>
  <si>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</si>
  <si>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</si>
  <si>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</si>
  <si>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</si>
  <si>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</si>
  <si>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</si>
  <si>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</si>
  <si>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</si>
  <si>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</si>
  <si>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</si>
  <si>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</si>
  <si>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</si>
  <si>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</si>
  <si>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</si>
  <si>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</si>
  <si>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</si>
  <si>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</si>
  <si>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</si>
  <si>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</si>
  <si>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</si>
  <si>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</si>
  <si>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</si>
  <si>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</si>
  <si>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</si>
  <si>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</si>
  <si>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</si>
  <si>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</si>
  <si>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</si>
  <si>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</si>
  <si>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</si>
  <si>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</si>
  <si>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</si>
  <si>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</si>
  <si>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</si>
  <si>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</si>
  <si>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</si>
  <si>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</si>
  <si>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</si>
  <si>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</si>
  <si>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</si>
  <si>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</si>
  <si>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</si>
  <si>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</si>
  <si>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</si>
  <si>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</si>
  <si>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</si>
  <si>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</si>
  <si>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</si>
  <si>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</si>
  <si>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</si>
  <si>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</si>
  <si>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</si>
  <si>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</si>
  <si>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</si>
  <si>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</si>
  <si>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</si>
  <si>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</si>
  <si>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</si>
  <si>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</si>
  <si>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</si>
  <si>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</si>
  <si>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</si>
  <si>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</si>
  <si>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</si>
  <si>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</si>
  <si>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</si>
  <si>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</si>
  <si>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</si>
  <si>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</si>
  <si>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</si>
  <si>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</si>
  <si>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</si>
  <si>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</si>
  <si>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</si>
  <si>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</si>
  <si>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</si>
  <si>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</si>
  <si>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</si>
  <si>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</si>
  <si>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</si>
  <si>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</si>
  <si>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</si>
  <si>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</si>
  <si>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</si>
  <si>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</si>
  <si>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</si>
  <si>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</si>
  <si>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</si>
  <si>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</si>
  <si>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</si>
  <si>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</si>
  <si>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</si>
  <si>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</si>
  <si>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</si>
  <si>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</si>
  <si>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</si>
  <si>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</si>
  <si>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</si>
  <si>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</si>
  <si>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</si>
  <si>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</si>
  <si>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</si>
  <si>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</si>
  <si>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</si>
  <si>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</si>
  <si>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</si>
  <si>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</si>
  <si>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</si>
  <si>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</si>
  <si>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</si>
  <si>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</si>
  <si>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</si>
  <si>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</si>
  <si>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</si>
  <si>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</si>
  <si>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</si>
  <si>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</si>
  <si>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</si>
  <si>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</si>
  <si>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</si>
  <si>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</si>
  <si>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</si>
  <si>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</si>
  <si>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</si>
  <si>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</si>
  <si>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</si>
  <si>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</si>
  <si>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</si>
  <si>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</si>
  <si>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</si>
  <si>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</si>
  <si>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</si>
  <si>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</si>
  <si>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</si>
  <si>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</si>
  <si>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</si>
  <si>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</si>
  <si>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</si>
  <si>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</si>
  <si>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</si>
  <si>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</si>
  <si>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</si>
  <si>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</si>
  <si>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</si>
  <si>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</si>
  <si>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</si>
  <si>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</si>
  <si>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</si>
  <si>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</si>
  <si>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</si>
  <si>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</si>
  <si>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</si>
  <si>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</si>
  <si>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</si>
  <si>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</si>
  <si>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</si>
  <si>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</si>
  <si>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</si>
  <si>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</si>
  <si>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</si>
  <si>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</si>
  <si>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</si>
  <si>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</si>
  <si>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</si>
  <si>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</si>
  <si>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</si>
  <si>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</si>
  <si>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</si>
  <si>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</si>
  <si>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</si>
  <si>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</si>
  <si>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</si>
  <si>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</si>
  <si>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</si>
  <si>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</si>
  <si>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</si>
  <si>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</si>
  <si>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</si>
  <si>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</si>
  <si>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</si>
  <si>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</si>
  <si>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</si>
  <si>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</si>
  <si>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</si>
  <si>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</si>
  <si>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</si>
  <si>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</si>
  <si>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</si>
  <si>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</si>
  <si>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</si>
  <si>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</si>
  <si>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</si>
  <si>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</si>
  <si>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</si>
  <si>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</si>
  <si>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</si>
  <si>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</si>
  <si>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</si>
  <si>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</si>
  <si>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</si>
  <si>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</si>
  <si>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</si>
  <si>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</si>
  <si>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</si>
  <si>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</si>
  <si>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</si>
  <si>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</si>
  <si>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</si>
  <si>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</si>
  <si>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</si>
  <si>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</si>
  <si>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</si>
  <si>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</si>
  <si>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</si>
  <si>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</si>
  <si>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</si>
  <si>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</si>
  <si>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</si>
  <si>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</si>
  <si>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</si>
  <si>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</si>
  <si>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</si>
  <si>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</si>
  <si>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</si>
  <si>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</si>
  <si>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</si>
  <si>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</si>
  <si>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</si>
  <si>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</si>
  <si>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</si>
  <si>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</si>
  <si>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</si>
  <si>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</si>
  <si>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</si>
  <si>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</si>
  <si>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</si>
  <si>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</si>
  <si>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</si>
  <si>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</si>
  <si>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</si>
  <si>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</si>
  <si>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</si>
  <si>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</si>
  <si>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</si>
  <si>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</si>
  <si>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</si>
  <si>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</si>
  <si>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</si>
  <si>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</si>
  <si>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</si>
  <si>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</si>
  <si>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</si>
  <si>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</si>
  <si>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</si>
  <si>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</si>
  <si>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</si>
  <si>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</si>
  <si>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</si>
  <si>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</si>
  <si>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</si>
  <si>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</si>
  <si>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</si>
  <si>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</si>
  <si>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</si>
  <si>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</si>
  <si>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</si>
  <si>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</si>
  <si>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</si>
  <si>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</si>
  <si>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</si>
  <si>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</si>
  <si>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</si>
  <si>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</si>
  <si>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</si>
  <si>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</si>
  <si>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</si>
  <si>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</si>
  <si>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</si>
  <si>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</si>
  <si>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</si>
  <si>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</si>
  <si>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</si>
  <si>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</si>
  <si>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</si>
  <si>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</si>
  <si>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</si>
  <si>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</si>
  <si>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</si>
  <si>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</si>
  <si>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</si>
  <si>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</si>
  <si>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</si>
  <si>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</si>
  <si>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</si>
  <si>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</si>
  <si>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</si>
  <si>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</si>
  <si>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</si>
  <si>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</si>
  <si>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</si>
  <si>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</si>
  <si>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</si>
  <si>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</si>
  <si>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</si>
  <si>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</si>
  <si>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</si>
  <si>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</si>
  <si>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</si>
  <si>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</si>
  <si>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</si>
  <si>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</si>
  <si>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</si>
  <si>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</si>
  <si>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</si>
  <si>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</si>
  <si>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</si>
  <si>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</si>
  <si>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</si>
  <si>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</si>
  <si>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</si>
  <si>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</si>
  <si>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</si>
  <si>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</si>
  <si>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</si>
  <si>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</si>
  <si>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</si>
  <si>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</si>
  <si>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</si>
  <si>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</si>
  <si>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</si>
  <si>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</si>
  <si>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</si>
  <si>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</si>
  <si>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</si>
  <si>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</si>
  <si>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</si>
  <si>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</si>
  <si>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</si>
  <si>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</si>
  <si>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</si>
  <si>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</si>
  <si>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</si>
  <si>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</si>
  <si>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</si>
  <si>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</si>
  <si>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</si>
  <si>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</si>
  <si>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</si>
  <si>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</si>
  <si>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</si>
  <si>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</si>
  <si>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</si>
  <si>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</si>
  <si>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</si>
  <si>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</si>
  <si>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</si>
  <si>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</si>
  <si>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</si>
  <si>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</si>
  <si>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</si>
  <si>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</si>
  <si>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</si>
  <si>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</si>
  <si>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</si>
  <si>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</si>
  <si>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</si>
  <si>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</si>
  <si>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</si>
  <si>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</si>
  <si>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</si>
  <si>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</si>
  <si>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</si>
  <si>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</si>
  <si>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</si>
  <si>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</si>
  <si>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</si>
  <si>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</si>
  <si>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</si>
  <si>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</si>
  <si>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</si>
  <si>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</si>
  <si>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</si>
  <si>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</si>
  <si>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</si>
  <si>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</si>
  <si>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</si>
  <si>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</si>
  <si>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</si>
  <si>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</si>
  <si>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</si>
  <si>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</si>
  <si>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</si>
  <si>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</si>
  <si>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</si>
  <si>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</si>
  <si>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</si>
  <si>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</si>
  <si>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</si>
  <si>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</si>
  <si>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</si>
  <si>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</si>
  <si>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</si>
  <si>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</si>
  <si>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</si>
  <si>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</si>
  <si>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</si>
  <si>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</si>
  <si>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</si>
  <si>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</si>
  <si>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</si>
  <si>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</si>
  <si>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</si>
  <si>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</si>
  <si>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</si>
  <si>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</si>
  <si>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</si>
  <si>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</si>
  <si>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</si>
  <si>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</si>
  <si>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</si>
  <si>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</si>
  <si>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</si>
  <si>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</si>
  <si>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</si>
  <si>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</si>
  <si>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</si>
  <si>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</si>
  <si>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</si>
  <si>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</si>
  <si>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</si>
  <si>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</si>
  <si>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</si>
  <si>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</si>
  <si>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</si>
  <si>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</si>
  <si>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</si>
  <si>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</si>
  <si>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</si>
  <si>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</si>
  <si>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</si>
  <si>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</si>
  <si>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</si>
  <si>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</si>
  <si>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</si>
  <si>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</si>
  <si>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</si>
  <si>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</si>
  <si>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</si>
  <si>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</si>
  <si>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</si>
  <si>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</si>
  <si>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</si>
  <si>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</si>
  <si>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</si>
  <si>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</si>
  <si>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</si>
  <si>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</si>
  <si>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</si>
  <si>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</si>
  <si>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</si>
  <si>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</si>
  <si>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</si>
  <si>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</si>
  <si>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</si>
  <si>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</si>
  <si>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</si>
  <si>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</si>
  <si>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</si>
  <si>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</si>
  <si>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</si>
  <si>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</si>
  <si>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</si>
  <si>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</si>
  <si>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</si>
  <si>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</si>
  <si>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</si>
  <si>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</si>
  <si>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</si>
  <si>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</si>
  <si>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</si>
  <si>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</si>
  <si>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</si>
  <si>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</si>
  <si>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</si>
  <si>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</si>
  <si>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</si>
  <si>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</si>
  <si>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</si>
  <si>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</si>
  <si>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</si>
  <si>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</si>
  <si>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</si>
  <si>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</si>
  <si>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</si>
  <si>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</si>
  <si>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</si>
  <si>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</si>
  <si>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</si>
  <si>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</si>
  <si>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</si>
  <si>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</si>
  <si>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</si>
  <si>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</si>
  <si>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</si>
  <si>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</si>
  <si>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</si>
  <si>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</si>
  <si>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</si>
  <si>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</si>
  <si>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</si>
  <si>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</si>
  <si>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</si>
  <si>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</si>
  <si>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</si>
  <si>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</si>
  <si>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</si>
  <si>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</si>
  <si>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</si>
  <si>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</si>
  <si>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</si>
  <si>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</si>
  <si>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</si>
  <si>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</si>
  <si>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</si>
  <si>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</si>
  <si>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</si>
  <si>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</si>
  <si>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</si>
  <si>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</si>
  <si>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</si>
  <si>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</si>
  <si>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</si>
  <si>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</si>
  <si>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</si>
  <si>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</si>
  <si>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</si>
  <si>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</si>
  <si>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</si>
  <si>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</si>
  <si>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</si>
  <si>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</si>
  <si>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</si>
  <si>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</si>
  <si>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</si>
  <si>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</si>
  <si>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</si>
  <si>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</si>
  <si>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</si>
  <si>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</si>
  <si>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</si>
  <si>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</si>
  <si>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</si>
  <si>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</si>
  <si>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</si>
  <si>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</si>
  <si>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</si>
  <si>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</si>
  <si>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</si>
  <si>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</si>
  <si>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</si>
  <si>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</si>
  <si>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</si>
  <si>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</si>
  <si>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</si>
  <si>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</si>
  <si>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</si>
  <si>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</si>
  <si>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</si>
  <si>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</si>
  <si>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</si>
  <si>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</si>
  <si>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</si>
  <si>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</si>
  <si>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</si>
  <si>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</si>
  <si>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</si>
  <si>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</si>
  <si>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</si>
  <si>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</si>
  <si>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</si>
  <si>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</si>
  <si>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</si>
  <si>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</si>
  <si>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</si>
  <si>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</si>
  <si>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</si>
  <si>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</si>
  <si>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</si>
  <si>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</si>
  <si>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</si>
  <si>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</si>
  <si>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</si>
  <si>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</si>
  <si>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</si>
  <si>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</si>
  <si>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</si>
  <si>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</si>
  <si>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</si>
  <si>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</si>
  <si>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</si>
  <si>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</si>
  <si>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</si>
  <si>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</si>
  <si>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</si>
  <si>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</si>
  <si>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</si>
  <si>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</si>
  <si>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</si>
  <si>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</si>
  <si>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</si>
  <si>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</si>
  <si>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</si>
  <si>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</si>
  <si>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</si>
  <si>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</si>
  <si>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</si>
  <si>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</si>
  <si>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</si>
  <si>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</si>
  <si>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</si>
  <si>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</si>
  <si>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</si>
  <si>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</si>
  <si>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</si>
  <si>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</si>
  <si>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</si>
  <si>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</si>
  <si>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</si>
  <si>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</si>
  <si>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</si>
  <si>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</si>
  <si>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</si>
  <si>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</si>
  <si>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</si>
  <si>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</si>
  <si>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</si>
  <si>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</si>
  <si>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</si>
  <si>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</si>
  <si>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</si>
  <si>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</si>
  <si>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</si>
  <si>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</si>
  <si>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</si>
  <si>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</si>
  <si>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</si>
  <si>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</si>
  <si>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</si>
  <si>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</si>
  <si>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</si>
  <si>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</si>
  <si>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</si>
  <si>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</si>
  <si>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</si>
  <si>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</si>
  <si>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</si>
  <si>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</si>
  <si>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</si>
  <si>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</si>
  <si>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</si>
  <si>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</si>
  <si>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</si>
  <si>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</si>
  <si>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</si>
  <si>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</si>
  <si>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</si>
  <si>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</si>
  <si>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</si>
  <si>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</si>
  <si>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</si>
  <si>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</si>
  <si>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</si>
  <si>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</si>
  <si>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</si>
  <si>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</si>
  <si>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</si>
  <si>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</si>
  <si>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</si>
  <si>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</si>
  <si>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</si>
  <si>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</si>
  <si>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</si>
  <si>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</si>
  <si>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</si>
  <si>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</si>
  <si>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</si>
  <si>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</si>
  <si>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</si>
  <si>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</si>
  <si>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</si>
  <si>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</si>
  <si>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</si>
  <si>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</si>
  <si>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</si>
  <si>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</si>
  <si>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</si>
  <si>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</si>
  <si>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</si>
  <si>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</si>
  <si>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</si>
  <si>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</si>
  <si>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</si>
  <si>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</si>
  <si>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</si>
  <si>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</si>
  <si>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</si>
  <si>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</si>
  <si>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</si>
  <si>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</si>
  <si>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</si>
  <si>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</si>
  <si>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</si>
  <si>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</si>
  <si>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</si>
  <si>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</si>
  <si>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</si>
  <si>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</si>
  <si>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</si>
  <si>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</si>
  <si>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</si>
  <si>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</si>
  <si>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</si>
  <si>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</si>
  <si>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</si>
  <si>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</si>
  <si>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</si>
  <si>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</si>
  <si>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</si>
  <si>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</si>
  <si>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</si>
  <si>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</si>
  <si>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</si>
  <si>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</si>
  <si>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</si>
  <si>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</si>
  <si>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</si>
  <si>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</si>
  <si>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</si>
  <si>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</si>
  <si>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</si>
  <si>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</si>
  <si>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</si>
  <si>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</si>
  <si>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</si>
  <si>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</si>
  <si>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</si>
  <si>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</si>
  <si>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</si>
  <si>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</si>
  <si>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</si>
  <si>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</si>
  <si>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</si>
  <si>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</si>
  <si>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</si>
  <si>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</si>
  <si>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</si>
  <si>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</si>
  <si>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</si>
  <si>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</si>
  <si>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</si>
  <si>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</si>
  <si>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</si>
  <si>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</si>
  <si>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</si>
  <si>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</si>
  <si>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</si>
  <si>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</si>
  <si>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</si>
  <si>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</si>
  <si>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</si>
  <si>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</si>
  <si>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</si>
  <si>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</si>
  <si>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</si>
  <si>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</si>
  <si>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</si>
  <si>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</si>
  <si>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</si>
  <si>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</si>
  <si>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</si>
  <si>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</si>
  <si>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</si>
  <si>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</si>
  <si>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</si>
  <si>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</si>
  <si>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</si>
  <si>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</si>
  <si>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</si>
  <si>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</si>
  <si>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</si>
  <si>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</si>
  <si>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</si>
  <si>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</si>
  <si>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</si>
  <si>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</si>
  <si>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</si>
  <si>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</si>
  <si>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</si>
  <si>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</si>
  <si>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</si>
  <si>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</si>
  <si>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</si>
  <si>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</si>
  <si>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</si>
  <si>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</si>
  <si>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</si>
  <si>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</si>
  <si>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</si>
  <si>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</si>
  <si>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</si>
  <si>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</si>
  <si>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</si>
  <si>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</si>
  <si>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</si>
  <si>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</si>
  <si>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</si>
  <si>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</si>
  <si>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</si>
  <si>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</si>
  <si>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</si>
  <si>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</si>
  <si>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</si>
  <si>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</si>
  <si>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</si>
  <si>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</si>
  <si>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</si>
  <si>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</si>
  <si>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</si>
  <si>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</si>
  <si>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</si>
  <si>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</si>
  <si>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</si>
  <si>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</si>
  <si>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</si>
  <si>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</si>
  <si>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</si>
  <si>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</si>
  <si>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</si>
  <si>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</si>
  <si>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</si>
  <si>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</si>
  <si>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</si>
  <si>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</si>
  <si>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</si>
  <si>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</si>
  <si>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</si>
  <si>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</si>
  <si>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</si>
  <si>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</si>
  <si>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</si>
  <si>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</si>
  <si>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</si>
  <si>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</si>
  <si>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</si>
  <si>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</si>
  <si>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</si>
  <si>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</si>
  <si>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</si>
  <si>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</si>
  <si>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</si>
  <si>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</si>
  <si>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</si>
  <si>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</si>
  <si>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</si>
  <si>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</si>
  <si>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</si>
  <si>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</si>
  <si>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</si>
  <si>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</si>
  <si>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</si>
  <si>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</si>
  <si>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</si>
  <si>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</si>
  <si>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</si>
  <si>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</si>
  <si>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</si>
  <si>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</si>
  <si>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</si>
  <si>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</si>
  <si>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</si>
  <si>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</si>
  <si>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</si>
  <si>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</si>
  <si>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</si>
  <si>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</si>
  <si>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</si>
  <si>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</si>
  <si>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</si>
  <si>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</si>
  <si>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</si>
  <si>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</si>
  <si>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</si>
  <si>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</si>
  <si>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</si>
  <si>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</si>
  <si>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</si>
  <si>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</si>
  <si>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</si>
  <si>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</si>
  <si>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</si>
  <si>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</si>
  <si>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</si>
  <si>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</si>
  <si>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</si>
  <si>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</si>
  <si>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</si>
  <si>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</si>
  <si>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</si>
  <si>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</si>
  <si>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</si>
  <si>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</si>
  <si>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</si>
  <si>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</si>
  <si>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</si>
  <si>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</si>
  <si>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</si>
  <si>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</si>
  <si>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</si>
  <si>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</si>
  <si>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</si>
  <si>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</si>
  <si>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</si>
  <si>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</si>
  <si>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</si>
  <si>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</si>
  <si>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</si>
  <si>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</si>
  <si>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</si>
  <si>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</si>
  <si>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</si>
  <si>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</si>
  <si>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</si>
  <si>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</si>
  <si>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</si>
  <si>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</si>
  <si>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</si>
  <si>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</si>
  <si>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</si>
  <si>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</si>
  <si>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</si>
  <si>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</si>
  <si>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</si>
  <si>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</si>
  <si>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</si>
  <si>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</si>
  <si>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</si>
  <si>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</si>
  <si>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</si>
  <si>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</si>
  <si>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</si>
  <si>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</si>
  <si>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</si>
  <si>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</si>
  <si>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</si>
  <si>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</si>
  <si>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</si>
  <si>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</si>
  <si>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</si>
  <si>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</si>
  <si>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</si>
  <si>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</si>
  <si>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</si>
  <si>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</si>
  <si>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</si>
  <si>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</si>
  <si>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</si>
  <si>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</si>
  <si>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</si>
  <si>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</si>
  <si>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</si>
  <si>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</si>
  <si>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</si>
  <si>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</si>
  <si>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</si>
  <si>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</si>
  <si>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</si>
  <si>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</si>
  <si>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</si>
  <si>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</si>
  <si>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</si>
  <si>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</si>
  <si>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</si>
  <si>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</si>
  <si>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</si>
  <si>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</si>
  <si>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</si>
  <si>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</si>
  <si>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</si>
  <si>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</si>
  <si>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</si>
  <si>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</si>
  <si>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</si>
  <si>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</si>
  <si>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</si>
  <si>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</si>
  <si>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</si>
  <si>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</si>
  <si>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</si>
  <si>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</si>
  <si>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</si>
  <si>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</si>
  <si>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</si>
  <si>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</si>
  <si>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</si>
  <si>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</si>
  <si>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</si>
  <si>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</si>
  <si>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</si>
  <si>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</si>
  <si>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</si>
  <si>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</si>
  <si>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</si>
  <si>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</si>
  <si>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</si>
  <si>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</si>
  <si>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</si>
  <si>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</si>
  <si>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</si>
  <si>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</si>
  <si>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</si>
  <si>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</si>
  <si>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</si>
  <si>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</si>
  <si>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</si>
  <si>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</si>
  <si>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</si>
  <si>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</si>
  <si>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</si>
  <si>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</si>
  <si>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</si>
  <si>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</si>
  <si>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</si>
  <si>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</si>
  <si>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</si>
  <si>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</si>
  <si>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</si>
  <si>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</si>
  <si>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</si>
  <si>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</si>
  <si>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</si>
  <si>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</si>
  <si>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</si>
  <si>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</si>
  <si>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</si>
  <si>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</si>
  <si>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</si>
  <si>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</si>
  <si>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</si>
  <si>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</si>
  <si>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</si>
  <si>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</si>
  <si>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</si>
  <si>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</si>
  <si>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</si>
  <si>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</si>
  <si>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</si>
  <si>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</si>
  <si>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</si>
  <si>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</si>
  <si>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</si>
  <si>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</si>
  <si>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</si>
  <si>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</si>
  <si>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</si>
  <si>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</si>
  <si>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</si>
  <si>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</si>
  <si>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</si>
  <si>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</si>
  <si>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</si>
  <si>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</si>
  <si>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</si>
  <si>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</si>
  <si>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</si>
  <si>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</si>
  <si>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</si>
  <si>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</si>
  <si>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</si>
  <si>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</si>
  <si>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</si>
  <si>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</si>
  <si>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</si>
  <si>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</si>
  <si>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</si>
  <si>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</si>
  <si>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</si>
  <si>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</si>
  <si>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</si>
  <si>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</si>
  <si>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</si>
  <si>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</si>
  <si>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</si>
  <si>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</si>
  <si>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</si>
  <si>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</si>
  <si>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</si>
  <si>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</si>
  <si>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</si>
  <si>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</si>
  <si>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</si>
  <si>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</si>
  <si>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</si>
  <si>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</si>
  <si>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</si>
  <si>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</si>
  <si>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</si>
  <si>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</si>
  <si>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</si>
  <si>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</si>
  <si>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</si>
  <si>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</si>
  <si>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</si>
  <si>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</si>
  <si>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</si>
  <si>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</si>
  <si>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</si>
  <si>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</si>
  <si>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</si>
  <si>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</si>
  <si>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</si>
  <si>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</si>
  <si>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</si>
  <si>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</si>
  <si>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</si>
  <si>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</si>
  <si>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</si>
  <si>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</si>
  <si>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</si>
  <si>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</si>
  <si>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</si>
  <si>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</si>
  <si>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</si>
  <si>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</si>
  <si>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</si>
  <si>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</si>
  <si>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</si>
  <si>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</si>
  <si>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</si>
  <si>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</si>
  <si>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</si>
  <si>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</si>
  <si>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</si>
  <si>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</si>
  <si>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</si>
  <si>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</si>
  <si>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</si>
  <si>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</si>
  <si>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</si>
  <si>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</si>
  <si>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</si>
  <si>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</si>
  <si>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</si>
  <si>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</si>
  <si>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</si>
  <si>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</si>
  <si>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</si>
  <si>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</si>
  <si>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</si>
  <si>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</si>
  <si>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</si>
  <si>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</si>
  <si>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</si>
  <si>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</si>
  <si>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</si>
  <si>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</si>
  <si>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</si>
  <si>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</si>
  <si>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</si>
  <si>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</si>
  <si>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</si>
  <si>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</si>
  <si>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</si>
  <si>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</si>
  <si>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</si>
  <si>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</si>
  <si>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</si>
  <si>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</si>
  <si>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</si>
  <si>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</si>
  <si>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</si>
  <si>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</si>
  <si>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</si>
  <si>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</si>
  <si>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</si>
  <si>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</si>
  <si>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</si>
  <si>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</si>
  <si>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</si>
  <si>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</si>
  <si>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</si>
  <si>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</si>
  <si>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</si>
  <si>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</si>
  <si>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</si>
  <si>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</si>
  <si>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</si>
  <si>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</si>
  <si>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</si>
  <si>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</si>
  <si>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</si>
  <si>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</si>
  <si>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</si>
  <si>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</si>
  <si>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</si>
  <si>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</si>
  <si>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</si>
  <si>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</si>
  <si>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</si>
  <si>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</si>
  <si>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</si>
  <si>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</si>
  <si>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</si>
  <si>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</si>
  <si>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</si>
  <si>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</si>
  <si>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</si>
  <si>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</si>
  <si>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</si>
  <si>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</si>
  <si>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</si>
  <si>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</si>
  <si>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</si>
  <si>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</si>
  <si>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</si>
  <si>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</si>
  <si>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</si>
  <si>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</si>
  <si>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</si>
  <si>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</si>
  <si>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</si>
  <si>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</si>
  <si>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</si>
  <si>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</si>
  <si>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</si>
  <si>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</si>
  <si>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</si>
  <si>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</si>
  <si>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</si>
  <si>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</si>
  <si>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</si>
  <si>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</si>
  <si>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</si>
  <si>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</si>
  <si>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</si>
  <si>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</si>
  <si>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</si>
  <si>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</si>
  <si>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</si>
  <si>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</si>
  <si>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</si>
  <si>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</si>
  <si>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</si>
  <si>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</si>
  <si>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</si>
  <si>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</si>
  <si>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</si>
  <si>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</si>
  <si>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</si>
  <si>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</si>
  <si>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</si>
  <si>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</si>
  <si>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</si>
  <si>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</si>
  <si>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</si>
  <si>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</si>
  <si>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</si>
  <si>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</si>
  <si>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</si>
  <si>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</si>
  <si>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</si>
  <si>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</si>
  <si>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</si>
  <si>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</si>
  <si>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</si>
  <si>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</si>
  <si>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</si>
  <si>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</si>
  <si>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</si>
  <si>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</si>
  <si>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</si>
  <si>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</si>
  <si>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</si>
  <si>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</si>
  <si>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</si>
  <si>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</si>
  <si>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</si>
  <si>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</si>
  <si>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</si>
  <si>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</si>
  <si>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</si>
  <si>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</si>
  <si>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</si>
  <si>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</si>
  <si>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</si>
  <si>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</si>
  <si>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</si>
  <si>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</si>
  <si>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</si>
  <si>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</si>
  <si>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</si>
  <si>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</si>
  <si>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</si>
  <si>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</si>
  <si>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</si>
  <si>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</si>
  <si>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</si>
  <si>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</si>
  <si>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</si>
  <si>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</si>
  <si>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</si>
  <si>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</si>
  <si>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</si>
  <si>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</si>
  <si>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</si>
  <si>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</si>
  <si>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</si>
  <si>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</si>
  <si>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</si>
  <si>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</si>
  <si>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</si>
  <si>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</si>
  <si>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</si>
  <si>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</si>
  <si>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</si>
  <si>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</si>
  <si>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</si>
  <si>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</si>
  <si>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</si>
  <si>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</si>
  <si>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</si>
  <si>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</si>
  <si>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</si>
  <si>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</si>
  <si>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</si>
  <si>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</si>
  <si>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</si>
  <si>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</si>
  <si>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</si>
  <si>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</si>
  <si>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</si>
  <si>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</si>
  <si>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</si>
  <si>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</si>
  <si>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</si>
  <si>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</si>
  <si>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</si>
  <si>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</si>
  <si>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</si>
  <si>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</si>
  <si>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</si>
  <si>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</si>
  <si>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</si>
  <si>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</si>
  <si>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</si>
  <si>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</si>
  <si>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</si>
  <si>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</si>
  <si>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</si>
  <si>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</si>
  <si>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</si>
  <si>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</si>
  <si>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</si>
  <si>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</si>
  <si>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</si>
  <si>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</si>
  <si>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</si>
  <si>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</si>
  <si>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</si>
  <si>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</si>
  <si>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</si>
  <si>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</si>
  <si>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</si>
  <si>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</si>
  <si>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</si>
  <si>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</si>
  <si>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</si>
  <si>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</si>
  <si>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</si>
  <si>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</si>
  <si>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</si>
  <si>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</si>
  <si>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</si>
  <si>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</si>
  <si>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</si>
  <si>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</si>
  <si>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</si>
  <si>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</si>
  <si>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</si>
  <si>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</si>
  <si>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</si>
  <si>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</si>
  <si>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</si>
  <si>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</si>
  <si>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</si>
  <si>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</si>
  <si>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</si>
  <si>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</si>
  <si>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</si>
  <si>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</si>
  <si>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</si>
  <si>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</si>
  <si>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</si>
  <si>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</si>
  <si>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</si>
  <si>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</si>
  <si>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</si>
  <si>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</si>
  <si>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</si>
  <si>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</si>
  <si>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</si>
  <si>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</si>
  <si>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</si>
  <si>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</si>
  <si>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</si>
  <si>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</si>
  <si>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</si>
  <si>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</si>
  <si>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</si>
  <si>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</si>
  <si>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</si>
  <si>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</si>
  <si>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</si>
  <si>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</si>
  <si>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</si>
  <si>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</si>
  <si>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</si>
  <si>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</si>
  <si>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</si>
  <si>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</si>
  <si>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</si>
  <si>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</si>
  <si>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</si>
  <si>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</si>
  <si>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</si>
  <si>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</si>
  <si>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</si>
  <si>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</si>
  <si>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</si>
  <si>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</si>
  <si>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</si>
  <si>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</si>
  <si>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</si>
  <si>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</si>
  <si>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</si>
  <si>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</si>
  <si>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</si>
  <si>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</si>
  <si>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</si>
  <si>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</si>
  <si>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</si>
  <si>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</si>
  <si>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</si>
  <si>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</si>
  <si>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</si>
  <si>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</si>
  <si>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</si>
  <si>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</si>
  <si>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</si>
  <si>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</si>
  <si>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</si>
  <si>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</si>
  <si>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</si>
  <si>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</si>
  <si>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</si>
  <si>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</si>
  <si>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</si>
  <si>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</si>
  <si>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</si>
  <si>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</si>
  <si>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</si>
  <si>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</si>
  <si>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</si>
  <si>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</si>
  <si>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</si>
  <si>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</si>
  <si>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</si>
  <si>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</si>
  <si>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</si>
  <si>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</si>
  <si>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</si>
  <si>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</si>
  <si>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</si>
  <si>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</si>
  <si>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</si>
  <si>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</si>
  <si>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</si>
  <si>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</si>
  <si>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</si>
  <si>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</si>
  <si>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</si>
  <si>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</si>
  <si>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</si>
  <si>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</si>
  <si>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</si>
  <si>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</si>
  <si>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</si>
  <si>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</si>
  <si>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</si>
  <si>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</si>
  <si>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</si>
  <si>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</si>
  <si>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</si>
  <si>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</si>
  <si>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</si>
  <si>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</si>
  <si>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</si>
  <si>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</si>
  <si>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</si>
  <si>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</si>
  <si>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</si>
  <si>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</si>
  <si>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</si>
  <si>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</si>
  <si>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</si>
  <si>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</si>
  <si>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</si>
  <si>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</si>
  <si>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</si>
  <si>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</si>
  <si>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</si>
  <si>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</si>
  <si>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</si>
  <si>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</si>
  <si>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</si>
  <si>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</si>
  <si>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</si>
  <si>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</si>
  <si>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</si>
  <si>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</si>
  <si>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</si>
  <si>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</si>
  <si>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</si>
  <si>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</si>
  <si>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</si>
  <si>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</si>
  <si>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</si>
  <si>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</si>
  <si>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</si>
  <si>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</si>
  <si>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</si>
  <si>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</si>
  <si>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</si>
  <si>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</si>
  <si>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</si>
  <si>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</si>
  <si>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</si>
  <si>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</si>
  <si>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</si>
  <si>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</si>
  <si>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</si>
  <si>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</si>
  <si>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</si>
  <si>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</si>
  <si>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</si>
  <si>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</si>
  <si>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</si>
  <si>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</si>
  <si>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</si>
  <si>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</si>
  <si>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</si>
  <si>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</si>
  <si>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</si>
  <si>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</si>
  <si>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</si>
  <si>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</si>
  <si>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</si>
  <si>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</si>
  <si>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</si>
  <si>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</si>
  <si>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</si>
  <si>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</si>
  <si>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</si>
  <si>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</si>
  <si>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</si>
  <si>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</si>
  <si>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</si>
  <si>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</si>
  <si>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</si>
  <si>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</si>
  <si>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</si>
  <si>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</si>
  <si>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</si>
  <si>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</si>
  <si>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</si>
  <si>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</si>
  <si>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</si>
  <si>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</si>
  <si>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</si>
  <si>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</si>
  <si>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</si>
  <si>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</si>
  <si>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</si>
  <si>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</si>
  <si>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</si>
  <si>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</si>
  <si>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</si>
  <si>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</si>
  <si>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</si>
  <si>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</si>
  <si>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</si>
  <si>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</si>
  <si>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</si>
  <si>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</si>
  <si>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</si>
  <si>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</si>
  <si>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</si>
  <si>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</si>
  <si>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</si>
  <si>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</si>
  <si>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</si>
  <si>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</si>
  <si>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</si>
  <si>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</si>
  <si>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</si>
  <si>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</si>
  <si>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</si>
  <si>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</si>
  <si>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</si>
  <si>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</si>
  <si>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</si>
  <si>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</si>
  <si>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</si>
  <si>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</si>
  <si>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</si>
  <si>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</si>
  <si>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</si>
  <si>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</si>
  <si>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</si>
  <si>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</si>
  <si>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</si>
  <si>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</si>
  <si>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</si>
  <si>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</si>
  <si>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</si>
  <si>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</si>
  <si>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</si>
  <si>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</si>
  <si>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</si>
  <si>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</si>
  <si>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</si>
  <si>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</si>
  <si>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</si>
  <si>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</si>
  <si>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</si>
  <si>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</si>
  <si>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</si>
  <si>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</si>
  <si>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</si>
  <si>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</si>
  <si>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</si>
  <si>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</si>
  <si>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</si>
  <si>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</si>
  <si>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</si>
  <si>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</si>
  <si>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</si>
  <si>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</si>
  <si>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</si>
  <si>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</si>
  <si>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</si>
  <si>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</si>
  <si>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</si>
  <si>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</si>
  <si>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</si>
  <si>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</si>
  <si>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</si>
  <si>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</si>
  <si>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</si>
  <si>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</si>
  <si>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</si>
  <si>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</si>
  <si>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</si>
  <si>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</si>
  <si>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</si>
  <si>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</si>
  <si>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</si>
  <si>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</si>
  <si>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</si>
  <si>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</si>
  <si>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</si>
  <si>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</si>
  <si>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</si>
  <si>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</si>
  <si>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</si>
  <si>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</si>
  <si>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</si>
  <si>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</si>
  <si>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</si>
  <si>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</si>
  <si>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</si>
  <si>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</si>
  <si>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</si>
  <si>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</si>
  <si>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</si>
  <si>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</si>
  <si>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</si>
  <si>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</si>
  <si>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</si>
  <si>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</si>
  <si>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</si>
  <si>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</si>
  <si>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</si>
  <si>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</si>
  <si>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</si>
  <si>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</si>
  <si>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</si>
  <si>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</si>
  <si>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</si>
  <si>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</si>
  <si>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</si>
  <si>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</si>
  <si>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</si>
  <si>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</si>
  <si>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</si>
  <si>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</si>
  <si>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</si>
  <si>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</si>
  <si>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</si>
  <si>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</si>
  <si>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</si>
  <si>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</si>
  <si>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</si>
  <si>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</si>
  <si>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</si>
  <si>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</si>
  <si>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</si>
  <si>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</si>
  <si>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</si>
  <si>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</si>
  <si>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</si>
  <si>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</si>
  <si>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</si>
  <si>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</si>
  <si>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</si>
  <si>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</si>
  <si>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</si>
  <si>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</si>
  <si>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</si>
  <si>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</si>
  <si>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</si>
  <si>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</si>
  <si>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</si>
  <si>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</si>
  <si>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</si>
  <si>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</si>
  <si>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</si>
  <si>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</si>
  <si>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</si>
  <si>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</si>
  <si>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</si>
  <si>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</si>
  <si>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</si>
  <si>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</si>
  <si>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</si>
  <si>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</si>
  <si>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</si>
  <si>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</si>
  <si>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</si>
  <si>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</si>
  <si>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</si>
  <si>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</si>
  <si>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</si>
  <si>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</si>
  <si>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</si>
  <si>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</si>
  <si>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</si>
  <si>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</si>
  <si>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</si>
  <si>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</si>
  <si>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</si>
  <si>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</si>
  <si>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</si>
  <si>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</si>
  <si>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</si>
  <si>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</si>
  <si>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</si>
  <si>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</si>
  <si>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</si>
  <si>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</si>
  <si>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</si>
  <si>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</si>
  <si>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</si>
  <si>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</si>
  <si>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</si>
  <si>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</si>
  <si>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</si>
  <si>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</si>
  <si>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</si>
  <si>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</si>
  <si>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</si>
  <si>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</si>
  <si>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</si>
  <si>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</si>
  <si>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</si>
  <si>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</si>
  <si>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</si>
  <si>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</si>
  <si>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</si>
  <si>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</si>
  <si>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</si>
  <si>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</si>
  <si>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</si>
  <si>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</si>
  <si>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</si>
  <si>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</si>
  <si>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</si>
  <si>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</si>
  <si>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</si>
  <si>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</si>
  <si>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</si>
  <si>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</si>
  <si>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</si>
  <si>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</si>
  <si>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</si>
  <si>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</si>
  <si>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</si>
  <si>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</si>
  <si>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</si>
  <si>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</si>
  <si>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</si>
  <si>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</si>
  <si>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</si>
  <si>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</si>
  <si>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</si>
  <si>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</si>
  <si>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</si>
  <si>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</si>
  <si>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</si>
  <si>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</si>
  <si>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</si>
  <si>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</si>
  <si>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</si>
  <si>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</si>
  <si>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</si>
  <si>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</si>
  <si>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</si>
  <si>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</si>
  <si>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</si>
  <si>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</si>
  <si>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</si>
  <si>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</si>
  <si>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</si>
  <si>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</si>
  <si>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</si>
  <si>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</si>
  <si>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</si>
  <si>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</si>
  <si>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</si>
  <si>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</si>
  <si>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</si>
  <si>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</si>
  <si>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</si>
  <si>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</si>
  <si>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</si>
  <si>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</si>
  <si>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</si>
  <si>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</si>
  <si>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</si>
  <si>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</si>
  <si>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</si>
  <si>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</si>
  <si>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</si>
  <si>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</si>
  <si>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</si>
  <si>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</si>
  <si>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</si>
  <si>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</si>
  <si>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</si>
  <si>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</si>
  <si>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</si>
  <si>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</si>
  <si>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</si>
  <si>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</si>
  <si>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</si>
  <si>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</si>
  <si>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</si>
  <si>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</si>
  <si>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</si>
  <si>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</si>
  <si>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</si>
  <si>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</si>
  <si>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</si>
  <si>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</si>
  <si>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</si>
  <si>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</si>
  <si>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</si>
  <si>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</si>
  <si>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</si>
  <si>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</si>
  <si>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</si>
  <si>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</si>
  <si>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</si>
  <si>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</si>
  <si>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</si>
  <si>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</si>
  <si>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</si>
  <si>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</si>
  <si>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</si>
  <si>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</si>
  <si>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</si>
  <si>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</si>
  <si>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</si>
  <si>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</si>
  <si>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</si>
  <si>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</si>
  <si>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</si>
  <si>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</si>
  <si>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</si>
  <si>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</si>
  <si>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</si>
  <si>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</si>
  <si>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</si>
  <si>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</si>
  <si>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</si>
  <si>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</si>
  <si>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</si>
  <si>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</si>
  <si>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</si>
  <si>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</si>
  <si>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</si>
  <si>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</si>
  <si>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</si>
  <si>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</si>
  <si>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</si>
  <si>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</si>
  <si>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</si>
  <si>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</si>
  <si>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</si>
  <si>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</si>
  <si>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</si>
  <si>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</si>
  <si>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</si>
  <si>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</si>
  <si>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</si>
  <si>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</si>
  <si>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</si>
  <si>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</si>
  <si>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</si>
  <si>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</si>
  <si>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</si>
  <si>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</si>
  <si>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</si>
  <si>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</si>
  <si>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</si>
  <si>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</si>
  <si>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</si>
  <si>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</si>
  <si>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</si>
  <si>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</si>
  <si>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</si>
  <si>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</si>
  <si>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</si>
  <si>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</si>
  <si>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</si>
  <si>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</si>
  <si>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</si>
  <si>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</si>
  <si>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</si>
  <si>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</si>
  <si>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</si>
  <si>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</si>
  <si>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</si>
  <si>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</si>
  <si>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</si>
  <si>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</si>
  <si>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</si>
  <si>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</si>
  <si>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</si>
  <si>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</si>
  <si>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</si>
  <si>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</si>
  <si>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</si>
  <si>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</si>
  <si>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</si>
  <si>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</si>
  <si>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</si>
  <si>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</si>
  <si>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</si>
  <si>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</si>
  <si>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</si>
  <si>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</si>
  <si>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</si>
  <si>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</si>
  <si>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</si>
  <si>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</si>
  <si>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</si>
  <si>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</si>
  <si>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</si>
  <si>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</si>
  <si>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</si>
  <si>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</si>
  <si>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</si>
  <si>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</si>
  <si>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</si>
  <si>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</si>
  <si>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</si>
  <si>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</si>
  <si>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</si>
  <si>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</si>
  <si>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</si>
  <si>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</si>
  <si>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</si>
  <si>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</si>
  <si>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</si>
  <si>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</si>
  <si>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</si>
  <si>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</si>
  <si>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</si>
  <si>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</si>
  <si>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</si>
  <si>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</si>
  <si>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</si>
  <si>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</si>
  <si>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</si>
  <si>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</si>
  <si>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</si>
  <si>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</si>
  <si>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</si>
  <si>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</si>
  <si>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</si>
  <si>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</si>
  <si>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</si>
  <si>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</si>
  <si>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</si>
  <si>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</si>
  <si>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</si>
  <si>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</si>
  <si>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</si>
  <si>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</si>
  <si>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</si>
  <si>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</si>
  <si>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</si>
  <si>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</si>
  <si>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</si>
  <si>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</si>
  <si>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</si>
  <si>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</si>
  <si>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</si>
  <si>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</si>
  <si>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</si>
  <si>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</si>
  <si>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</si>
  <si>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</si>
  <si>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</si>
  <si>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</si>
  <si>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</si>
  <si>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</si>
  <si>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</si>
  <si>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</si>
  <si>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</si>
  <si>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</si>
  <si>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</si>
  <si>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</si>
  <si>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</si>
  <si>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</si>
  <si>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</si>
  <si>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</si>
  <si>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</si>
  <si>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</si>
  <si>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</si>
  <si>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</si>
  <si>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</si>
  <si>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</si>
  <si>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</si>
  <si>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</si>
  <si>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</si>
  <si>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</si>
  <si>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</si>
  <si>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</si>
  <si>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</si>
  <si>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</si>
  <si>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</si>
  <si>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</si>
  <si>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</si>
  <si>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</si>
  <si>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</si>
  <si>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</si>
  <si>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</si>
  <si>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</si>
  <si>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</si>
  <si>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</si>
  <si>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</si>
  <si>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</si>
  <si>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</si>
  <si>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</si>
  <si>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</si>
  <si>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</si>
  <si>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</si>
  <si>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</si>
  <si>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</si>
  <si>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</si>
  <si>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</si>
  <si>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</si>
  <si>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</si>
  <si>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</si>
  <si>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</si>
  <si>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</si>
  <si>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</si>
  <si>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</si>
  <si>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</si>
  <si>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</si>
  <si>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</si>
  <si>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</si>
  <si>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</si>
  <si>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</si>
  <si>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</si>
  <si>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</si>
  <si>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</si>
  <si>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</si>
  <si>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</si>
  <si>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</si>
  <si>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</si>
  <si>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</si>
  <si>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</si>
  <si>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</si>
  <si>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</si>
  <si>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</si>
  <si>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</si>
  <si>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</si>
  <si>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</si>
  <si>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</si>
  <si>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</si>
  <si>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</si>
  <si>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</si>
  <si>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</si>
  <si>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</si>
  <si>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</si>
  <si>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</si>
  <si>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</si>
  <si>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</si>
  <si>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</si>
  <si>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</si>
  <si>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</si>
  <si>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</si>
  <si>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</si>
  <si>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</si>
  <si>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</si>
  <si>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</si>
  <si>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</si>
  <si>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</si>
  <si>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</si>
  <si>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</si>
  <si>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</si>
  <si>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</si>
  <si>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</si>
  <si>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</si>
  <si>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</si>
  <si>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</si>
  <si>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</si>
  <si>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</si>
  <si>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</si>
  <si>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</si>
  <si>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</si>
  <si>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</si>
  <si>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</si>
  <si>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</si>
  <si>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</si>
  <si>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</si>
  <si>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</si>
  <si>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</si>
  <si>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</si>
  <si>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</si>
  <si>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</si>
  <si>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</si>
  <si>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</si>
  <si>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</si>
  <si>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</si>
  <si>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</si>
  <si>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</si>
  <si>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</si>
  <si>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</si>
  <si>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</si>
  <si>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</si>
  <si>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</si>
  <si>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</si>
  <si>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</si>
  <si>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</si>
  <si>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</si>
  <si>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</si>
  <si>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</si>
  <si>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</si>
  <si>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</si>
  <si>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</si>
  <si>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</si>
  <si>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</si>
  <si>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</si>
  <si>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</si>
  <si>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</si>
  <si>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</si>
  <si>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</si>
  <si>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</si>
  <si>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</si>
  <si>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</si>
  <si>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</si>
  <si>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</si>
  <si>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</si>
  <si>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</si>
  <si>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</si>
  <si>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</si>
  <si>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</si>
  <si>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</si>
  <si>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</si>
  <si>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</si>
  <si>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</si>
  <si>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</si>
  <si>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</si>
  <si>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</si>
  <si>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</si>
  <si>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</si>
  <si>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</si>
  <si>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</si>
  <si>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</si>
  <si>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</si>
  <si>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</si>
  <si>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</si>
  <si>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</si>
  <si>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</si>
  <si>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</si>
  <si>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</si>
  <si>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</si>
  <si>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</si>
  <si>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</si>
  <si>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</si>
  <si>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</si>
  <si>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</si>
  <si>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</si>
  <si>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</si>
  <si>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</si>
  <si>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</si>
  <si>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</si>
  <si>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</si>
  <si>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</si>
  <si>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</si>
  <si>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</si>
  <si>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</si>
  <si>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</si>
  <si>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</si>
  <si>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</si>
  <si>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</si>
  <si>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</si>
  <si>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</si>
  <si>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</si>
  <si>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</si>
  <si>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</si>
  <si>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</si>
  <si>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</si>
  <si>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</si>
  <si>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</si>
  <si>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</si>
  <si>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</si>
  <si>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</si>
  <si>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</si>
  <si>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</si>
  <si>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</si>
  <si>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</si>
  <si>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</si>
  <si>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</si>
  <si>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</si>
  <si>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</si>
  <si>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</si>
  <si>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</si>
  <si>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</si>
  <si>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</si>
  <si>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</si>
  <si>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</si>
  <si>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</si>
  <si>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</si>
  <si>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</si>
  <si>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</si>
  <si>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</si>
  <si>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</si>
  <si>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</si>
  <si>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</si>
  <si>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</si>
  <si>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</si>
  <si>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</si>
  <si>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</si>
  <si>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</si>
  <si>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</si>
  <si>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</si>
  <si>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</si>
  <si>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</si>
  <si>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</si>
  <si>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</si>
  <si>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</si>
  <si>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</si>
  <si>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</si>
  <si>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</si>
  <si>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</si>
  <si>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</si>
  <si>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</si>
  <si>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</si>
  <si>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</si>
  <si>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</si>
  <si>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</si>
  <si>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</si>
  <si>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</si>
  <si>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</si>
  <si>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</si>
  <si>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</si>
  <si>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</si>
  <si>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</si>
  <si>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</si>
  <si>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</si>
  <si>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</si>
  <si>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</si>
  <si>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</si>
  <si>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</si>
  <si>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</si>
  <si>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</si>
  <si>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</si>
  <si>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</si>
  <si>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</si>
  <si>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</si>
  <si>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</si>
  <si>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</si>
  <si>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</si>
  <si>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</si>
  <si>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</si>
  <si>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</si>
  <si>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</si>
  <si>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</si>
  <si>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</si>
  <si>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</si>
  <si>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</si>
  <si>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</si>
  <si>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</si>
  <si>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</si>
  <si>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</si>
  <si>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</si>
  <si>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</si>
  <si>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</si>
  <si>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</si>
  <si>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</si>
  <si>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</si>
  <si>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</si>
  <si>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</si>
  <si>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</si>
  <si>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</si>
  <si>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</si>
  <si>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</si>
  <si>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</si>
  <si>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</si>
  <si>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</si>
  <si>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</si>
  <si>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</si>
  <si>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</si>
  <si>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</si>
  <si>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</si>
  <si>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</si>
  <si>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</si>
  <si>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</si>
  <si>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</si>
  <si>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</si>
  <si>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</si>
  <si>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</si>
  <si>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</si>
  <si>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</si>
  <si>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</si>
  <si>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</si>
  <si>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</si>
  <si>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</si>
  <si>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</si>
  <si>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</si>
  <si>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</si>
  <si>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</si>
  <si>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</si>
  <si>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</si>
  <si>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</si>
  <si>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</si>
  <si>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</si>
  <si>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</si>
  <si>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</si>
  <si>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</si>
  <si>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</si>
  <si>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</si>
  <si>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</si>
  <si>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</si>
  <si>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</si>
  <si>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</si>
  <si>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</si>
  <si>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</si>
  <si>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</si>
  <si>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</si>
  <si>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</si>
  <si>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</si>
  <si>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</si>
  <si>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</si>
  <si>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</si>
  <si>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</si>
  <si>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</si>
  <si>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</si>
  <si>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</si>
  <si>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</si>
  <si>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</si>
  <si>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</si>
  <si>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</si>
  <si>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</si>
  <si>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</si>
  <si>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</si>
  <si>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</si>
  <si>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</si>
  <si>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</si>
  <si>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</si>
  <si>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</si>
  <si>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</si>
  <si>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</si>
  <si>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</si>
  <si>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</si>
  <si>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</si>
  <si>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</si>
  <si>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</si>
  <si>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</si>
  <si>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</si>
  <si>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</si>
  <si>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</si>
  <si>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</si>
  <si>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</si>
  <si>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</si>
  <si>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</si>
  <si>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</si>
  <si>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</si>
  <si>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</si>
  <si>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</si>
  <si>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</si>
  <si>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</si>
  <si>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</si>
  <si>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</si>
  <si>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</si>
  <si>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</si>
  <si>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</si>
  <si>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</si>
  <si>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</si>
  <si>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</si>
  <si>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</si>
  <si>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</si>
  <si>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</si>
  <si>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</si>
  <si>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</si>
  <si>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</si>
  <si>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</si>
  <si>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</si>
  <si>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</si>
  <si>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</si>
  <si>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</si>
  <si>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</si>
  <si>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</si>
  <si>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</si>
  <si>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</si>
  <si>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</si>
  <si>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</si>
  <si>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</si>
  <si>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</si>
  <si>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</si>
  <si>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</si>
  <si>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</si>
  <si>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</si>
  <si>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</si>
  <si>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</si>
  <si>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</si>
  <si>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</si>
  <si>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</si>
  <si>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</si>
  <si>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</si>
  <si>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</si>
  <si>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</si>
  <si>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</si>
  <si>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</si>
  <si>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</si>
  <si>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</si>
  <si>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</si>
  <si>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</si>
  <si>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</si>
  <si>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</si>
  <si>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</si>
  <si>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</si>
  <si>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</si>
  <si>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</si>
  <si>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</si>
  <si>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</si>
  <si>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</si>
  <si>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</si>
  <si>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</si>
  <si>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</si>
  <si>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</si>
  <si>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</si>
  <si>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</si>
  <si>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</si>
  <si>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</si>
  <si>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</si>
  <si>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</si>
  <si>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</si>
  <si>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</si>
  <si>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</si>
  <si>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</si>
  <si>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</si>
  <si>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</si>
  <si>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</si>
  <si>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</si>
  <si>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</si>
  <si>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</si>
  <si>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</si>
  <si>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</si>
  <si>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</si>
  <si>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</si>
  <si>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</si>
  <si>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</si>
  <si>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</si>
  <si>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</si>
  <si>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</si>
  <si>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</si>
  <si>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</si>
  <si>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</si>
  <si>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</si>
  <si>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</si>
  <si>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</si>
  <si>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</si>
  <si>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</si>
  <si>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</si>
  <si>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</si>
  <si>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</si>
  <si>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</si>
  <si>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</si>
  <si>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</si>
  <si>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</si>
  <si>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</si>
  <si>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</si>
  <si>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</si>
  <si>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</si>
  <si>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</si>
  <si>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</si>
  <si>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</si>
  <si>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</si>
  <si>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</si>
  <si>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</si>
  <si>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</si>
  <si>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</si>
  <si>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</si>
  <si>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</si>
  <si>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</si>
  <si>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</si>
  <si>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</si>
  <si>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</si>
  <si>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</si>
  <si>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</si>
  <si>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</si>
  <si>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</si>
  <si>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</si>
  <si>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</si>
  <si>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</si>
  <si>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</si>
  <si>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</si>
  <si>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</si>
  <si>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</si>
  <si>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</si>
  <si>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</si>
  <si>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</si>
  <si>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</si>
  <si>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</si>
  <si>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</si>
  <si>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</si>
  <si>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</si>
  <si>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</si>
  <si>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</si>
  <si>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</si>
  <si>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</si>
  <si>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</si>
  <si>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</si>
  <si>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</si>
  <si>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</si>
  <si>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</si>
  <si>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</si>
  <si>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</si>
  <si>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</si>
  <si>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</si>
  <si>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</si>
  <si>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</si>
  <si>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</si>
  <si>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</si>
  <si>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</si>
  <si>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</si>
  <si>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</si>
  <si>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</si>
  <si>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</si>
  <si>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</si>
  <si>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</si>
  <si>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</si>
  <si>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</si>
  <si>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</si>
  <si>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</si>
  <si>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</si>
  <si>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</si>
  <si>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</si>
  <si>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</si>
  <si>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</si>
  <si>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</si>
  <si>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</si>
  <si>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</si>
  <si>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</si>
  <si>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</si>
  <si>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</si>
  <si>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</si>
  <si>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</si>
  <si>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</si>
  <si>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</si>
  <si>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</si>
  <si>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</si>
  <si>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</si>
  <si>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</si>
  <si>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</si>
  <si>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</si>
  <si>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</si>
  <si>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</si>
  <si>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</si>
  <si>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</si>
  <si>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</si>
  <si>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</si>
  <si>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</si>
  <si>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</si>
  <si>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</si>
  <si>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</si>
  <si>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</si>
  <si>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</si>
  <si>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</si>
  <si>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</si>
  <si>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</si>
  <si>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</si>
  <si>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</si>
  <si>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</si>
  <si>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</si>
  <si>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</si>
  <si>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</si>
  <si>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</si>
  <si>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</si>
  <si>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</si>
  <si>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</si>
  <si>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</si>
  <si>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</si>
  <si>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</si>
  <si>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</si>
  <si>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</si>
  <si>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</si>
  <si>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</si>
  <si>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</si>
  <si>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</si>
  <si>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</si>
  <si>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</si>
  <si>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</si>
  <si>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</si>
  <si>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</si>
  <si>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</si>
  <si>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</si>
  <si>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</si>
  <si>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</si>
  <si>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</si>
  <si>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</si>
  <si>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</si>
  <si>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</si>
  <si>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</si>
  <si>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</si>
  <si>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</si>
  <si>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</si>
  <si>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</si>
  <si>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</si>
  <si>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</si>
  <si>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</si>
  <si>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</si>
  <si>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</si>
  <si>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</si>
  <si>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</si>
  <si>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</si>
  <si>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</si>
  <si>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</si>
  <si>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</si>
  <si>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</si>
  <si>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</si>
  <si>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</si>
  <si>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</si>
  <si>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</si>
  <si>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</si>
  <si>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</si>
  <si>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</si>
  <si>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</si>
  <si>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</si>
  <si>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</si>
  <si>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</si>
  <si>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</si>
  <si>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</si>
  <si>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</si>
  <si>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</si>
  <si>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</si>
  <si>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</si>
  <si>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</si>
  <si>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</si>
  <si>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</si>
  <si>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</si>
  <si>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</si>
  <si>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</si>
  <si>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</si>
  <si>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</si>
  <si>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</si>
  <si>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</si>
  <si>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</si>
  <si>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</si>
  <si>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</si>
  <si>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</si>
  <si>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</si>
  <si>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</si>
  <si>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</si>
  <si>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</si>
  <si>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</si>
  <si>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</si>
  <si>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</si>
  <si>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</si>
  <si>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</si>
  <si>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</si>
  <si>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</si>
  <si>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</si>
  <si>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</si>
  <si>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</si>
  <si>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</si>
  <si>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</si>
  <si>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</si>
  <si>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</si>
  <si>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</si>
  <si>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</si>
  <si>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</si>
  <si>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</si>
  <si>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</si>
  <si>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</si>
  <si>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</si>
  <si>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</si>
  <si>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</si>
  <si>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</si>
  <si>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</si>
  <si>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</si>
  <si>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</si>
  <si>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</si>
  <si>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</si>
  <si>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</si>
  <si>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</si>
  <si>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</si>
  <si>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</si>
  <si>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</si>
  <si>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</si>
  <si>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</si>
  <si>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</si>
  <si>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</si>
  <si>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</si>
  <si>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</si>
  <si>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</si>
  <si>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</si>
  <si>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</si>
  <si>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</si>
  <si>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</si>
  <si>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</si>
  <si>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</si>
  <si>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</si>
  <si>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</si>
  <si>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</si>
  <si>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</si>
  <si>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</si>
  <si>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</si>
  <si>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</si>
  <si>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</si>
  <si>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</si>
  <si>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</si>
  <si>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</si>
  <si>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</si>
  <si>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</si>
  <si>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</si>
  <si>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</si>
  <si>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</si>
  <si>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</si>
  <si>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</si>
  <si>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</si>
  <si>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</si>
  <si>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</si>
  <si>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</si>
  <si>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</si>
  <si>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</si>
  <si>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</si>
  <si>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</si>
  <si>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</si>
  <si>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</si>
  <si>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</si>
  <si>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</si>
  <si>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</si>
  <si>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</si>
  <si>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</si>
  <si>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</si>
  <si>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</si>
  <si>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</si>
  <si>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</si>
  <si>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</si>
  <si>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</si>
  <si>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</si>
  <si>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</si>
  <si>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</si>
  <si>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</si>
  <si>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</si>
  <si>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</si>
  <si>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</si>
  <si>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</si>
  <si>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</si>
  <si>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</si>
  <si>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</si>
  <si>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</si>
  <si>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</si>
  <si>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</si>
  <si>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</si>
  <si>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</si>
  <si>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</si>
  <si>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</si>
  <si>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</si>
  <si>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</si>
  <si>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</si>
  <si>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</si>
  <si>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</si>
  <si>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</si>
  <si>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</si>
  <si>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</si>
  <si>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</si>
  <si>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</si>
  <si>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</si>
  <si>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</si>
  <si>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</si>
  <si>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</si>
  <si>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</si>
  <si>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</si>
  <si>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</si>
  <si>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</si>
  <si>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</si>
  <si>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</si>
  <si>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</si>
  <si>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</si>
  <si>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</si>
  <si>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</si>
  <si>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</si>
  <si>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</si>
  <si>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</si>
  <si>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</si>
  <si>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</si>
  <si>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</si>
  <si>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</si>
  <si>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</si>
  <si>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</si>
  <si>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</si>
  <si>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</si>
  <si>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</si>
  <si>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</si>
  <si>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</si>
  <si>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</si>
  <si>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</si>
  <si>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</si>
  <si>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</si>
  <si>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</si>
  <si>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</si>
  <si>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</si>
  <si>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</si>
  <si>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</si>
  <si>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</si>
  <si>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</si>
  <si>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</si>
  <si>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</si>
  <si>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</si>
  <si>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</si>
  <si>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</si>
  <si>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</si>
  <si>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</si>
  <si>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</si>
  <si>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</si>
  <si>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</si>
  <si>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</si>
  <si>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</si>
  <si>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</si>
  <si>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</si>
  <si>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</si>
  <si>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</si>
  <si>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</si>
  <si>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</si>
  <si>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</si>
  <si>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</si>
  <si>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</si>
  <si>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</si>
  <si>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</si>
  <si>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</si>
  <si>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</si>
  <si>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</si>
  <si>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</si>
  <si>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</si>
  <si>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</si>
  <si>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</si>
  <si>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</si>
  <si>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</si>
  <si>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</si>
  <si>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</si>
  <si>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</si>
  <si>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</si>
  <si>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</si>
  <si>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</si>
  <si>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</si>
  <si>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</si>
  <si>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</si>
  <si>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</si>
  <si>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</si>
  <si>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</si>
  <si>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</si>
  <si>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</si>
  <si>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</si>
  <si>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</si>
  <si>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</si>
  <si>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</si>
  <si>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</si>
  <si>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</si>
  <si>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</si>
  <si>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</si>
  <si>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</si>
  <si>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</si>
  <si>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</si>
  <si>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</si>
  <si>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</si>
  <si>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</si>
  <si>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</si>
  <si>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</si>
  <si>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</si>
  <si>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</si>
  <si>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</si>
  <si>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</si>
  <si>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</si>
  <si>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</si>
  <si>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</si>
  <si>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</si>
  <si>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</si>
  <si>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</si>
  <si>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</si>
  <si>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</si>
  <si>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</si>
  <si>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</si>
  <si>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</si>
  <si>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</si>
  <si>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</si>
  <si>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</si>
  <si>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</si>
  <si>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</si>
  <si>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</si>
  <si>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</si>
  <si>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</si>
  <si>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</si>
  <si>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</si>
  <si>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</si>
  <si>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</si>
  <si>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</si>
  <si>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</si>
  <si>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</si>
  <si>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</si>
  <si>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</si>
  <si>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</si>
  <si>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</si>
  <si>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</si>
  <si>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</si>
  <si>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</si>
  <si>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</si>
  <si>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</si>
  <si>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</si>
  <si>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</si>
  <si>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</si>
  <si>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</si>
  <si>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</si>
  <si>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</si>
  <si>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</si>
  <si>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</si>
  <si>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</si>
  <si>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</si>
  <si>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</si>
  <si>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</si>
  <si>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</si>
  <si>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</si>
  <si>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</si>
  <si>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</si>
  <si>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</si>
  <si>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</si>
  <si>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</si>
  <si>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</si>
  <si>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</si>
  <si>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</si>
  <si>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</si>
  <si>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</si>
  <si>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</si>
  <si>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</si>
  <si>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</si>
  <si>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</si>
  <si>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</si>
  <si>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</si>
  <si>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</si>
  <si>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</si>
  <si>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</si>
  <si>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</si>
  <si>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</si>
  <si>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</si>
  <si>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</si>
  <si>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</si>
  <si>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</si>
  <si>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</si>
  <si>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</si>
  <si>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</si>
  <si>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</si>
  <si>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</si>
  <si>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</si>
  <si>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</si>
  <si>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</si>
  <si>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</si>
  <si>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</si>
  <si>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</si>
  <si>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</si>
  <si>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</si>
  <si>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</si>
  <si>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</si>
  <si>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</si>
  <si>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</si>
  <si>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</si>
  <si>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</si>
  <si>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</si>
  <si>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</si>
  <si>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</si>
  <si>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</si>
  <si>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</si>
  <si>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</si>
  <si>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</si>
  <si>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</si>
  <si>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</si>
  <si>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</si>
  <si>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</si>
  <si>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</si>
  <si>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</si>
  <si>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</si>
  <si>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</si>
  <si>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</si>
  <si>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</si>
  <si>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</si>
  <si>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</si>
  <si>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</si>
  <si>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</si>
  <si>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</si>
  <si>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</si>
  <si>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</si>
  <si>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</si>
  <si>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</si>
  <si>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</si>
  <si>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</si>
  <si>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</si>
  <si>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</si>
  <si>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</si>
  <si>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</si>
  <si>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</si>
  <si>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</si>
  <si>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</si>
  <si>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</si>
  <si>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</si>
  <si>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</si>
  <si>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</si>
  <si>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</si>
  <si>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</si>
  <si>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</si>
  <si>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</si>
  <si>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</si>
  <si>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</si>
  <si>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</si>
  <si>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</si>
  <si>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</si>
  <si>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</si>
  <si>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</si>
  <si>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</si>
  <si>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</si>
  <si>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</si>
  <si>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</si>
  <si>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</si>
  <si>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</si>
  <si>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</si>
  <si>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</si>
  <si>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</si>
  <si>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</si>
  <si>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</si>
  <si>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</si>
  <si>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</si>
  <si>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</si>
  <si>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</si>
  <si>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</si>
  <si>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</si>
  <si>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</si>
  <si>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</si>
  <si>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</si>
  <si>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</si>
  <si>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</si>
  <si>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</si>
  <si>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</si>
  <si>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</si>
  <si>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</si>
  <si>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</si>
  <si>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</si>
  <si>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</si>
  <si>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</si>
  <si>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</si>
  <si>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</si>
  <si>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</si>
  <si>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</si>
  <si>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</si>
  <si>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</si>
  <si>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</si>
  <si>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</si>
  <si>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</si>
  <si>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</si>
  <si>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</si>
  <si>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</si>
  <si>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</si>
  <si>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</si>
  <si>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</si>
  <si>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</si>
  <si>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</si>
  <si>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</si>
  <si>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</si>
  <si>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</si>
  <si>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</si>
  <si>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</si>
  <si>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</si>
  <si>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</si>
  <si>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</si>
  <si>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</si>
  <si>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</si>
  <si>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</si>
  <si>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</si>
  <si>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</si>
  <si>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</si>
  <si>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</si>
  <si>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</si>
  <si>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</si>
  <si>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</si>
  <si>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</si>
  <si>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</si>
  <si>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</si>
  <si>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</si>
  <si>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</si>
  <si>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</si>
  <si>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</si>
  <si>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</si>
  <si>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</si>
  <si>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</si>
  <si>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</si>
  <si>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</si>
  <si>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</si>
  <si>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</si>
  <si>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</si>
  <si>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</si>
  <si>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</si>
  <si>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</si>
  <si>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</si>
  <si>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</si>
  <si>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</si>
  <si>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</si>
  <si>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</si>
  <si>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</si>
  <si>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</si>
  <si>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</si>
  <si>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</si>
  <si>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</si>
  <si>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</si>
  <si>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</si>
  <si>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</si>
  <si>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</si>
  <si>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</si>
  <si>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</si>
  <si>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</si>
  <si>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</si>
  <si>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</si>
  <si>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</si>
  <si>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</si>
  <si>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</si>
  <si>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</si>
  <si>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</si>
  <si>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</si>
  <si>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</si>
  <si>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</si>
  <si>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</si>
  <si>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</si>
  <si>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</si>
  <si>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</si>
  <si>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</si>
  <si>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</si>
  <si>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</si>
  <si>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</si>
  <si>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</si>
  <si>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</si>
  <si>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</si>
  <si>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</si>
  <si>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</si>
  <si>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</si>
  <si>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</si>
  <si>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</si>
  <si>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</si>
  <si>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</si>
  <si>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</si>
  <si>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</si>
  <si>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</si>
  <si>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</si>
  <si>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</si>
  <si>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</si>
  <si>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</si>
  <si>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</si>
  <si>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</si>
  <si>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</si>
  <si>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</si>
  <si>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</si>
  <si>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</si>
  <si>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</si>
  <si>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</si>
  <si>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</si>
  <si>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</si>
  <si>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</si>
  <si>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</si>
  <si>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</si>
  <si>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</si>
  <si>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</si>
  <si>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</si>
  <si>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</si>
  <si>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</si>
  <si>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</si>
  <si>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</si>
  <si>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</si>
  <si>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</si>
  <si>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</si>
  <si>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</si>
  <si>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</si>
  <si>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</si>
  <si>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</si>
  <si>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</si>
  <si>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</si>
  <si>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</si>
  <si>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</si>
  <si>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</si>
  <si>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</si>
  <si>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</si>
  <si>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</si>
  <si>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</si>
  <si>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</si>
  <si>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</si>
  <si>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</si>
  <si>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</si>
  <si>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</si>
  <si>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</si>
  <si>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</si>
  <si>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</si>
  <si>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</si>
  <si>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</si>
  <si>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</si>
  <si>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</si>
  <si>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</si>
  <si>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</si>
  <si>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</si>
  <si>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</si>
  <si>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</si>
  <si>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</si>
  <si>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</si>
  <si>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</si>
  <si>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</si>
  <si>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</si>
  <si>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</si>
  <si>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</si>
  <si>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</si>
  <si>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</si>
  <si>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</si>
  <si>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</si>
  <si>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</si>
  <si>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</si>
  <si>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</si>
  <si>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</si>
  <si>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</si>
  <si>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</si>
  <si>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</si>
  <si>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</si>
  <si>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</si>
  <si>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</si>
  <si>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</si>
  <si>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</si>
  <si>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</si>
  <si>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</si>
  <si>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</si>
  <si>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</si>
  <si>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</si>
  <si>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</si>
  <si>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</si>
  <si>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</si>
  <si>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</si>
  <si>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</si>
  <si>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</si>
  <si>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</si>
  <si>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</si>
  <si>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</si>
  <si>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</si>
  <si>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</si>
  <si>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</si>
  <si>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</si>
  <si>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</si>
  <si>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</si>
  <si>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</si>
  <si>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</si>
  <si>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</si>
  <si>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</si>
  <si>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</si>
  <si>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</si>
  <si>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</si>
  <si>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</si>
  <si>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</si>
  <si>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</si>
  <si>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</si>
  <si>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</si>
  <si>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</si>
  <si>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</si>
  <si>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</si>
  <si>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</si>
  <si>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</si>
  <si>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</si>
  <si>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</si>
  <si>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</si>
  <si>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</si>
  <si>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</si>
  <si>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</si>
  <si>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</si>
  <si>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</si>
  <si>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</si>
  <si>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</si>
  <si>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</si>
  <si>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</si>
  <si>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</si>
  <si>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</si>
  <si>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</si>
  <si>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</si>
  <si>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</si>
  <si>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</si>
  <si>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</si>
  <si>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</si>
  <si>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</si>
  <si>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</si>
  <si>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</si>
  <si>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</si>
  <si>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</si>
  <si>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</si>
  <si>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</si>
  <si>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</si>
  <si>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</si>
  <si>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</si>
  <si>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</si>
  <si>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</si>
  <si>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</si>
  <si>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</si>
  <si>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</si>
  <si>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</si>
  <si>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</si>
  <si>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</si>
  <si>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</si>
  <si>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</si>
  <si>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</si>
  <si>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</si>
  <si>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</si>
  <si>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</si>
  <si>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</si>
  <si>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</si>
  <si>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</si>
  <si>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</si>
  <si>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</si>
  <si>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</si>
  <si>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</si>
  <si>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</si>
  <si>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</si>
  <si>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</si>
  <si>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</si>
  <si>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</si>
  <si>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</si>
  <si>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</si>
  <si>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</si>
  <si>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</si>
  <si>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</si>
  <si>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</si>
  <si>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</si>
  <si>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</si>
  <si>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</si>
  <si>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</si>
  <si>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</si>
  <si>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</si>
  <si>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</si>
  <si>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</si>
  <si>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</si>
  <si>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</si>
  <si>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</si>
  <si>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</si>
  <si>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</si>
  <si>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</si>
  <si>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</si>
  <si>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</si>
  <si>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</si>
  <si>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</si>
  <si>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</si>
  <si>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</si>
  <si>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</si>
  <si>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</si>
  <si>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</si>
  <si>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</si>
  <si>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</si>
  <si>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</si>
  <si>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</si>
  <si>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</si>
  <si>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</si>
  <si>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</si>
  <si>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</si>
  <si>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</si>
  <si>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</si>
  <si>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</si>
  <si>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</si>
  <si>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</si>
  <si>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</si>
  <si>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</si>
  <si>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</si>
  <si>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</si>
  <si>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</si>
  <si>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</si>
  <si>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</si>
  <si>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</si>
  <si>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</si>
  <si>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</si>
  <si>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</si>
  <si>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</si>
  <si>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</si>
  <si>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</si>
  <si>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</si>
  <si>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</si>
  <si>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</si>
  <si>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</si>
  <si>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</si>
  <si>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</si>
  <si>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</si>
  <si>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</si>
  <si>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</si>
  <si>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</si>
  <si>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</si>
  <si>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</si>
  <si>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</si>
  <si>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</si>
  <si>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</si>
  <si>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</si>
  <si>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</si>
  <si>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</si>
  <si>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</si>
  <si>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</si>
  <si>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</si>
  <si>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</si>
  <si>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</si>
  <si>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</si>
  <si>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</si>
  <si>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</si>
  <si>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</si>
  <si>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</si>
  <si>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</si>
  <si>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</si>
  <si>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</si>
  <si>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</si>
  <si>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</si>
  <si>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</si>
  <si>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</si>
  <si>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</si>
  <si>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</si>
  <si>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</si>
  <si>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</si>
  <si>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</si>
  <si>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</si>
  <si>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</si>
  <si>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</si>
  <si>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</si>
  <si>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</si>
  <si>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</si>
  <si>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</si>
  <si>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</si>
  <si>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</si>
  <si>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</si>
  <si>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</si>
  <si>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</si>
  <si>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</si>
  <si>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</si>
  <si>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</si>
  <si>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</si>
  <si>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</si>
  <si>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</si>
  <si>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</si>
  <si>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</si>
  <si>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</si>
  <si>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</si>
  <si>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</si>
  <si>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</si>
  <si>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</si>
  <si>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</si>
  <si>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</si>
  <si>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</si>
  <si>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</si>
  <si>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</si>
  <si>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</si>
  <si>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</si>
  <si>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</si>
  <si>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</si>
  <si>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</si>
  <si>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</si>
  <si>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</si>
  <si>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</si>
  <si>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</si>
  <si>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</si>
  <si>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</si>
  <si>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</si>
  <si>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</si>
  <si>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</si>
  <si>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</si>
  <si>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</si>
  <si>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</si>
  <si>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</si>
  <si>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</si>
  <si>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</si>
  <si>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</si>
  <si>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</si>
  <si>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</si>
  <si>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</si>
  <si>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</si>
  <si>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</si>
  <si>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</si>
  <si>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</si>
  <si>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</si>
  <si>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</si>
  <si>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</si>
  <si>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</si>
  <si>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</si>
  <si>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</si>
  <si>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</si>
  <si>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</si>
  <si>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</si>
  <si>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</si>
  <si>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</si>
  <si>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</si>
  <si>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</si>
  <si>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</si>
  <si>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</si>
  <si>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</si>
  <si>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</si>
  <si>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</si>
  <si>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</si>
  <si>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</si>
  <si>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</si>
  <si>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</si>
  <si>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</si>
  <si>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</si>
  <si>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</si>
  <si>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</si>
  <si>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</si>
  <si>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</si>
  <si>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</si>
  <si>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</si>
  <si>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</si>
  <si>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</si>
  <si>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</si>
  <si>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</si>
  <si>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</si>
  <si>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</si>
  <si>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</si>
  <si>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</si>
  <si>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</si>
  <si>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</si>
  <si>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</si>
  <si>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</si>
  <si>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</si>
  <si>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</si>
  <si>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</si>
  <si>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</si>
  <si>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</si>
  <si>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</si>
  <si>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</si>
  <si>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</si>
  <si>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</si>
  <si>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</si>
  <si>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</si>
  <si>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</si>
  <si>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</si>
  <si>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</si>
  <si>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</si>
  <si>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</si>
  <si>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</si>
  <si>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</si>
  <si>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</si>
  <si>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</si>
  <si>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</si>
  <si>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</si>
  <si>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</si>
  <si>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</si>
  <si>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</si>
  <si>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</si>
  <si>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</si>
  <si>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</si>
  <si>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</si>
  <si>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</si>
  <si>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</si>
  <si>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</si>
  <si>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</si>
  <si>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</si>
  <si>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</si>
  <si>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</si>
  <si>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</si>
  <si>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</si>
  <si>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</si>
  <si>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</si>
  <si>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</si>
  <si>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</si>
  <si>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</si>
  <si>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</si>
  <si>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</si>
  <si>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</si>
  <si>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</si>
  <si>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</si>
  <si>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</si>
  <si>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</si>
  <si>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</si>
  <si>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</si>
  <si>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</si>
  <si>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</si>
  <si>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</si>
  <si>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</si>
  <si>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</si>
  <si>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</si>
  <si>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</si>
  <si>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</si>
  <si>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</si>
  <si>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</si>
  <si>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</si>
  <si>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</si>
  <si>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</si>
  <si>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</si>
  <si>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</si>
  <si>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</si>
  <si>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</si>
  <si>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</si>
  <si>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</si>
  <si>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</si>
  <si>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</si>
  <si>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</si>
  <si>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</si>
  <si>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</si>
  <si>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</si>
  <si>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</si>
  <si>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</si>
  <si>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</si>
  <si>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</si>
  <si>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</si>
  <si>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</si>
  <si>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</si>
  <si>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</si>
  <si>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</si>
  <si>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</si>
  <si>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</si>
  <si>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</si>
  <si>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</si>
  <si>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</si>
  <si>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</si>
  <si>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</si>
  <si>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</si>
  <si>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</si>
  <si>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</si>
  <si>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</si>
  <si>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</si>
  <si>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</si>
  <si>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</si>
  <si>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</si>
  <si>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</si>
  <si>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</si>
  <si>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</si>
  <si>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</si>
  <si>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</si>
  <si>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</si>
  <si>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</si>
  <si>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</si>
  <si>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</si>
  <si>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</si>
  <si>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</si>
  <si>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</si>
  <si>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</si>
  <si>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</si>
  <si>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</si>
  <si>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</si>
  <si>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</si>
  <si>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</si>
  <si>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</si>
  <si>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</si>
  <si>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</si>
  <si>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</si>
  <si>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</si>
  <si>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</si>
  <si>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</si>
  <si>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</si>
  <si>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</si>
  <si>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</si>
  <si>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</si>
  <si>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</si>
  <si>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</si>
  <si>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</si>
  <si>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</si>
  <si>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</si>
  <si>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</si>
  <si>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</si>
  <si>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</si>
  <si>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</si>
  <si>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</si>
  <si>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</si>
  <si>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</si>
  <si>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</si>
  <si>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</si>
  <si>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</si>
  <si>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</si>
  <si>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</si>
  <si>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</si>
  <si>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</si>
  <si>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</si>
  <si>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</si>
  <si>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</si>
  <si>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</si>
  <si>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</si>
  <si>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</si>
  <si>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</si>
  <si>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</si>
  <si>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</si>
  <si>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</si>
  <si>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</si>
  <si>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</si>
  <si>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</si>
  <si>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</si>
  <si>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</si>
  <si>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</si>
  <si>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</si>
  <si>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</si>
  <si>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</si>
  <si>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</si>
  <si>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</si>
  <si>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</si>
  <si>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</si>
  <si>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</si>
  <si>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</si>
  <si>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</si>
  <si>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</si>
  <si>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</si>
  <si>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</si>
  <si>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</si>
  <si>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</si>
  <si>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</si>
  <si>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</si>
  <si>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</si>
  <si>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</si>
  <si>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</si>
  <si>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</si>
  <si>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</si>
  <si>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</si>
  <si>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</si>
  <si>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</si>
  <si>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</si>
  <si>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</si>
  <si>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</si>
  <si>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</si>
  <si>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</si>
  <si>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</si>
  <si>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</si>
  <si>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</si>
  <si>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</si>
  <si>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</si>
  <si>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</si>
  <si>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</si>
  <si>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</si>
  <si>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</si>
  <si>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</si>
  <si>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</si>
  <si>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</si>
  <si>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</si>
  <si>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</si>
  <si>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</si>
  <si>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</si>
  <si>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</si>
  <si>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</si>
  <si>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</si>
  <si>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</si>
  <si>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</si>
  <si>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</si>
  <si>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</si>
  <si>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</si>
  <si>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</si>
  <si>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</si>
  <si>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</si>
  <si>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</si>
  <si>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</si>
  <si>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</si>
  <si>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</si>
  <si>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</si>
  <si>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</si>
  <si>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</si>
  <si>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</si>
  <si>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</si>
  <si>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</si>
  <si>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</si>
  <si>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</si>
  <si>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</si>
  <si>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</si>
  <si>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</si>
  <si>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</si>
  <si>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</si>
  <si>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</si>
  <si>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</si>
  <si>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</si>
  <si>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</si>
  <si>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</si>
  <si>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</si>
  <si>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</si>
  <si>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</si>
  <si>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</si>
  <si>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</si>
  <si>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</si>
  <si>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</si>
  <si>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</si>
  <si>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</si>
  <si>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</si>
  <si>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</si>
  <si>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</si>
  <si>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</si>
  <si>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</si>
  <si>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</si>
  <si>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</si>
  <si>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</si>
  <si>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</si>
  <si>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</si>
  <si>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</si>
  <si>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</si>
  <si>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</si>
  <si>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</si>
  <si>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</si>
  <si>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</si>
  <si>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</si>
  <si>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</si>
  <si>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</si>
  <si>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</si>
  <si>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</si>
  <si>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</si>
  <si>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</si>
  <si>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</si>
  <si>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</si>
  <si>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</si>
  <si>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</si>
  <si>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</si>
  <si>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</si>
  <si>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</si>
  <si>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</si>
  <si>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</si>
  <si>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</si>
  <si>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</si>
  <si>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</si>
  <si>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</si>
  <si>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</si>
  <si>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</si>
  <si>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</si>
  <si>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</si>
  <si>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</si>
  <si>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</si>
  <si>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</si>
  <si>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</si>
  <si>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</si>
  <si>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</si>
  <si>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</si>
  <si>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</si>
  <si>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</si>
  <si>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</si>
  <si>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</si>
  <si>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</si>
  <si>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</si>
  <si>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</si>
  <si>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</si>
  <si>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</si>
  <si>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</si>
  <si>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</si>
  <si>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</si>
  <si>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</si>
  <si>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</si>
  <si>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</si>
  <si>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</si>
  <si>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</si>
  <si>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</si>
  <si>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</si>
  <si>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</si>
  <si>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</si>
  <si>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</si>
  <si>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</si>
  <si>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</si>
  <si>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</si>
  <si>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</si>
  <si>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</si>
  <si>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</si>
  <si>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</si>
  <si>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</si>
  <si>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</si>
  <si>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</si>
  <si>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</si>
  <si>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</si>
  <si>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</si>
  <si>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</si>
  <si>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</si>
  <si>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</si>
  <si>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</si>
  <si>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</si>
  <si>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</si>
  <si>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</si>
  <si>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</si>
  <si>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</si>
  <si>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</si>
  <si>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</si>
  <si>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</si>
  <si>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</si>
  <si>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</si>
  <si>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</si>
  <si>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</si>
  <si>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</si>
  <si>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</si>
  <si>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</si>
  <si>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</si>
  <si>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</si>
  <si>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</si>
  <si>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</si>
  <si>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</si>
  <si>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</si>
  <si>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</si>
  <si>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</si>
  <si>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</si>
  <si>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</si>
  <si>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</si>
  <si>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</si>
  <si>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</si>
  <si>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</si>
  <si>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</si>
  <si>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</si>
  <si>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</si>
  <si>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</si>
  <si>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</si>
  <si>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</si>
  <si>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</si>
  <si>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</si>
  <si>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</si>
  <si>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</si>
  <si>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</si>
  <si>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</si>
  <si>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</si>
  <si>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</si>
  <si>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</si>
  <si>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</si>
  <si>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</si>
  <si>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</si>
  <si>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</si>
  <si>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</si>
  <si>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</si>
  <si>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</si>
  <si>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</si>
  <si>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</si>
  <si>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</si>
  <si>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</si>
  <si>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</si>
  <si>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</si>
  <si>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</si>
  <si>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</si>
  <si>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</si>
  <si>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</si>
  <si>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</si>
  <si>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</si>
  <si>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</si>
  <si>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</si>
  <si>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</si>
  <si>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</si>
  <si>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</si>
  <si>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</si>
  <si>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</si>
  <si>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</si>
  <si>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</si>
  <si>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</si>
  <si>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</si>
  <si>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</si>
  <si>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</si>
  <si>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</si>
  <si>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</si>
  <si>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</si>
  <si>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</si>
  <si>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</si>
  <si>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</si>
  <si>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</si>
  <si>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</si>
  <si>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</si>
  <si>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</si>
  <si>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</si>
  <si>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</si>
  <si>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</si>
  <si>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</si>
  <si>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</si>
  <si>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</si>
  <si>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</si>
  <si>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</si>
  <si>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</si>
  <si>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</si>
  <si>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</si>
  <si>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</si>
  <si>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</si>
  <si>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</si>
  <si>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</si>
  <si>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</si>
  <si>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</si>
  <si>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</si>
  <si>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</si>
  <si>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</si>
  <si>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</si>
  <si>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</si>
  <si>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</si>
  <si>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</si>
  <si>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</si>
  <si>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</si>
  <si>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</si>
  <si>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</si>
  <si>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</si>
  <si>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</si>
  <si>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</si>
  <si>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</si>
  <si>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</si>
  <si>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</si>
  <si>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</si>
  <si>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</si>
  <si>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</si>
  <si>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</si>
  <si>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</si>
  <si>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</si>
  <si>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</si>
  <si>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</si>
  <si>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</si>
  <si>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</si>
  <si>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</si>
  <si>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</si>
  <si>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</si>
  <si>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</si>
  <si>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</si>
  <si>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</si>
  <si>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</si>
  <si>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</si>
  <si>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</si>
  <si>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</si>
  <si>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</si>
  <si>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</si>
  <si>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</si>
  <si>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</si>
  <si>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</si>
  <si>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</si>
  <si>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</si>
  <si>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</si>
  <si>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</si>
  <si>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</si>
  <si>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</si>
  <si>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</si>
  <si>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</si>
  <si>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</si>
  <si>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</si>
  <si>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</si>
  <si>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</si>
  <si>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</si>
  <si>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</si>
  <si>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</si>
  <si>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</si>
  <si>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</si>
  <si>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</si>
  <si>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</si>
  <si>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</si>
  <si>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</si>
  <si>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</si>
  <si>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</si>
  <si>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</si>
  <si>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</si>
  <si>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</si>
  <si>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</si>
  <si>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</si>
  <si>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</si>
  <si>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</si>
  <si>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</si>
  <si>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</si>
  <si>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</si>
  <si>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</si>
  <si>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</si>
  <si>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</si>
  <si>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</si>
  <si>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</si>
  <si>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</si>
  <si>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</si>
  <si>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</si>
  <si>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</si>
  <si>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</si>
  <si>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</si>
  <si>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</si>
  <si>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</si>
  <si>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</si>
  <si>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</si>
  <si>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</si>
  <si>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</si>
  <si>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</si>
  <si>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</si>
  <si>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</si>
  <si>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</si>
  <si>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</si>
  <si>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</si>
  <si>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</si>
  <si>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</si>
  <si>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</si>
  <si>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</si>
  <si>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</si>
  <si>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</si>
  <si>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</si>
  <si>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</si>
  <si>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</si>
  <si>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</si>
  <si>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</si>
  <si>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</si>
  <si>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</si>
  <si>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</si>
  <si>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</si>
  <si>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</si>
  <si>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</si>
  <si>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</si>
  <si>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</si>
  <si>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</si>
  <si>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</si>
  <si>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</si>
  <si>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</si>
  <si>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</si>
  <si>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</si>
  <si>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</si>
  <si>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</si>
  <si>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</si>
  <si>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</si>
  <si>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</si>
  <si>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</si>
  <si>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</si>
  <si>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</si>
  <si>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</si>
  <si>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</si>
  <si>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</si>
  <si>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</si>
  <si>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</si>
  <si>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</si>
  <si>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</si>
  <si>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</si>
  <si>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</si>
  <si>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</si>
  <si>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</si>
  <si>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</si>
  <si>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</si>
  <si>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</si>
  <si>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</si>
  <si>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</si>
  <si>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</si>
  <si>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</si>
  <si>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</si>
  <si>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</si>
  <si>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</si>
  <si>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</si>
  <si>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</si>
  <si>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</si>
  <si>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</si>
  <si>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</si>
  <si>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</si>
  <si>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</si>
  <si>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</si>
  <si>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</si>
  <si>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</si>
  <si>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</si>
  <si>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</si>
  <si>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</si>
  <si>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</si>
  <si>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</si>
  <si>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</si>
  <si>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</si>
  <si>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</si>
  <si>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</si>
  <si>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</si>
  <si>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</si>
  <si>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</si>
  <si>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</si>
  <si>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</si>
  <si>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</si>
  <si>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</si>
  <si>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</si>
  <si>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</si>
  <si>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</si>
  <si>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</si>
  <si>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</si>
  <si>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</si>
  <si>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</si>
  <si>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</si>
  <si>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</si>
  <si>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</si>
  <si>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</si>
  <si>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</si>
  <si>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</si>
  <si>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</si>
  <si>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</si>
  <si>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</si>
  <si>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</si>
  <si>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</si>
  <si>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</si>
  <si>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</si>
  <si>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</si>
  <si>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</si>
  <si>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</si>
  <si>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</si>
  <si>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</si>
  <si>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</si>
  <si>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</si>
  <si>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</si>
  <si>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</si>
  <si>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</si>
  <si>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</si>
  <si>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</si>
  <si>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</si>
  <si>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</si>
  <si>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</si>
  <si>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</si>
  <si>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</si>
  <si>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</si>
  <si>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</si>
  <si>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</si>
  <si>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</si>
  <si>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</si>
  <si>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</si>
  <si>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</si>
  <si>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</si>
  <si>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</si>
  <si>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</si>
  <si>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</si>
  <si>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</si>
  <si>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</si>
  <si>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</si>
  <si>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</si>
  <si>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</si>
  <si>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</si>
  <si>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</si>
  <si>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</si>
  <si>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</si>
  <si>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</si>
  <si>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</si>
  <si>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</si>
  <si>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</si>
  <si>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</si>
  <si>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</si>
  <si>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</si>
  <si>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</si>
  <si>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</si>
  <si>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</si>
  <si>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</si>
  <si>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</si>
  <si>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</si>
  <si>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</si>
  <si>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</si>
  <si>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</si>
  <si>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</si>
  <si>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</si>
  <si>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</si>
  <si>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</si>
  <si>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</si>
  <si>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</si>
  <si>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</si>
  <si>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</si>
  <si>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</si>
  <si>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</si>
  <si>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</si>
  <si>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</si>
  <si>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</si>
  <si>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</si>
  <si>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</si>
  <si>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</si>
  <si>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</si>
  <si>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</si>
  <si>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</si>
  <si>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</si>
  <si>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</si>
  <si>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</si>
  <si>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</si>
  <si>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</si>
  <si>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</si>
  <si>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</si>
  <si>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</si>
  <si>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</si>
  <si>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</si>
  <si>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</si>
  <si>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</si>
  <si>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</si>
  <si>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</si>
  <si>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</si>
  <si>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</si>
  <si>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</si>
  <si>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</si>
  <si>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</si>
  <si>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</si>
  <si>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</si>
  <si>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</si>
  <si>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</si>
  <si>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</si>
  <si>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</si>
  <si>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</si>
  <si>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</si>
  <si>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</si>
  <si>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</si>
  <si>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</si>
  <si>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</si>
  <si>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</si>
  <si>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</si>
  <si>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</si>
  <si>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</si>
  <si>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</si>
  <si>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</si>
  <si>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</si>
  <si>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</si>
  <si>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</si>
  <si>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</si>
  <si>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</si>
  <si>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</si>
  <si>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</si>
  <si>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</si>
  <si>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</si>
  <si>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</si>
  <si>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</si>
  <si>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</si>
  <si>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</si>
  <si>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</si>
  <si>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</si>
  <si>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</si>
  <si>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</si>
  <si>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</si>
  <si>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</si>
  <si>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</si>
  <si>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</si>
  <si>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</si>
  <si>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</si>
  <si>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</si>
  <si>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</si>
  <si>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</si>
  <si>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</si>
  <si>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</si>
  <si>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</si>
  <si>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</si>
  <si>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</si>
  <si>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</si>
  <si>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</si>
  <si>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</si>
  <si>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</si>
  <si>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</si>
  <si>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</si>
  <si>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</si>
  <si>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</si>
  <si>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</si>
  <si>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</si>
  <si>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</si>
  <si>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</si>
  <si>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</si>
  <si>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</si>
  <si>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</si>
  <si>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</si>
  <si>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</si>
  <si>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</si>
  <si>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</si>
  <si>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</si>
  <si>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</si>
  <si>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</si>
  <si>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</si>
  <si>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</si>
  <si>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</si>
  <si>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</si>
  <si>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</si>
  <si>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</si>
  <si>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</si>
  <si>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</si>
  <si>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</si>
  <si>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</si>
  <si>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</si>
  <si>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</si>
  <si>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</si>
  <si>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</si>
  <si>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</si>
  <si>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</si>
  <si>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</si>
  <si>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</si>
  <si>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</si>
  <si>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</si>
  <si>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</si>
  <si>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</si>
  <si>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</si>
  <si>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</si>
  <si>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</si>
  <si>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</si>
  <si>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</si>
  <si>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</si>
  <si>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</si>
  <si>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</si>
  <si>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</si>
  <si>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</si>
  <si>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</si>
  <si>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</si>
  <si>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</si>
  <si>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</si>
  <si>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</si>
  <si>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</si>
  <si>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</si>
  <si>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</si>
  <si>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</si>
  <si>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</si>
  <si>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</si>
  <si>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</si>
  <si>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</si>
  <si>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</si>
  <si>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</si>
  <si>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</si>
  <si>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</si>
  <si>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</si>
  <si>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</si>
  <si>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</si>
  <si>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</si>
  <si>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</si>
  <si>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</si>
  <si>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</si>
  <si>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</si>
  <si>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</si>
  <si>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</si>
  <si>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</si>
  <si>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</si>
  <si>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</si>
  <si>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</si>
  <si>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</si>
  <si>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</si>
  <si>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</si>
  <si>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</si>
  <si>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</si>
  <si>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</si>
  <si>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</si>
  <si>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</si>
  <si>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</si>
  <si>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</si>
  <si>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</si>
  <si>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</si>
  <si>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</si>
  <si>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</si>
  <si>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</si>
  <si>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</si>
  <si>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</si>
  <si>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</si>
  <si>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</si>
  <si>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</si>
  <si>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</si>
  <si>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</si>
  <si>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</si>
  <si>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</si>
  <si>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</si>
  <si>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</si>
  <si>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</si>
  <si>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</si>
  <si>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</si>
  <si>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</si>
  <si>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</si>
  <si>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</si>
  <si>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</si>
  <si>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</si>
  <si>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</si>
  <si>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</si>
  <si>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</si>
  <si>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</si>
  <si>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</si>
  <si>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</si>
  <si>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</si>
  <si>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</si>
  <si>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</si>
  <si>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</si>
  <si>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</si>
  <si>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</si>
  <si>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</si>
  <si>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</si>
  <si>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</si>
  <si>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</si>
  <si>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</si>
  <si>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</si>
  <si>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</si>
  <si>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</si>
  <si>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</si>
  <si>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</si>
  <si>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</si>
  <si>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</si>
  <si>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</si>
  <si>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</si>
  <si>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</si>
  <si>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</si>
  <si>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</si>
  <si>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</si>
  <si>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</si>
  <si>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</si>
  <si>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</si>
  <si>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</si>
  <si>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</si>
  <si>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</si>
  <si>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</si>
  <si>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</si>
  <si>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</si>
  <si>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</si>
  <si>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</si>
  <si>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</si>
  <si>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</si>
  <si>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</si>
  <si>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</si>
  <si>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</si>
  <si>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</si>
  <si>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</si>
  <si>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</si>
  <si>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</si>
  <si>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</si>
  <si>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</si>
  <si>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</si>
  <si>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</si>
  <si>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</si>
  <si>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</si>
  <si>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</si>
  <si>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</si>
  <si>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</si>
  <si>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</si>
  <si>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</si>
  <si>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</si>
  <si>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</si>
  <si>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</si>
  <si>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</si>
  <si>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</si>
  <si>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</si>
  <si>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</si>
  <si>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</si>
  <si>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</si>
  <si>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</si>
  <si>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</si>
  <si>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</si>
  <si>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</si>
  <si>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</si>
  <si>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</si>
  <si>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</si>
  <si>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</si>
  <si>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</si>
  <si>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</si>
  <si>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</si>
  <si>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</si>
  <si>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</si>
  <si>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</si>
  <si>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</si>
  <si>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</si>
  <si>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</si>
  <si>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</si>
  <si>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</si>
  <si>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</si>
  <si>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</si>
  <si>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</si>
  <si>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</si>
  <si>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</si>
  <si>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</si>
  <si>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</si>
  <si>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</si>
  <si>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</si>
  <si>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</si>
  <si>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</si>
  <si>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</si>
  <si>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</si>
  <si>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</si>
  <si>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</si>
  <si>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</si>
  <si>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</si>
  <si>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</si>
  <si>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</si>
  <si>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</si>
  <si>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</si>
  <si>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</si>
  <si>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</si>
  <si>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</si>
  <si>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</si>
  <si>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</si>
  <si>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</si>
  <si>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</si>
  <si>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</si>
  <si>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</si>
  <si>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</si>
  <si>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</si>
  <si>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</si>
  <si>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</si>
  <si>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</si>
  <si>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</si>
  <si>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</si>
  <si>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</si>
  <si>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</si>
  <si>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</si>
  <si>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</si>
  <si>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</si>
  <si>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</si>
  <si>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</si>
  <si>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</si>
  <si>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</si>
  <si>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</si>
  <si>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</si>
  <si>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</si>
  <si>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</si>
  <si>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</si>
  <si>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</si>
  <si>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</si>
  <si>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</si>
  <si>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</si>
  <si>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</si>
  <si>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</si>
  <si>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</si>
  <si>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</si>
  <si>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</si>
  <si>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</si>
  <si>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</si>
  <si>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</si>
  <si>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</si>
  <si>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</si>
  <si>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</si>
  <si>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</si>
  <si>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</si>
  <si>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</si>
  <si>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</si>
  <si>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</si>
  <si>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</si>
  <si>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</si>
  <si>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</si>
  <si>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</si>
  <si>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</si>
  <si>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</si>
  <si>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</si>
  <si>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</si>
  <si>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</si>
  <si>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</si>
  <si>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</si>
  <si>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</si>
  <si>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</si>
  <si>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</si>
  <si>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</si>
  <si>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</si>
  <si>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</si>
  <si>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</si>
  <si>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</si>
  <si>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</si>
  <si>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</si>
  <si>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</si>
  <si>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</si>
  <si>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</si>
  <si>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</si>
  <si>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</si>
  <si>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</si>
  <si>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</si>
  <si>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</si>
  <si>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</si>
  <si>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</si>
  <si>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</si>
  <si>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</si>
  <si>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</si>
  <si>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</si>
  <si>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</si>
  <si>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</si>
  <si>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</si>
  <si>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</si>
  <si>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</si>
  <si>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</si>
  <si>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</si>
  <si>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</si>
  <si>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</si>
  <si>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</si>
  <si>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</si>
  <si>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</si>
  <si>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</si>
  <si>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</si>
  <si>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</si>
  <si>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</si>
  <si>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</si>
  <si>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</si>
  <si>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</si>
  <si>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</si>
  <si>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</si>
  <si>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</si>
  <si>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</si>
  <si>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</si>
  <si>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</si>
  <si>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</si>
  <si>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</si>
  <si>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</si>
  <si>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</si>
  <si>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</si>
  <si>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</si>
  <si>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</si>
  <si>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</si>
  <si>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</si>
  <si>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</si>
  <si>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</si>
  <si>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</si>
  <si>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</si>
  <si>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</si>
  <si>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</si>
  <si>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</si>
  <si>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</si>
  <si>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</si>
  <si>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</si>
  <si>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</si>
  <si>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</si>
  <si>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</si>
  <si>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</si>
  <si>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</si>
  <si>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</si>
  <si>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</si>
  <si>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</si>
  <si>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</si>
  <si>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</si>
  <si>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</si>
  <si>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</si>
  <si>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</si>
  <si>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</si>
  <si>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</si>
  <si>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</si>
  <si>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</si>
  <si>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</si>
  <si>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</si>
  <si>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</si>
  <si>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</si>
  <si>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</si>
  <si>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</si>
  <si>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</si>
  <si>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</si>
  <si>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</si>
  <si>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</si>
  <si>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</si>
  <si>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</si>
  <si>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</si>
  <si>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</si>
  <si>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</si>
  <si>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</si>
  <si>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</si>
  <si>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</si>
  <si>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</si>
  <si>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</si>
  <si>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</si>
  <si>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</si>
  <si>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</si>
  <si>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</si>
  <si>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</si>
  <si>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</si>
  <si>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</si>
  <si>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</si>
  <si>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</si>
  <si>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</si>
  <si>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</si>
  <si>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</si>
  <si>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</si>
  <si>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</si>
  <si>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</si>
  <si>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</si>
  <si>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</si>
  <si>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</si>
  <si>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</si>
  <si>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</si>
  <si>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</si>
  <si>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</si>
  <si>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</si>
  <si>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</si>
  <si>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</si>
  <si>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</si>
  <si>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</si>
  <si>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</si>
  <si>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</si>
  <si>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</si>
  <si>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</si>
  <si>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</si>
  <si>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</si>
  <si>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</si>
  <si>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</si>
  <si>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</si>
  <si>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</si>
  <si>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</si>
  <si>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</si>
  <si>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</si>
  <si>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</si>
  <si>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</si>
  <si>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</si>
  <si>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</si>
  <si>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</si>
  <si>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</si>
  <si>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</si>
  <si>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</si>
  <si>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</si>
  <si>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</si>
  <si>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</si>
  <si>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</si>
  <si>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</si>
  <si>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</si>
  <si>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</si>
  <si>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</si>
  <si>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</si>
  <si>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</si>
  <si>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</si>
  <si>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</si>
  <si>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</si>
  <si>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</si>
  <si>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</si>
  <si>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</si>
  <si>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</si>
  <si>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</si>
  <si>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</si>
  <si>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</si>
  <si>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</si>
  <si>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</si>
  <si>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</si>
  <si>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</si>
  <si>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</si>
  <si>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</si>
  <si>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</si>
  <si>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</si>
  <si>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</si>
  <si>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</si>
  <si>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</si>
  <si>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</si>
  <si>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</si>
  <si>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</si>
  <si>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</si>
  <si>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</si>
  <si>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</si>
  <si>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</si>
  <si>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</si>
  <si>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</si>
  <si>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</si>
  <si>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</si>
  <si>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</si>
  <si>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</si>
  <si>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</si>
  <si>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</si>
  <si>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</si>
  <si>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</si>
  <si>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</si>
  <si>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</si>
  <si>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</si>
  <si>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</si>
  <si>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</si>
  <si>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</si>
  <si>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</si>
  <si>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</si>
  <si>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</si>
  <si>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</si>
  <si>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</si>
  <si>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</si>
  <si>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</si>
  <si>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</si>
  <si>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</si>
  <si>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</si>
  <si>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</si>
  <si>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</si>
  <si>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</si>
  <si>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</si>
  <si>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</si>
  <si>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</si>
  <si>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</si>
  <si>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</si>
  <si>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</si>
  <si>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</si>
  <si>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</si>
  <si>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</si>
  <si>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</si>
  <si>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</si>
  <si>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</si>
  <si>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</si>
  <si>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</si>
  <si>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</si>
  <si>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</si>
  <si>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</si>
  <si>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</si>
  <si>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</si>
  <si>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</si>
  <si>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</si>
  <si>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</si>
  <si>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</si>
  <si>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</si>
  <si>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</si>
  <si>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</si>
  <si>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</si>
  <si>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</si>
  <si>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</si>
  <si>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</si>
  <si>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</si>
  <si>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</si>
  <si>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</si>
  <si>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</si>
  <si>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</si>
  <si>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</si>
  <si>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</si>
  <si>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</si>
  <si>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</si>
  <si>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</si>
  <si>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</si>
  <si>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</si>
  <si>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</si>
  <si>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</si>
  <si>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</si>
  <si>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</si>
  <si>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</si>
  <si>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</si>
  <si>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</si>
  <si>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</si>
  <si>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</si>
  <si>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</si>
  <si>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</si>
  <si>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</si>
  <si>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</si>
  <si>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</si>
  <si>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</si>
  <si>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</si>
  <si>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</si>
  <si>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</si>
  <si>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</si>
  <si>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</si>
  <si>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</si>
  <si>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</si>
  <si>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</si>
  <si>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</si>
  <si>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</si>
  <si>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</si>
  <si>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</si>
  <si>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</si>
  <si>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</si>
  <si>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</si>
  <si>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</si>
  <si>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</si>
  <si>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</si>
  <si>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</si>
  <si>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</si>
  <si>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</si>
  <si>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</si>
  <si>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</si>
  <si>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</si>
  <si>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</si>
  <si>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</si>
  <si>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</si>
  <si>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</si>
  <si>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</si>
  <si>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</si>
  <si>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</si>
  <si>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</si>
  <si>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</si>
  <si>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</si>
  <si>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</si>
  <si>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</si>
  <si>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</si>
  <si>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</si>
  <si>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</si>
  <si>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</si>
  <si>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</si>
  <si>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</si>
  <si>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</si>
  <si>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</si>
  <si>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</si>
  <si>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</si>
  <si>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</si>
  <si>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</si>
  <si>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</si>
  <si>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</si>
  <si>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</si>
  <si>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</si>
  <si>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</si>
  <si>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</si>
  <si>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</si>
  <si>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</si>
  <si>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</si>
  <si>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</si>
  <si>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</si>
  <si>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</si>
  <si>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</si>
  <si>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</si>
  <si>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</si>
  <si>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</si>
  <si>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</si>
  <si>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</si>
  <si>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</si>
  <si>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</si>
  <si>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</si>
  <si>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</si>
  <si>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</si>
  <si>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</si>
  <si>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</si>
  <si>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</si>
  <si>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</si>
  <si>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</si>
  <si>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</si>
  <si>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</si>
  <si>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</si>
  <si>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</si>
  <si>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</si>
  <si>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</si>
  <si>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</si>
  <si>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</si>
  <si>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</si>
  <si>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</si>
  <si>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</si>
  <si>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</si>
  <si>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</si>
  <si>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</si>
  <si>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</si>
  <si>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</si>
  <si>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</si>
  <si>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</si>
  <si>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</si>
  <si>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</si>
  <si>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</si>
  <si>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</si>
  <si>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</si>
  <si>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</si>
  <si>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</si>
  <si>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</si>
  <si>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</si>
  <si>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</si>
  <si>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</si>
  <si>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</si>
  <si>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</si>
  <si>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</si>
  <si>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</si>
  <si>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</si>
  <si>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</si>
  <si>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</si>
  <si>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</si>
  <si>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</si>
  <si>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</si>
  <si>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</si>
  <si>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</si>
  <si>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</si>
  <si>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</si>
  <si>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</si>
  <si>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</si>
  <si>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</si>
  <si>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</si>
  <si>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</si>
  <si>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</si>
  <si>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</si>
  <si>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</si>
  <si>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</si>
  <si>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</si>
  <si>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</si>
  <si>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</si>
  <si>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</si>
  <si>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</si>
  <si>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</si>
  <si>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</si>
  <si>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</si>
  <si>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</si>
  <si>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</si>
  <si>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</si>
  <si>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</si>
  <si>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</si>
  <si>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</si>
  <si>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</si>
  <si>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</si>
  <si>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</si>
  <si>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</si>
  <si>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</si>
  <si>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</si>
  <si>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</si>
  <si>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</si>
  <si>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</si>
  <si>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</si>
  <si>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</si>
  <si>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</si>
  <si>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</si>
  <si>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</si>
  <si>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</si>
  <si>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</si>
  <si>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</si>
  <si>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</si>
  <si>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</si>
  <si>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</si>
  <si>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</si>
  <si>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</si>
  <si>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</si>
  <si>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</si>
  <si>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</si>
  <si>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</si>
  <si>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</si>
  <si>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</si>
  <si>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</si>
  <si>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</si>
  <si>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</si>
  <si>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</si>
  <si>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</si>
  <si>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</si>
  <si>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</si>
  <si>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</si>
  <si>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</si>
  <si>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</si>
  <si>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</si>
  <si>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</si>
  <si>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</si>
  <si>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</si>
  <si>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</si>
  <si>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</si>
  <si>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</si>
  <si>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</si>
  <si>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</si>
  <si>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</si>
  <si>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</si>
  <si>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</si>
  <si>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</si>
  <si>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</si>
  <si>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</si>
  <si>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</si>
  <si>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</si>
  <si>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</si>
  <si>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</si>
  <si>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</si>
  <si>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</si>
  <si>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</si>
  <si>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</si>
  <si>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</si>
  <si>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</si>
  <si>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</si>
  <si>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</si>
  <si>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</si>
  <si>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</si>
  <si>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</si>
  <si>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</si>
  <si>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</si>
  <si>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</si>
  <si>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</si>
  <si>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</si>
  <si>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</si>
  <si>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</si>
  <si>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</si>
  <si>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</si>
  <si>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</si>
  <si>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</si>
  <si>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</si>
  <si>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</si>
  <si>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</si>
  <si>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</si>
  <si>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</si>
  <si>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</si>
  <si>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</si>
  <si>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</si>
  <si>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</si>
  <si>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</si>
  <si>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</si>
  <si>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</si>
  <si>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</si>
  <si>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</si>
  <si>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</si>
  <si>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</si>
  <si>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</si>
  <si>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</si>
  <si>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</si>
  <si>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</si>
  <si>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</si>
  <si>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</si>
  <si>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</si>
  <si>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</si>
  <si>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</si>
  <si>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</si>
  <si>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</si>
  <si>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</si>
  <si>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</si>
  <si>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</si>
  <si>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</si>
  <si>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</si>
  <si>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</si>
  <si>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</si>
  <si>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</si>
  <si>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</si>
  <si>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</si>
  <si>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</si>
  <si>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</si>
  <si>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</si>
  <si>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</si>
  <si>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</si>
  <si>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</si>
  <si>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</si>
  <si>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</si>
  <si>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</si>
  <si>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</si>
  <si>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</si>
  <si>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</si>
  <si>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</si>
  <si>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</si>
  <si>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</si>
  <si>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</si>
  <si>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</si>
  <si>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</si>
  <si>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</si>
  <si>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</si>
  <si>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</si>
  <si>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</si>
  <si>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</si>
  <si>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</si>
  <si>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</si>
  <si>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</si>
  <si>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</si>
  <si>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</si>
  <si>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</si>
  <si>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</si>
  <si>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</si>
  <si>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</si>
  <si>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</si>
  <si>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</si>
  <si>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</si>
  <si>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</si>
  <si>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</si>
  <si>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</si>
  <si>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</si>
  <si>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</si>
  <si>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</si>
  <si>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</si>
  <si>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</si>
  <si>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</si>
  <si>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</si>
  <si>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</si>
  <si>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</si>
  <si>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</si>
  <si>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</si>
  <si>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</si>
  <si>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</si>
  <si>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</si>
  <si>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</si>
  <si>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</si>
  <si>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</si>
  <si>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</si>
  <si>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</si>
  <si>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</si>
  <si>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</si>
  <si>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</si>
  <si>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</si>
  <si>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</si>
  <si>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</si>
  <si>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</si>
  <si>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</si>
  <si>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</si>
  <si>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</si>
  <si>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</si>
  <si>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</si>
  <si>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</si>
  <si>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</si>
  <si>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</si>
  <si>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</si>
  <si>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</si>
  <si>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</si>
  <si>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</si>
  <si>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</si>
  <si>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</si>
  <si>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</si>
  <si>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</si>
  <si>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</si>
  <si>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</si>
  <si>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</si>
  <si>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</si>
  <si>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</si>
  <si>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</si>
  <si>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</si>
  <si>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</si>
  <si>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</si>
  <si>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</si>
  <si>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</si>
  <si>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</si>
  <si>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</si>
  <si>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</si>
  <si>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</si>
  <si>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</si>
  <si>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</si>
  <si>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</si>
  <si>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</si>
  <si>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</si>
  <si>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</si>
  <si>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</si>
  <si>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</si>
  <si>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</si>
  <si>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</si>
  <si>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</si>
  <si>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</si>
  <si>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</si>
  <si>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</si>
  <si>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</si>
  <si>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</si>
  <si>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</si>
  <si>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</si>
  <si>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</si>
  <si>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</si>
  <si>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</si>
  <si>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</si>
  <si>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</si>
  <si>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</si>
  <si>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</si>
  <si>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</si>
  <si>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</si>
  <si>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</si>
  <si>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</si>
  <si>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</si>
  <si>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</si>
  <si>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</si>
  <si>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</si>
  <si>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</si>
  <si>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</si>
  <si>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</si>
  <si>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</si>
  <si>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</si>
  <si>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</si>
  <si>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</si>
  <si>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</si>
  <si>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</si>
  <si>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</si>
  <si>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</si>
  <si>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</si>
  <si>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</si>
  <si>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</si>
  <si>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</si>
  <si>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</si>
  <si>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</si>
  <si>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</si>
  <si>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</si>
  <si>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</si>
  <si>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</si>
  <si>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</si>
  <si>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</si>
  <si>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</si>
  <si>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</si>
  <si>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</si>
  <si>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</si>
  <si>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</si>
  <si>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</si>
  <si>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</si>
  <si>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</si>
  <si>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</si>
  <si>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</si>
  <si>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</si>
  <si>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</si>
  <si>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</si>
  <si>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</si>
  <si>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</si>
  <si>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</si>
  <si>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</si>
  <si>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</si>
  <si>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</si>
  <si>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</si>
  <si>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</si>
  <si>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</si>
  <si>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</si>
  <si>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</si>
  <si>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</si>
  <si>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</si>
  <si>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</si>
  <si>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</si>
  <si>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</si>
  <si>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</si>
  <si>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</si>
  <si>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</si>
  <si>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</si>
  <si>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</si>
  <si>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</si>
  <si>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</si>
  <si>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</si>
  <si>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</si>
  <si>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</si>
  <si>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</si>
  <si>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</si>
  <si>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</si>
  <si>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</si>
  <si>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</si>
  <si>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</si>
  <si>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</si>
  <si>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</si>
  <si>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</si>
  <si>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</si>
  <si>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</si>
  <si>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</si>
  <si>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</si>
  <si>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</si>
  <si>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</si>
  <si>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</si>
  <si>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</si>
  <si>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</si>
  <si>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</si>
  <si>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</si>
  <si>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</si>
  <si>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</si>
  <si>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</si>
  <si>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</si>
  <si>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</si>
  <si>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</si>
  <si>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</si>
  <si>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</si>
  <si>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</si>
  <si>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</si>
  <si>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</si>
  <si>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</si>
  <si>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</si>
  <si>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</si>
  <si>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</si>
  <si>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</si>
  <si>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</si>
  <si>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</si>
  <si>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</si>
  <si>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</si>
  <si>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</si>
  <si>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</si>
  <si>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</si>
  <si>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</si>
  <si>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</si>
  <si>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</si>
  <si>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</si>
  <si>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</si>
  <si>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</si>
  <si>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</si>
  <si>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</si>
  <si>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</si>
  <si>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</si>
  <si>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</si>
  <si>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</si>
  <si>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</si>
  <si>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</si>
  <si>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</si>
  <si>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</si>
  <si>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</si>
  <si>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</si>
  <si>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</si>
  <si>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</si>
  <si>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</si>
  <si>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</si>
  <si>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</si>
  <si>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</si>
  <si>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</si>
  <si>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</si>
  <si>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</si>
  <si>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</si>
  <si>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</si>
  <si>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</si>
  <si>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</si>
  <si>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</si>
  <si>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</si>
  <si>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</si>
  <si>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</si>
  <si>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</si>
  <si>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</si>
  <si>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</si>
  <si>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</si>
  <si>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</si>
  <si>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</si>
  <si>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</si>
  <si>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</si>
  <si>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</si>
  <si>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</si>
  <si>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</si>
  <si>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</si>
  <si>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</si>
  <si>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</si>
  <si>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</si>
  <si>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</si>
  <si>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</si>
  <si>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</si>
  <si>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</si>
  <si>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</si>
  <si>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</si>
  <si>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</si>
  <si>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</si>
  <si>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</si>
  <si>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</si>
  <si>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</si>
  <si>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</si>
  <si>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</si>
  <si>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</si>
  <si>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</si>
  <si>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</si>
  <si>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</si>
  <si>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</si>
  <si>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</si>
  <si>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</si>
  <si>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</si>
  <si>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</si>
  <si>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</si>
  <si>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</si>
  <si>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</si>
  <si>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</si>
  <si>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</si>
  <si>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</si>
  <si>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</si>
  <si>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</si>
  <si>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</si>
  <si>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</si>
  <si>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</si>
  <si>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</si>
  <si>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</si>
  <si>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</si>
  <si>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</si>
  <si>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</si>
  <si>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</si>
  <si>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</si>
  <si>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</si>
  <si>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</si>
  <si>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</si>
  <si>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</si>
  <si>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</si>
  <si>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</si>
  <si>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</si>
  <si>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</si>
  <si>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</si>
  <si>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</si>
  <si>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</si>
  <si>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</si>
  <si>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</si>
  <si>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</si>
  <si>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</si>
  <si>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</si>
  <si>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</si>
  <si>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</si>
  <si>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</si>
  <si>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</si>
  <si>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</si>
  <si>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</si>
  <si>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</si>
  <si>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</si>
  <si>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</si>
  <si>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</si>
  <si>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</si>
  <si>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</si>
  <si>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</si>
  <si>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</si>
  <si>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</si>
  <si>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</si>
  <si>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</si>
  <si>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</si>
  <si>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</si>
  <si>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</si>
  <si>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</si>
  <si>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</si>
  <si>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</si>
  <si>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</si>
  <si>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</si>
  <si>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</si>
  <si>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</si>
  <si>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</si>
  <si>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</si>
  <si>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</si>
  <si>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</si>
  <si>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</si>
  <si>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</si>
  <si>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</si>
  <si>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</si>
  <si>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</si>
  <si>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</si>
  <si>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</si>
  <si>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</si>
  <si>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</si>
  <si>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</si>
  <si>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</si>
  <si>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</si>
  <si>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</si>
  <si>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</si>
  <si>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</si>
  <si>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</si>
  <si>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</si>
  <si>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</si>
  <si>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</si>
  <si>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</si>
  <si>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</si>
  <si>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</si>
  <si>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</si>
  <si>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</si>
  <si>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</si>
  <si>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</si>
  <si>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</si>
  <si>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</si>
  <si>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</si>
  <si>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</si>
  <si>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</si>
  <si>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</si>
  <si>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</si>
  <si>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</si>
  <si>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</si>
  <si>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</si>
  <si>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</si>
  <si>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</si>
  <si>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</si>
  <si>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</si>
  <si>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</si>
  <si>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</si>
  <si>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</si>
  <si>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</si>
  <si>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</si>
  <si>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</si>
  <si>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</si>
  <si>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</si>
  <si>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</si>
  <si>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</si>
  <si>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</si>
  <si>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</si>
  <si>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</si>
  <si>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</si>
  <si>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</si>
  <si>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</si>
  <si>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</si>
  <si>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</si>
  <si>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</si>
  <si>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</si>
  <si>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</si>
  <si>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</si>
  <si>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</si>
  <si>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</si>
  <si>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</si>
  <si>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</si>
  <si>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</si>
  <si>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</si>
  <si>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</si>
  <si>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</si>
  <si>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</si>
  <si>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</si>
  <si>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</si>
  <si>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</si>
  <si>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</si>
  <si>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</si>
  <si>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</si>
  <si>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</si>
  <si>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</si>
  <si>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</si>
  <si>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</si>
  <si>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</si>
  <si>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</si>
  <si>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</si>
  <si>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</si>
  <si>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</si>
  <si>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</si>
  <si>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</si>
  <si>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</si>
  <si>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</si>
  <si>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</si>
  <si>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</si>
  <si>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</si>
  <si>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</si>
  <si>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</si>
  <si>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</si>
  <si>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</si>
  <si>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</si>
  <si>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</si>
  <si>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</si>
  <si>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</si>
  <si>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</si>
  <si>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</si>
  <si>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</si>
  <si>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</si>
  <si>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</si>
  <si>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</si>
  <si>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</si>
  <si>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</si>
  <si>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</si>
  <si>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</si>
  <si>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</si>
  <si>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</si>
  <si>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</si>
  <si>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</si>
  <si>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</si>
  <si>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</si>
  <si>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</si>
  <si>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</si>
  <si>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</si>
  <si>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</si>
  <si>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</si>
  <si>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</si>
  <si>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</si>
  <si>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</si>
  <si>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</si>
  <si>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</si>
  <si>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</si>
  <si>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</si>
  <si>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</si>
  <si>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</si>
  <si>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</si>
  <si>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</si>
  <si>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</si>
  <si>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</si>
  <si>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</si>
  <si>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</si>
  <si>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</si>
  <si>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</si>
  <si>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</si>
  <si>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</si>
  <si>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</si>
  <si>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</si>
  <si>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</si>
  <si>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</si>
  <si>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</si>
  <si>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</si>
  <si>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</si>
  <si>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</si>
  <si>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</si>
  <si>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</si>
  <si>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</si>
  <si>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</si>
  <si>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</si>
  <si>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</si>
  <si>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</si>
  <si>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</si>
  <si>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</si>
  <si>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</si>
  <si>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</si>
  <si>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</si>
  <si>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</si>
  <si>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</si>
  <si>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</si>
  <si>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</si>
  <si>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</si>
  <si>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</si>
  <si>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</si>
  <si>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</si>
  <si>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</si>
  <si>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</si>
  <si>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</si>
  <si>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</si>
  <si>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</si>
  <si>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</si>
  <si>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</si>
  <si>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</si>
  <si>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</si>
  <si>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</si>
  <si>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</si>
  <si>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</si>
  <si>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</si>
  <si>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</si>
  <si>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</si>
  <si>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</si>
  <si>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</si>
  <si>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</si>
  <si>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</si>
  <si>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</si>
  <si>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</si>
  <si>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</si>
  <si>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</si>
  <si>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</si>
  <si>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</si>
  <si>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</si>
  <si>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</si>
  <si>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</si>
  <si>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</si>
  <si>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</si>
  <si>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</si>
  <si>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</si>
  <si>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</si>
  <si>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</si>
  <si>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</si>
  <si>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</si>
  <si>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</si>
  <si>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</si>
  <si>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</si>
  <si>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</si>
  <si>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</si>
  <si>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</si>
  <si>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</si>
  <si>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</si>
  <si>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</si>
  <si>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</si>
  <si>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</si>
  <si>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</si>
  <si>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</si>
  <si>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</si>
  <si>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</si>
  <si>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</si>
  <si>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</si>
  <si>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</si>
  <si>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</si>
  <si>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</si>
  <si>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</si>
  <si>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</si>
  <si>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</si>
  <si>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</si>
  <si>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</si>
  <si>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</si>
  <si>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</si>
  <si>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</si>
  <si>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</si>
  <si>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</si>
  <si>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</si>
  <si>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</si>
  <si>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</si>
  <si>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</si>
  <si>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</si>
  <si>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</si>
  <si>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</si>
  <si>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</si>
  <si>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</si>
  <si>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</si>
  <si>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</si>
  <si>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</si>
  <si>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</si>
  <si>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</si>
  <si>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</si>
  <si>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</si>
  <si>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</si>
  <si>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</si>
  <si>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</si>
  <si>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</si>
  <si>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</si>
  <si>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</si>
  <si>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</si>
  <si>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</si>
  <si>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</si>
  <si>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</si>
  <si>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</si>
  <si>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</si>
  <si>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</si>
  <si>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</si>
  <si>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</si>
  <si>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</si>
  <si>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</si>
  <si>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</si>
  <si>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</si>
  <si>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</si>
  <si>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</si>
  <si>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</si>
  <si>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</si>
  <si>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</si>
  <si>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</si>
  <si>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</si>
  <si>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</si>
  <si>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</si>
  <si>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</si>
  <si>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</si>
  <si>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</si>
  <si>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</si>
  <si>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</si>
  <si>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</si>
  <si>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</si>
  <si>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</si>
  <si>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</si>
  <si>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</si>
  <si>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</si>
  <si>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</si>
  <si>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</si>
  <si>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</si>
  <si>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</si>
  <si>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</si>
  <si>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</si>
  <si>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</si>
  <si>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</si>
  <si>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</si>
  <si>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</si>
  <si>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</si>
  <si>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</si>
  <si>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</si>
  <si>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</si>
  <si>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</si>
  <si>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</si>
  <si>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</si>
  <si>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</si>
  <si>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</si>
  <si>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</si>
  <si>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</si>
  <si>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</si>
  <si>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</si>
  <si>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</si>
  <si>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</si>
  <si>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</si>
  <si>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</si>
  <si>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</si>
  <si>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</si>
  <si>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</si>
  <si>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</si>
  <si>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</si>
  <si>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</si>
  <si>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</si>
  <si>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</si>
  <si>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</si>
  <si>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</si>
  <si>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</si>
  <si>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</si>
  <si>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</si>
  <si>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</si>
  <si>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</si>
  <si>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</si>
  <si>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</si>
  <si>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</si>
  <si>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</si>
  <si>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</si>
  <si>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</si>
  <si>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</si>
  <si>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</si>
  <si>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</si>
  <si>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</si>
  <si>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</si>
  <si>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</si>
  <si>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</si>
  <si>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</si>
  <si>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</si>
  <si>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</si>
  <si>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</si>
  <si>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</si>
  <si>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</si>
  <si>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</si>
  <si>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</si>
  <si>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</si>
  <si>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</si>
  <si>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</si>
  <si>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</si>
  <si>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</si>
  <si>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</si>
  <si>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</si>
  <si>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</si>
  <si>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</si>
  <si>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</si>
  <si>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</si>
  <si>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</si>
  <si>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</si>
  <si>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</si>
  <si>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</si>
  <si>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</si>
  <si>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</si>
  <si>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</si>
  <si>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</si>
  <si>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</si>
  <si>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</si>
  <si>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</si>
  <si>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</si>
  <si>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</si>
  <si>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</si>
  <si>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</si>
  <si>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</si>
  <si>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</si>
  <si>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</si>
  <si>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</si>
  <si>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</si>
  <si>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</si>
  <si>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</si>
  <si>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</si>
  <si>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</si>
  <si>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</si>
  <si>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</si>
  <si>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</si>
  <si>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</si>
  <si>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</si>
  <si>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</si>
  <si>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</si>
  <si>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</si>
  <si>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</si>
  <si>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</si>
  <si>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</si>
  <si>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</si>
  <si>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</si>
  <si>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</si>
  <si>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</si>
  <si>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</si>
  <si>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</si>
  <si>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</si>
  <si>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</si>
  <si>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</si>
  <si>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</si>
  <si>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</si>
  <si>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</si>
  <si>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</si>
  <si>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</si>
  <si>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</si>
  <si>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</si>
  <si>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</si>
  <si>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</si>
  <si>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</si>
  <si>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</si>
  <si>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</si>
  <si>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</si>
  <si>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</si>
  <si>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</si>
  <si>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</si>
  <si>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</si>
  <si>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</si>
  <si>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</si>
  <si>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</si>
  <si>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</si>
  <si>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</si>
  <si>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</si>
  <si>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</si>
  <si>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</si>
  <si>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</si>
  <si>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</si>
  <si>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</si>
  <si>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</si>
  <si>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</si>
  <si>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</si>
  <si>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</si>
  <si>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</si>
  <si>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</si>
  <si>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</si>
  <si>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</si>
  <si>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</si>
  <si>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</si>
  <si>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</si>
  <si>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</si>
  <si>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</si>
  <si>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</si>
  <si>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</si>
  <si>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</si>
  <si>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</si>
  <si>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</si>
  <si>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</si>
  <si>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</si>
  <si>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</si>
  <si>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</si>
  <si>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</si>
  <si>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</si>
  <si>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</si>
  <si>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</si>
  <si>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</si>
  <si>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</si>
  <si>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</si>
  <si>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</si>
  <si>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</si>
  <si>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</si>
  <si>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</si>
  <si>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</si>
  <si>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</si>
  <si>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</si>
  <si>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</si>
  <si>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</si>
  <si>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</si>
  <si>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</si>
  <si>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</si>
  <si>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</si>
  <si>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</si>
  <si>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</si>
  <si>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</si>
  <si>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</si>
  <si>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</si>
  <si>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</si>
  <si>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</si>
  <si>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</si>
  <si>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</si>
  <si>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</si>
  <si>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</si>
  <si>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</si>
  <si>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</si>
  <si>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</si>
  <si>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</si>
  <si>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</si>
  <si>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</si>
  <si>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</si>
  <si>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</si>
  <si>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</si>
  <si>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</si>
  <si>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</si>
  <si>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</si>
  <si>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</si>
  <si>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</si>
  <si>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</si>
  <si>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</si>
  <si>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</si>
  <si>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</si>
  <si>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</si>
  <si>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</si>
  <si>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</si>
  <si>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</si>
  <si>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</si>
  <si>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</si>
  <si>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</si>
  <si>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</si>
  <si>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</si>
  <si>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</si>
  <si>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</si>
  <si>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</si>
  <si>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</si>
  <si>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</si>
  <si>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</si>
  <si>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</si>
  <si>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</si>
  <si>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</si>
  <si>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</si>
  <si>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</si>
  <si>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</si>
  <si>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</si>
  <si>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</si>
  <si>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</si>
  <si>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</si>
  <si>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</si>
  <si>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</si>
  <si>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</si>
  <si>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</si>
  <si>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</si>
  <si>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</si>
  <si>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</si>
  <si>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</si>
  <si>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</si>
  <si>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</si>
  <si>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</si>
  <si>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</si>
  <si>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</si>
  <si>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</si>
  <si>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</si>
  <si>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</si>
  <si>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</si>
  <si>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</si>
  <si>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</si>
  <si>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</si>
  <si>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</si>
  <si>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</si>
  <si>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</si>
  <si>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</si>
  <si>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</si>
  <si>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</si>
  <si>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</si>
  <si>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</si>
  <si>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</si>
  <si>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</si>
  <si>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</si>
  <si>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</si>
  <si>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</si>
  <si>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</si>
  <si>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</si>
  <si>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</si>
  <si>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</si>
  <si>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</si>
  <si>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</si>
  <si>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</si>
  <si>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</si>
  <si>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</si>
  <si>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</si>
  <si>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</si>
  <si>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</si>
  <si>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</si>
  <si>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</si>
  <si>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</si>
  <si>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</si>
  <si>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</si>
  <si>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</si>
  <si>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</si>
  <si>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</si>
  <si>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</si>
  <si>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</si>
  <si>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</si>
  <si>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</si>
  <si>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</si>
  <si>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</si>
  <si>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</si>
  <si>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</si>
  <si>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</si>
  <si>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</si>
  <si>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</si>
  <si>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</si>
  <si>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</si>
  <si>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</si>
  <si>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</si>
  <si>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</si>
  <si>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</si>
  <si>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</si>
  <si>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</si>
  <si>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</si>
  <si>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</si>
  <si>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</si>
  <si>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</si>
  <si>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</si>
  <si>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</si>
  <si>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</si>
  <si>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</si>
  <si>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</si>
  <si>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</si>
  <si>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</si>
  <si>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</si>
  <si>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</si>
  <si>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</si>
  <si>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</si>
  <si>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</si>
  <si>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</si>
  <si>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</si>
  <si>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</si>
  <si>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</si>
  <si>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</si>
  <si>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</si>
  <si>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</si>
  <si>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</si>
  <si>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</si>
  <si>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</si>
  <si>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</si>
  <si>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</si>
  <si>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</si>
  <si>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</si>
  <si>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</si>
  <si>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</si>
  <si>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</si>
  <si>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</si>
  <si>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</si>
  <si>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</si>
  <si>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</si>
  <si>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</si>
  <si>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</si>
  <si>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</si>
  <si>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</si>
  <si>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</si>
  <si>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</si>
  <si>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</si>
  <si>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</si>
  <si>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</si>
  <si>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</si>
  <si>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</si>
  <si>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</si>
  <si>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</si>
  <si>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</si>
  <si>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</si>
  <si>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</si>
  <si>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</si>
  <si>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</si>
  <si>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</si>
  <si>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</si>
  <si>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</si>
  <si>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</si>
  <si>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</si>
  <si>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</si>
  <si>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</si>
  <si>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</si>
  <si>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</si>
  <si>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</si>
  <si>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</si>
  <si>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</si>
  <si>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</si>
  <si>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</si>
  <si>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</si>
  <si>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</si>
  <si>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</si>
  <si>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</si>
  <si>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</si>
  <si>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</si>
  <si>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</si>
  <si>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</si>
  <si>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</si>
  <si>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</si>
  <si>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</si>
  <si>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</si>
  <si>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</si>
  <si>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</si>
  <si>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</si>
  <si>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</si>
  <si>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</si>
  <si>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</si>
  <si>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</si>
  <si>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</si>
  <si>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</si>
  <si>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</si>
  <si>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</si>
  <si>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</si>
  <si>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</si>
  <si>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</si>
  <si>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</si>
  <si>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</si>
  <si>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</si>
  <si>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</si>
  <si>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</si>
  <si>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</si>
  <si>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</si>
  <si>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</si>
  <si>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</si>
  <si>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</si>
  <si>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</si>
  <si>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</si>
  <si>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</si>
  <si>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</si>
  <si>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</si>
  <si>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</si>
  <si>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</si>
  <si>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</si>
  <si>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</si>
  <si>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</si>
  <si>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</si>
  <si>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</si>
  <si>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</si>
  <si>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</si>
  <si>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</si>
  <si>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</si>
  <si>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</si>
  <si>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</si>
  <si>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</si>
  <si>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</si>
  <si>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</si>
  <si>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</si>
  <si>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</si>
  <si>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</si>
  <si>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</si>
  <si>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</si>
  <si>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</si>
  <si>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</si>
  <si>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</si>
  <si>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</si>
  <si>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</si>
  <si>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</si>
  <si>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</si>
  <si>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</si>
  <si>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</si>
  <si>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</si>
  <si>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</si>
  <si>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</si>
  <si>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</si>
  <si>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</si>
  <si>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</si>
  <si>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</si>
  <si>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</si>
  <si>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</si>
  <si>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</si>
  <si>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</si>
  <si>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</si>
  <si>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</si>
  <si>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</si>
  <si>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</si>
  <si>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</si>
  <si>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</si>
  <si>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</si>
  <si>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</si>
  <si>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</si>
  <si>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</si>
  <si>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</si>
  <si>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</si>
  <si>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</si>
  <si>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</si>
  <si>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</si>
  <si>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</si>
  <si>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</si>
  <si>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</si>
  <si>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</si>
  <si>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</si>
  <si>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</si>
  <si>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</si>
  <si>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</si>
  <si>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</si>
  <si>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</si>
  <si>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</si>
  <si>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</si>
  <si>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</si>
  <si>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</si>
  <si>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</si>
  <si>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</si>
  <si>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</si>
  <si>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</si>
  <si>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</si>
  <si>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</si>
  <si>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</si>
  <si>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</si>
  <si>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</si>
  <si>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</si>
  <si>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</si>
  <si>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</si>
  <si>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</si>
  <si>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</si>
  <si>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</si>
  <si>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</si>
  <si>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</si>
  <si>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</si>
  <si>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</si>
  <si>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</si>
  <si>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</si>
  <si>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</si>
  <si>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</si>
  <si>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</si>
  <si>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</si>
  <si>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</si>
  <si>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</si>
  <si>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</si>
  <si>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</si>
  <si>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</si>
  <si>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</si>
  <si>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</si>
  <si>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</si>
  <si>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</si>
  <si>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</si>
  <si>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</si>
  <si>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</si>
  <si>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</si>
  <si>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</si>
  <si>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</si>
  <si>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</si>
  <si>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</si>
  <si>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</si>
  <si>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</si>
  <si>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</si>
  <si>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</si>
  <si>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</si>
  <si>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</si>
  <si>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</si>
  <si>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</si>
  <si>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</si>
  <si>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</si>
  <si>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</si>
  <si>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</si>
  <si>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</si>
  <si>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</si>
  <si>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</si>
  <si>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</si>
  <si>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</si>
  <si>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</si>
  <si>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</si>
  <si>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</si>
  <si>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</si>
  <si>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</si>
  <si>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</si>
  <si>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</si>
  <si>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</si>
  <si>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</si>
  <si>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</si>
  <si>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</si>
  <si>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</si>
  <si>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</si>
  <si>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</si>
  <si>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</si>
  <si>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</si>
  <si>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</si>
  <si>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</si>
  <si>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</si>
  <si>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</si>
  <si>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</si>
  <si>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</si>
  <si>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</si>
  <si>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</si>
  <si>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</si>
  <si>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</si>
  <si>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</si>
  <si>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</si>
  <si>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</si>
  <si>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</si>
  <si>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</si>
  <si>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</si>
  <si>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</si>
  <si>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</si>
  <si>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</si>
  <si>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</si>
  <si>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</si>
  <si>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</si>
  <si>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</si>
  <si>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</si>
  <si>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</si>
  <si>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</si>
  <si>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</si>
  <si>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</si>
  <si>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</si>
  <si>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</si>
  <si>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</si>
  <si>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</si>
  <si>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</si>
  <si>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</si>
  <si>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</si>
  <si>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</si>
  <si>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</si>
  <si>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</si>
  <si>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</si>
  <si>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</si>
  <si>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</si>
  <si>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</si>
  <si>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</si>
  <si>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</si>
  <si>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</si>
  <si>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</si>
  <si>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</si>
  <si>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</si>
  <si>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</si>
  <si>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</si>
  <si>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</si>
  <si>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</si>
  <si>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</si>
  <si>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</si>
  <si>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</si>
  <si>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</si>
  <si>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</si>
  <si>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</si>
  <si>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</si>
  <si>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</si>
  <si>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</si>
  <si>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</si>
  <si>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</si>
  <si>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</si>
  <si>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</si>
  <si>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</si>
  <si>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</si>
  <si>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</si>
  <si>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</si>
  <si>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</si>
  <si>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</si>
  <si>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</si>
  <si>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</si>
  <si>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</si>
  <si>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</si>
  <si>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</si>
  <si>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</si>
  <si>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</si>
  <si>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</si>
  <si>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</si>
  <si>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</si>
  <si>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</si>
  <si>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</si>
  <si>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</si>
  <si>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</si>
  <si>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</si>
  <si>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</si>
  <si>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</si>
  <si>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</si>
  <si>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</si>
  <si>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</si>
  <si>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</si>
  <si>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</si>
  <si>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</si>
  <si>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</si>
  <si>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</si>
  <si>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</si>
  <si>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</si>
  <si>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</si>
  <si>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</si>
  <si>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</si>
  <si>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</si>
  <si>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</si>
  <si>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</si>
  <si>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</si>
  <si>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</si>
  <si>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</si>
  <si>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</si>
  <si>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</si>
  <si>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</si>
  <si>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</si>
  <si>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</si>
  <si>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</si>
  <si>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</si>
  <si>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</si>
  <si>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</si>
  <si>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</si>
  <si>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</si>
  <si>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</si>
  <si>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</si>
  <si>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</si>
  <si>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</si>
  <si>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</si>
  <si>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</si>
  <si>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</si>
  <si>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</si>
  <si>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</si>
  <si>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</si>
  <si>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</si>
  <si>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</si>
  <si>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</si>
  <si>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</si>
  <si>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</si>
  <si>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</si>
  <si>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</si>
  <si>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</si>
  <si>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</si>
  <si>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</si>
  <si>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</si>
  <si>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</si>
  <si>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</si>
  <si>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</si>
  <si>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</si>
  <si>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</si>
  <si>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</si>
  <si>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</si>
  <si>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</si>
  <si>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</si>
  <si>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</si>
  <si>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</si>
  <si>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</si>
  <si>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</si>
  <si>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</si>
  <si>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</si>
  <si>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</si>
  <si>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</si>
  <si>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</si>
  <si>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</si>
  <si>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</si>
  <si>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</si>
  <si>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</si>
  <si>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</si>
  <si>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</si>
  <si>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</si>
  <si>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</si>
  <si>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</si>
  <si>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</si>
  <si>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</si>
  <si>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</si>
  <si>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</si>
  <si>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</si>
  <si>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</si>
  <si>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</si>
  <si>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</si>
  <si>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</si>
  <si>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</si>
  <si>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</si>
  <si>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</si>
  <si>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</si>
  <si>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</si>
  <si>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</si>
  <si>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</si>
  <si>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</si>
  <si>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</si>
  <si>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</si>
  <si>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</si>
  <si>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</si>
  <si>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</si>
  <si>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</si>
  <si>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</si>
  <si>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</si>
  <si>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</si>
  <si>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</si>
  <si>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</si>
  <si>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</si>
  <si>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</si>
  <si>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</si>
  <si>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</si>
  <si>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</si>
  <si>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</si>
  <si>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</si>
  <si>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</si>
  <si>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</si>
  <si>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</si>
  <si>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</si>
  <si>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</si>
  <si>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</si>
  <si>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</si>
  <si>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</si>
  <si>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</si>
  <si>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</si>
  <si>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</si>
  <si>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</si>
  <si>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</si>
  <si>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</si>
  <si>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</si>
  <si>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</si>
  <si>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</si>
  <si>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</si>
  <si>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</si>
  <si>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</si>
  <si>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</si>
  <si>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</si>
  <si>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</si>
  <si>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</si>
  <si>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</si>
  <si>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</si>
  <si>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</si>
  <si>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</si>
  <si>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</si>
  <si>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</si>
  <si>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</si>
  <si>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</si>
  <si>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</si>
  <si>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</si>
  <si>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</si>
  <si>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</si>
  <si>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</si>
  <si>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</si>
  <si>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</si>
  <si>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</si>
  <si>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</si>
  <si>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</si>
  <si>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</si>
  <si>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</si>
  <si>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</si>
  <si>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</si>
  <si>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</si>
  <si>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</si>
  <si>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</si>
  <si>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</si>
  <si>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</si>
  <si>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</si>
  <si>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</si>
  <si>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</si>
  <si>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</si>
  <si>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</si>
  <si>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</si>
  <si>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</si>
  <si>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</si>
  <si>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</si>
  <si>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</si>
  <si>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</si>
  <si>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</si>
  <si>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</si>
  <si>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</si>
  <si>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</si>
  <si>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</si>
  <si>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</si>
  <si>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</si>
  <si>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</si>
  <si>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</si>
  <si>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</si>
  <si>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</si>
  <si>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</si>
  <si>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</si>
  <si>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</si>
  <si>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</si>
  <si>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</si>
  <si>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</si>
  <si>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</si>
  <si>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</si>
  <si>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</si>
  <si>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</si>
  <si>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</si>
  <si>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</si>
  <si>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</si>
  <si>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</si>
  <si>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</si>
  <si>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</si>
  <si>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</si>
  <si>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</si>
  <si>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</si>
  <si>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</si>
  <si>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</si>
  <si>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</si>
  <si>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</si>
  <si>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</si>
  <si>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</si>
  <si>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</si>
  <si>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</si>
  <si>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</si>
  <si>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</si>
  <si>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</si>
  <si>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</si>
  <si>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</si>
  <si>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</si>
  <si>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</si>
  <si>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</si>
  <si>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</si>
  <si>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</si>
  <si>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</si>
  <si>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</si>
  <si>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</si>
  <si>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</si>
  <si>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</si>
  <si>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</si>
  <si>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</si>
  <si>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</si>
  <si>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</si>
  <si>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</si>
  <si>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</si>
  <si>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</si>
  <si>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</si>
  <si>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</si>
  <si>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</si>
  <si>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</si>
  <si>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</si>
  <si>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</si>
  <si>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</si>
  <si>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</si>
  <si>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</si>
  <si>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</si>
  <si>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</si>
  <si>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</si>
  <si>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</si>
  <si>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</si>
  <si>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</si>
  <si>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</si>
  <si>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</si>
  <si>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</si>
  <si>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</si>
  <si>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</si>
  <si>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</si>
  <si>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</si>
  <si>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</si>
  <si>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</si>
  <si>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</si>
  <si>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</si>
  <si>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</si>
  <si>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</si>
  <si>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</si>
  <si>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</si>
  <si>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</si>
  <si>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</si>
  <si>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</si>
  <si>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</si>
  <si>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</si>
  <si>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</si>
  <si>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</si>
  <si>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</si>
  <si>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</si>
  <si>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</si>
  <si>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</si>
  <si>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</si>
  <si>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</si>
  <si>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</si>
  <si>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</si>
  <si>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</si>
  <si>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</si>
  <si>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</si>
  <si>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</si>
  <si>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</si>
  <si>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</si>
  <si>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</si>
  <si>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</si>
  <si>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</si>
  <si>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</si>
  <si>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</si>
  <si>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</si>
  <si>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</si>
  <si>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</si>
  <si>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</si>
  <si>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</si>
  <si>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</si>
  <si>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</si>
  <si>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</si>
  <si>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</si>
  <si>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</si>
  <si>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</si>
  <si>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</si>
  <si>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</si>
  <si>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</si>
  <si>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</si>
  <si>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</si>
  <si>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</si>
  <si>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</si>
  <si>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</si>
  <si>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</si>
  <si>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</si>
  <si>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</si>
  <si>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</si>
  <si>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</si>
  <si>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</si>
  <si>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</si>
  <si>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</si>
  <si>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</si>
  <si>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</si>
  <si>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</si>
  <si>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</si>
  <si>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</si>
  <si>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</si>
  <si>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</si>
  <si>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</si>
  <si>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</si>
  <si>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</si>
  <si>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</si>
  <si>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</si>
  <si>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</si>
  <si>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</si>
  <si>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</si>
  <si>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</si>
  <si>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</si>
  <si>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</si>
  <si>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</si>
  <si>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</si>
  <si>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</si>
  <si>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</si>
  <si>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</si>
  <si>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</si>
  <si>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</si>
  <si>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</si>
  <si>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</si>
  <si>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</si>
  <si>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</si>
  <si>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</si>
  <si>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</si>
  <si>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</si>
  <si>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</si>
  <si>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</si>
  <si>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</si>
  <si>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</si>
  <si>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</si>
  <si>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</si>
  <si>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</si>
  <si>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</si>
  <si>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</si>
  <si>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</si>
  <si>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</si>
  <si>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</si>
  <si>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</si>
  <si>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</si>
  <si>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</si>
  <si>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</si>
  <si>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</si>
  <si>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</si>
  <si>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</si>
  <si>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</si>
  <si>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</si>
  <si>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</si>
  <si>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</si>
  <si>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</si>
  <si>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</si>
  <si>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</si>
  <si>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</si>
  <si>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</si>
  <si>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</si>
  <si>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</si>
  <si>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</si>
  <si>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</si>
  <si>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</si>
  <si>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</si>
  <si>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</si>
  <si>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</si>
  <si>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</si>
  <si>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</si>
  <si>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</si>
  <si>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</si>
  <si>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</si>
  <si>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</si>
  <si>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</si>
  <si>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</si>
  <si>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</si>
  <si>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</si>
  <si>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</si>
  <si>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</si>
  <si>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</si>
  <si>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</si>
  <si>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</si>
  <si>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</si>
  <si>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</si>
  <si>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</si>
  <si>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</si>
  <si>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</si>
  <si>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</si>
  <si>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</si>
  <si>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</si>
  <si>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</si>
  <si>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</si>
  <si>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</si>
  <si>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</si>
  <si>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</si>
  <si>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</si>
  <si>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</si>
  <si>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</si>
  <si>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</si>
  <si>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</si>
  <si>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</si>
  <si>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</si>
  <si>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</si>
  <si>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</si>
  <si>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</si>
  <si>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</si>
  <si>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</si>
  <si>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</si>
  <si>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</si>
  <si>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</si>
  <si>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</si>
  <si>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</si>
  <si>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</si>
  <si>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</si>
  <si>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</si>
  <si>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</si>
  <si>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</si>
  <si>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</si>
  <si>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</si>
  <si>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</si>
  <si>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</si>
  <si>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</si>
  <si>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</si>
  <si>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</si>
  <si>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</si>
  <si>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</si>
  <si>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</si>
  <si>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</si>
  <si>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</si>
  <si>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</si>
  <si>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</si>
  <si>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</si>
  <si>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</si>
  <si>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</si>
  <si>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</si>
  <si>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</si>
  <si>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</si>
  <si>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</si>
  <si>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</si>
  <si>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</si>
  <si>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</si>
  <si>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</si>
  <si>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</si>
  <si>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</si>
  <si>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</si>
  <si>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</si>
  <si>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</si>
  <si>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</si>
  <si>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</si>
  <si>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</si>
  <si>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</si>
  <si>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</si>
  <si>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</si>
  <si>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</si>
  <si>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</si>
  <si>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</si>
  <si>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</si>
  <si>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</si>
  <si>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</si>
  <si>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</si>
  <si>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</si>
  <si>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</si>
  <si>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</si>
  <si>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</si>
  <si>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</si>
  <si>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</si>
  <si>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</si>
  <si>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</si>
  <si>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</si>
  <si>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</si>
  <si>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</si>
  <si>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</si>
  <si>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</si>
  <si>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</si>
  <si>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</si>
  <si>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</si>
  <si>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</si>
  <si>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</si>
  <si>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</si>
  <si>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</si>
  <si>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</si>
  <si>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</si>
  <si>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</si>
  <si>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</si>
  <si>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</si>
  <si>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</si>
  <si>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</si>
  <si>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</si>
  <si>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</si>
  <si>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</si>
  <si>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</si>
  <si>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</si>
  <si>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</si>
  <si>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</si>
  <si>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</si>
  <si>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</si>
  <si>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</si>
  <si>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</si>
  <si>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</si>
  <si>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</si>
  <si>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</si>
  <si>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</si>
  <si>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</si>
  <si>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</si>
  <si>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</si>
  <si>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</si>
  <si>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</si>
  <si>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</si>
  <si>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</si>
  <si>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</si>
  <si>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</si>
  <si>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</si>
  <si>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</si>
  <si>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</si>
  <si>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</si>
  <si>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</si>
  <si>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</si>
  <si>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</si>
  <si>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</si>
  <si>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</si>
  <si>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</si>
  <si>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</si>
  <si>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</si>
  <si>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</si>
  <si>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</si>
  <si>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</si>
  <si>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</si>
  <si>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</si>
  <si>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</si>
  <si>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</si>
  <si>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</si>
  <si>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</si>
  <si>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</si>
  <si>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</si>
  <si>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</si>
  <si>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</si>
  <si>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</si>
  <si>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</si>
  <si>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</si>
  <si>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</si>
  <si>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</si>
  <si>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</si>
  <si>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</si>
  <si>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</si>
  <si>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</si>
  <si>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</si>
  <si>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</si>
  <si>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</si>
  <si>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</si>
  <si>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</si>
  <si>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</si>
  <si>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</si>
  <si>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</si>
  <si>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</si>
  <si>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</si>
  <si>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</si>
  <si>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</si>
  <si>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</si>
  <si>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</si>
  <si>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</si>
  <si>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</si>
  <si>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</si>
  <si>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</si>
  <si>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</si>
  <si>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</si>
  <si>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</si>
  <si>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</si>
  <si>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</si>
  <si>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</si>
  <si>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</si>
  <si>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</si>
  <si>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</si>
  <si>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</si>
  <si>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</si>
  <si>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</si>
  <si>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</si>
  <si>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</si>
  <si>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</si>
  <si>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</si>
  <si>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</si>
  <si>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</si>
  <si>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</si>
  <si>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</si>
  <si>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</si>
  <si>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</si>
  <si>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</si>
  <si>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</si>
  <si>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</si>
  <si>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</si>
  <si>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</si>
  <si>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</si>
  <si>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</si>
  <si>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</si>
  <si>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</si>
  <si>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</si>
  <si>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</si>
  <si>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</si>
  <si>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</si>
  <si>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</si>
  <si>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</si>
  <si>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</si>
  <si>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</si>
  <si>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</si>
  <si>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</si>
  <si>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</si>
  <si>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</si>
  <si>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</si>
  <si>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</si>
  <si>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</si>
  <si>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</si>
  <si>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</si>
  <si>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</si>
  <si>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</si>
  <si>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</si>
  <si>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</si>
  <si>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</si>
  <si>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</si>
  <si>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</si>
  <si>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</si>
  <si>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</si>
  <si>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</si>
  <si>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</si>
  <si>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</si>
  <si>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</si>
  <si>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</si>
  <si>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</si>
  <si>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</si>
  <si>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</si>
  <si>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</si>
  <si>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</si>
  <si>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</si>
  <si>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</si>
  <si>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</si>
  <si>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</si>
  <si>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</si>
  <si>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</si>
  <si>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</si>
  <si>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</si>
  <si>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</si>
  <si>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</si>
  <si>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</si>
  <si>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</si>
  <si>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</si>
  <si>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</si>
  <si>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</si>
  <si>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</si>
  <si>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</si>
  <si>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</si>
  <si>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</si>
  <si>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</si>
  <si>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</si>
  <si>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</si>
  <si>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</si>
  <si>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</si>
  <si>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</si>
  <si>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</si>
  <si>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</si>
  <si>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</si>
  <si>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</si>
  <si>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</si>
  <si>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</si>
  <si>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</si>
  <si>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</si>
  <si>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</si>
  <si>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</si>
  <si>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</si>
  <si>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</si>
  <si>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</si>
  <si>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</si>
  <si>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</si>
  <si>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</si>
  <si>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</si>
  <si>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</si>
  <si>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</si>
  <si>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</si>
  <si>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</si>
  <si>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</si>
  <si>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</si>
  <si>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</si>
  <si>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</si>
  <si>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</si>
  <si>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</si>
  <si>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</si>
  <si>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</si>
  <si>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</si>
  <si>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</si>
  <si>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</si>
  <si>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</si>
  <si>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</si>
  <si>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</si>
  <si>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</si>
  <si>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</si>
  <si>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</si>
  <si>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</si>
  <si>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</si>
  <si>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</si>
  <si>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</si>
  <si>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</si>
  <si>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</si>
  <si>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</si>
  <si>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</si>
  <si>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</si>
  <si>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</si>
  <si>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</si>
  <si>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</si>
  <si>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</si>
  <si>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</si>
  <si>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</si>
  <si>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</si>
  <si>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</si>
  <si>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</si>
  <si>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</si>
  <si>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</si>
  <si>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</si>
  <si>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</si>
  <si>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</si>
  <si>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</si>
  <si>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</si>
  <si>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</si>
  <si>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</si>
  <si>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</si>
  <si>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</si>
  <si>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</si>
  <si>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</si>
  <si>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</si>
  <si>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</si>
  <si>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</si>
  <si>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</si>
  <si>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</si>
  <si>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</si>
  <si>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</si>
  <si>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</si>
  <si>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</si>
  <si>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</si>
  <si>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</si>
  <si>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</si>
  <si>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</si>
  <si>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</si>
  <si>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</si>
  <si>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</si>
  <si>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</si>
  <si>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</si>
  <si>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</si>
  <si>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Row Labels</t>
  </si>
  <si>
    <t>Grand Total</t>
  </si>
  <si>
    <t>average donation</t>
  </si>
  <si>
    <t>category</t>
  </si>
  <si>
    <t>sub-category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</si>
  <si>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</si>
  <si>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</si>
  <si>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</si>
  <si>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</si>
  <si>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</si>
  <si>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</si>
  <si>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</si>
  <si>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</si>
  <si>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</si>
  <si>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Column Labels</t>
  </si>
  <si>
    <t>(All)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</si>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</sst>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2" fontId="0" fillId="0" borderId="0" xfId="0" applyNumberFormat="1"/>
    <xf numFmtId="1" fontId="0" fillId="0" borderId="0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theme="2" tint="-9.9948118533890809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Homework.xlsx]state count by 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4166779988896782E-2"/>
          <c:y val="0.10890731893562212"/>
          <c:w val="0.82910444846575448"/>
          <c:h val="0.790217343124101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count by category'!$C$3:$C$4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category'!$C$5:$C$14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89-4BFB-9D75-404DA08EFFC8}"/>
            </c:ext>
          </c:extLst>
        </c:ser>
        <c:ser>
          <c:idx val="1"/>
          <c:order val="1"/>
          <c:tx>
            <c:strRef>
              <c:f>'state count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89-4BFB-9D75-404DA08EFFC8}"/>
            </c:ext>
          </c:extLst>
        </c:ser>
        <c:ser>
          <c:idx val="2"/>
          <c:order val="2"/>
          <c:tx>
            <c:strRef>
              <c:f>'state count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89-4BFB-9D75-404DA08EFFC8}"/>
            </c:ext>
          </c:extLst>
        </c:ser>
        <c:ser>
          <c:idx val="3"/>
          <c:order val="3"/>
          <c:tx>
            <c:strRef>
              <c:f>'state count by category'!$F$3:$F$4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 by category'!$B$5:$B$14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count by category'!$F$5:$F$14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89-4BFB-9D75-404DA08EF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2311576"/>
        <c:axId val="722317808"/>
      </c:barChart>
      <c:catAx>
        <c:axId val="72231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317808"/>
        <c:crosses val="autoZero"/>
        <c:auto val="1"/>
        <c:lblAlgn val="ctr"/>
        <c:lblOffset val="100"/>
        <c:noMultiLvlLbl val="0"/>
      </c:catAx>
      <c:valAx>
        <c:axId val="72231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31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Homework.xlsx]state count by sub category!PivotTable3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count by sub category'!$C$4:$C$5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count by sub 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by sub category'!$C$6:$C$47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D4-4E37-916C-4BE55EA8E62A}"/>
            </c:ext>
          </c:extLst>
        </c:ser>
        <c:ser>
          <c:idx val="1"/>
          <c:order val="1"/>
          <c:tx>
            <c:strRef>
              <c:f>'state count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count by sub 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by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D4-4E37-916C-4BE55EA8E62A}"/>
            </c:ext>
          </c:extLst>
        </c:ser>
        <c:ser>
          <c:idx val="2"/>
          <c:order val="2"/>
          <c:tx>
            <c:strRef>
              <c:f>'state count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count by sub 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by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5D4-4E37-916C-4BE55EA8E62A}"/>
            </c:ext>
          </c:extLst>
        </c:ser>
        <c:ser>
          <c:idx val="3"/>
          <c:order val="3"/>
          <c:tx>
            <c:strRef>
              <c:f>'state count by sub category'!$F$4:$F$5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count by sub category'!$B$6:$B$47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count by sub category'!$F$6:$F$47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5D4-4E37-916C-4BE55EA8E6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22311576"/>
        <c:axId val="722317808"/>
      </c:barChart>
      <c:catAx>
        <c:axId val="722311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317808"/>
        <c:crosses val="autoZero"/>
        <c:auto val="1"/>
        <c:lblAlgn val="ctr"/>
        <c:lblOffset val="100"/>
        <c:noMultiLvlLbl val="0"/>
      </c:catAx>
      <c:valAx>
        <c:axId val="722317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231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Homework.xlsx]state summary time series!PivotTable8</c:name>
    <c:fmtId val="6"/>
  </c:pivotSource>
  <c:chart>
    <c:autoTitleDeleted val="0"/>
    <c:pivotFmts>
      <c:pivotFmt>
        <c:idx val="0"/>
        <c:spPr>
          <a:ln w="2857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  <a:lumOff val="40000"/>
              </a:schemeClr>
            </a:solidFill>
            <a:ln w="9525">
              <a:solidFill>
                <a:schemeClr val="accent6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accent1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4">
                  <a:lumMod val="60000"/>
                  <a:lumOff val="40000"/>
                </a:schemeClr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summary time series'!$B$4:$B$5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'state summary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summary time series'!$B$6:$B$18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5-4325-9252-FB5118C4F9B8}"/>
            </c:ext>
          </c:extLst>
        </c:ser>
        <c:ser>
          <c:idx val="1"/>
          <c:order val="1"/>
          <c:tx>
            <c:strRef>
              <c:f>'state summary time series'!$C$4:$C$5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'state summary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summary time series'!$C$6:$C$18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CD5-4325-9252-FB5118C4F9B8}"/>
            </c:ext>
          </c:extLst>
        </c:ser>
        <c:ser>
          <c:idx val="2"/>
          <c:order val="2"/>
          <c:tx>
            <c:strRef>
              <c:f>'state summary time series'!$D$4:$D$5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cat>
            <c:strRef>
              <c:f>'state summary time series'!$A$6:$A$18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summary time series'!$D$6:$D$18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CD5-4325-9252-FB5118C4F9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8309048"/>
        <c:axId val="728310032"/>
      </c:lineChart>
      <c:catAx>
        <c:axId val="728309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10032"/>
        <c:crosses val="autoZero"/>
        <c:auto val="1"/>
        <c:lblAlgn val="ctr"/>
        <c:lblOffset val="100"/>
        <c:noMultiLvlLbl val="0"/>
      </c:catAx>
      <c:valAx>
        <c:axId val="728310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309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9050" cap="flat" cmpd="sng" algn="ctr">
      <a:solidFill>
        <a:schemeClr val="bg1">
          <a:lumMod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Goal Time series w Deta'!$F$1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Goal Time series w Deta'!$A$2:$A$13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Goal Time series w Deta'!$F$2:$F$13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A52-459E-843B-FF86F811E0C9}"/>
            </c:ext>
          </c:extLst>
        </c:ser>
        <c:ser>
          <c:idx val="1"/>
          <c:order val="1"/>
          <c:tx>
            <c:strRef>
              <c:f>'Bonus - Goal Time series w Deta'!$G$1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Goal Time series w Deta'!$A$2:$A$13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Goal Time series w Deta'!$G$2:$G$13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A52-459E-843B-FF86F811E0C9}"/>
            </c:ext>
          </c:extLst>
        </c:ser>
        <c:ser>
          <c:idx val="2"/>
          <c:order val="2"/>
          <c:tx>
            <c:strRef>
              <c:f>'Bonus - Goal Time series w Deta'!$H$1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Goal Time series w Deta'!$A$2:$A$13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'Bonus - Goal Time series w Deta'!$H$2:$H$13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A52-459E-843B-FF86F811E0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29978248"/>
        <c:axId val="729982512"/>
      </c:lineChart>
      <c:catAx>
        <c:axId val="729978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82512"/>
        <c:crosses val="autoZero"/>
        <c:auto val="1"/>
        <c:lblAlgn val="ctr"/>
        <c:lblOffset val="100"/>
        <c:noMultiLvlLbl val="0"/>
      </c:catAx>
      <c:valAx>
        <c:axId val="729982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997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14286</xdr:colOff>
      <xdr:row>1</xdr:row>
      <xdr:rowOff>14286</xdr:rowOff>
    </xdr:from>
    <xdr:to>
      <xdr:col>19</xdr:col>
      <xdr:colOff>323849</xdr:colOff>
      <xdr:row>30</xdr:row>
      <xdr:rowOff>152399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3D5631-50B3-42FD-9318-423EA227A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14286</xdr:colOff>
      <xdr:row>0</xdr:row>
      <xdr:rowOff>185736</xdr:rowOff>
    </xdr:from>
    <xdr:to>
      <xdr:col>19</xdr:col>
      <xdr:colOff>323849</xdr:colOff>
      <xdr:row>30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5C8251-7D57-45DC-87F5-F9E43595D3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742950</xdr:colOff>
      <xdr:row>0</xdr:row>
      <xdr:rowOff>71436</xdr:rowOff>
    </xdr:from>
    <xdr:to>
      <xdr:col>20</xdr:col>
      <xdr:colOff>9525</xdr:colOff>
      <xdr:row>31</xdr:row>
      <xdr:rowOff>171449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E66BB97-B93B-404C-9C13-CEAC0BFE1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52386</xdr:colOff>
      <xdr:row>13</xdr:row>
      <xdr:rowOff>119061</xdr:rowOff>
    </xdr:from>
    <xdr:to>
      <xdr:col>8</xdr:col>
      <xdr:colOff>9525</xdr:colOff>
      <xdr:row>34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F30FB2-357E-4083-85B8-BF7AF2B3BA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" refreshedDate="43525.945370023146" createdVersion="6" refreshedVersion="6" minRefreshableVersion="3" recordCount="4114" xr:uid="{9636685A-9F46-4758-AB69-29E7AE64818D}">
  <cacheSource type="worksheet">
    <worksheetSource name="campaign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homas" refreshedDate="43525.981067361114" createdVersion="6" refreshedVersion="6" minRefreshableVersion="3" recordCount="4114" xr:uid="{FA7130B1-3834-421A-82D2-B7412D869C7F}">
  <cacheSource type="worksheet">
    <worksheetSource name="campaignwDates"/>
  </cacheSource>
  <cacheFields count="21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">
      <sharedItems containsSemiMixedTypes="0" containsString="0" containsNumber="1" minValue="0" maxValue="2260300"/>
    </cacheField>
    <cacheField name="average donation" numFmtId="2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D5EDEC-9788-4467-B0A2-59600DADF6E1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3:G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7E0744-0DD4-482C-B44A-88DAF62A29E8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B4:G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E8A47E0-AD0E-4B8C-8D19-4C1E35C6AF7B}" name="PivotTable8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2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pageFields count="2">
    <pageField fld="15" hier="-1"/>
    <pageField fld="20" hier="-1"/>
  </pageFields>
  <dataFields count="1">
    <dataField name="Count of outcome" fld="4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T4115"/>
  <sheetViews>
    <sheetView tabSelected="1" zoomScale="55" zoomScaleNormal="55" workbookViewId="0">
      <selection activeCell="C4119" sqref="C4119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4.42578125" style="6" customWidth="1"/>
    <col min="17" max="17" width="19.42578125" customWidth="1"/>
    <col min="18" max="18" width="18" bestFit="1" customWidth="1"/>
    <col min="19" max="19" width="32.5703125" bestFit="1" customWidth="1"/>
    <col min="20" max="20" width="30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8309</v>
      </c>
      <c r="Q1" s="1" t="s">
        <v>8310</v>
      </c>
      <c r="R1" s="1" t="s">
        <v>8311</v>
      </c>
      <c r="S1" s="1" t="s">
        <v>8366</v>
      </c>
      <c r="T1" s="1" t="s">
        <v>8367</v>
      </c>
    </row>
    <row r="2" spans="1:20" ht="60" hidden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E2/D2*100</f>
        <v>136.85882352941178</v>
      </c>
      <c r="P2" s="6">
        <f>IFERROR(AVERAGE(E2/L2),0)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(J2/86400)+25569</f>
        <v>42177.007071759261</v>
      </c>
      <c r="T2" s="11">
        <f>(I2/86400)+25569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E3/D3*100</f>
        <v>142.60827250608273</v>
      </c>
      <c r="P3" s="6">
        <f t="shared" ref="P3:P66" si="1">IFERROR(AVERAGE(E3/L3),0)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(J3/86400)+25569</f>
        <v>42766.600497685184</v>
      </c>
      <c r="T3" s="11">
        <f t="shared" ref="T3:T66" si="5">(I3/86400)+25569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6">E67/D67*100</f>
        <v>107.52857142857141</v>
      </c>
      <c r="P67" s="6">
        <f t="shared" ref="P67:P130" si="7">IFERROR(AVERAGE(E67/L67),0)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(J67/86400)+25569</f>
        <v>41835.821226851855</v>
      </c>
      <c r="T67" s="11">
        <f t="shared" ref="T67:T130" si="11">(I67/86400)+25569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6"/>
        <v>118.6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6"/>
        <v>116.25000000000001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6"/>
        <v>127.16666666666667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6"/>
        <v>110.9423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6"/>
        <v>127.2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6"/>
        <v>123.94444444444443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6"/>
        <v>108.40909090909091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6"/>
        <v>100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6"/>
        <v>112.93199999999999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6"/>
        <v>115.42857142857143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6"/>
        <v>153.33333333333334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6"/>
        <v>392.5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6"/>
        <v>2702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6"/>
        <v>127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6"/>
        <v>107.25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6"/>
        <v>198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6"/>
        <v>100.01249999999999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6"/>
        <v>102.49999999999999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6"/>
        <v>100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6"/>
        <v>125.49999999999999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6"/>
        <v>106.46666666666667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6"/>
        <v>104.60000000000001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6"/>
        <v>102.85714285714285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6"/>
        <v>115.06666666666668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6"/>
        <v>100.4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6"/>
        <v>120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6"/>
        <v>105.2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6"/>
        <v>110.60000000000001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6"/>
        <v>104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6"/>
        <v>131.42857142857142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6"/>
        <v>114.66666666666667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6"/>
        <v>106.25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6"/>
        <v>106.25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6"/>
        <v>106.01933333333334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6"/>
        <v>100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6"/>
        <v>100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6"/>
        <v>127.75000000000001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6"/>
        <v>105.15384615384616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6"/>
        <v>120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6"/>
        <v>107.40909090909089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6"/>
        <v>100.49999999999999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6"/>
        <v>102.46666666666667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6"/>
        <v>246.66666666666669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6"/>
        <v>219.49999999999997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6"/>
        <v>130.76923076923077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6"/>
        <v>154.57142857142858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6"/>
        <v>104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6"/>
        <v>141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6"/>
        <v>103.33333333333334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6"/>
        <v>140.44444444444443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6"/>
        <v>113.65714285714286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6"/>
        <v>100.49377777777779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6"/>
        <v>113.03159999999998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6"/>
        <v>104.55692307692308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6"/>
        <v>1.4285714285714287E-2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6"/>
        <v>3.3333333333333333E-2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6"/>
        <v>0.27454545454545454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6"/>
        <v>14.000000000000002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6"/>
        <v>5.548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6"/>
        <v>2.375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6"/>
        <v>1.867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12">E131/D131*100</f>
        <v>0</v>
      </c>
      <c r="P131" s="6">
        <f t="shared" ref="P131:P194" si="13">IFERROR(AVERAGE(E131/L131),0)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(J131/86400)+25569</f>
        <v>41882.937303240738</v>
      </c>
      <c r="T131" s="11">
        <f t="shared" ref="T131:T194" si="17">(I131/86400)+25569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12"/>
        <v>9.5687499999999996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12"/>
        <v>13.433333333333334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12"/>
        <v>3.1413333333333333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12"/>
        <v>100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12"/>
        <v>10.775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12"/>
        <v>0.33333333333333337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12"/>
        <v>27.6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12"/>
        <v>7.5111111111111111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12"/>
        <v>0.57499999999999996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12"/>
        <v>0.08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12"/>
        <v>0.91999999999999993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12"/>
        <v>23.163076923076922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12"/>
        <v>5.5999999999999994E-2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12"/>
        <v>7.8947368421052634E-3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12"/>
        <v>0.71799999999999997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12"/>
        <v>2.666666666666667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12"/>
        <v>6.0000000000000001E-3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12"/>
        <v>5.0999999999999996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12"/>
        <v>0.26711185308848079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12"/>
        <v>2E-3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12"/>
        <v>0.01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12"/>
        <v>15.535714285714286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12"/>
        <v>0.53333333333333333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12"/>
        <v>60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12"/>
        <v>0.01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12"/>
        <v>4.0625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12"/>
        <v>22.400000000000002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12"/>
        <v>3.25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12"/>
        <v>2E-3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12"/>
        <v>6.4850000000000003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12"/>
        <v>40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12"/>
        <v>20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12"/>
        <v>33.416666666666664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12"/>
        <v>21.092608822670172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12"/>
        <v>35.856000000000002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12"/>
        <v>3.4000000000000004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12"/>
        <v>5.5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12"/>
        <v>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12"/>
        <v>6.8999999999999992E-2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12"/>
        <v>0.41666666666666669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12"/>
        <v>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12"/>
        <v>1.6999999999999999E-3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8">E195/D195*100</f>
        <v>0</v>
      </c>
      <c r="P195" s="6">
        <f t="shared" ref="P195:P258" si="19">IFERROR(AVERAGE(E195/L195),0)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(J195/86400)+25569</f>
        <v>41911.934791666667</v>
      </c>
      <c r="T195" s="11">
        <f t="shared" ref="T195:T258" si="23">(I195/86400)+25569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8"/>
        <v>0.12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8"/>
        <v>41.857142857142861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8"/>
        <v>10.48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8"/>
        <v>1.1159999999999999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8"/>
        <v>26.192500000000003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8"/>
        <v>58.461538461538467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8"/>
        <v>29.84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8"/>
        <v>50.721666666666664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8"/>
        <v>16.25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8"/>
        <v>15.214285714285714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8"/>
        <v>25.25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8"/>
        <v>44.6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8"/>
        <v>1.5873015873015872E-2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8"/>
        <v>0.04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8"/>
        <v>8.0000000000000002E-3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8"/>
        <v>0.22727272727272727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8"/>
        <v>55.698440000000005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8"/>
        <v>11.943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8"/>
        <v>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8"/>
        <v>17.630000000000003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8"/>
        <v>0.72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8"/>
        <v>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8"/>
        <v>0.86206896551724133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8"/>
        <v>0.4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8"/>
        <v>2.75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8"/>
        <v>40.1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8"/>
        <v>0.33333333333333337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8"/>
        <v>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8"/>
        <v>107.63413333333334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8"/>
        <v>112.63736263736264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8"/>
        <v>113.46153846153845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8"/>
        <v>102.592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8"/>
        <v>113.75714285714287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8"/>
        <v>103.71999999999998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8"/>
        <v>305.46000000000004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8"/>
        <v>134.1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8"/>
        <v>101.33294117647058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8"/>
        <v>112.92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8"/>
        <v>105.58333333333334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8"/>
        <v>125.57142857142858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8"/>
        <v>184.56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8"/>
        <v>100.73333333333335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8"/>
        <v>116.94725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8"/>
        <v>106.73325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8"/>
        <v>139.1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24">E259/D259*100</f>
        <v>106.72648571428572</v>
      </c>
      <c r="P259" s="6">
        <f t="shared" ref="P259:P322" si="25">IFERROR(AVERAGE(E259/L259),0)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(J259/86400)+25569</f>
        <v>42479.626875000002</v>
      </c>
      <c r="T259" s="11">
        <f t="shared" ref="T259:T322" si="29">(I259/86400)+25569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24"/>
        <v>191.14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24"/>
        <v>131.93789333333334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24"/>
        <v>106.4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24"/>
        <v>107.4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24"/>
        <v>240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24"/>
        <v>118.08108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24"/>
        <v>118.19999999999999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24"/>
        <v>111.1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24"/>
        <v>145.5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24"/>
        <v>131.62883248730967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24"/>
        <v>111.4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24"/>
        <v>147.23376999999999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24"/>
        <v>152.60869565217391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24"/>
        <v>104.67999999999999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24"/>
        <v>177.43366666666668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24"/>
        <v>107.7758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24"/>
        <v>156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24"/>
        <v>108.395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24"/>
        <v>147.6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24"/>
        <v>110.38153846153847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24"/>
        <v>150.34814814814814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24"/>
        <v>157.31829411764707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24"/>
        <v>156.14400000000001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24"/>
        <v>120.58763636363636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24"/>
        <v>101.18888888888888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24"/>
        <v>114.27249999999999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24"/>
        <v>104.62615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24"/>
        <v>228.82507142857142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24"/>
        <v>109.15333333333332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24"/>
        <v>176.29999999999998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24"/>
        <v>103.21061999999999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24"/>
        <v>104.82000000000001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24"/>
        <v>106.68444444444445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24"/>
        <v>120.02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24"/>
        <v>101.50693333333334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24"/>
        <v>101.38461538461539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24"/>
        <v>100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24"/>
        <v>133.10911999999999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24"/>
        <v>118.72620000000001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24"/>
        <v>100.64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24"/>
        <v>108.93241269841269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24"/>
        <v>178.95250000000001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24"/>
        <v>101.72264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24"/>
        <v>118.73499999999999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24"/>
        <v>100.46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24"/>
        <v>137.46666666666667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24"/>
        <v>231.64705882352939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24"/>
        <v>130.33333333333331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24"/>
        <v>292.89999999999998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24"/>
        <v>111.31818181818183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24"/>
        <v>105.56666666666668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24"/>
        <v>118.94444444444446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24"/>
        <v>104.129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24"/>
        <v>104.10165000000001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24"/>
        <v>111.87499999999999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24"/>
        <v>104.73529411764706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24"/>
        <v>385.15000000000003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24"/>
        <v>101.248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24"/>
        <v>113.77333333333333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24"/>
        <v>100.80333333333333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24"/>
        <v>283.32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24"/>
        <v>112.68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24"/>
        <v>106.58000000000001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30">E323/D323*100</f>
        <v>102.66285714285715</v>
      </c>
      <c r="P323" s="6">
        <f t="shared" ref="P323:P386" si="31">IFERROR(AVERAGE(E323/L323),0)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(J323/86400)+25569</f>
        <v>42647.446597222224</v>
      </c>
      <c r="T323" s="11">
        <f t="shared" ref="T323:T386" si="35">(I323/86400)+25569</f>
        <v>42682.488263888888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30"/>
        <v>107.91200000000001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30"/>
        <v>123.07407407407408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30"/>
        <v>101.6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30"/>
        <v>104.396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30"/>
        <v>112.92973333333333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30"/>
        <v>136.4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30"/>
        <v>103.61439999999999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30"/>
        <v>105.5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30"/>
        <v>101.82857142857142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30"/>
        <v>106.60499999999999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30"/>
        <v>113.015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30"/>
        <v>125.22750000000001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30"/>
        <v>101.19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30"/>
        <v>102.76470588235294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30"/>
        <v>116.83911999999998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30"/>
        <v>101.16833333333335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30"/>
        <v>110.13360000000002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30"/>
        <v>108.08333333333333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30"/>
        <v>125.02285714285715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30"/>
        <v>106.71428571428572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30"/>
        <v>100.36639999999998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30"/>
        <v>102.02863333333335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30"/>
        <v>102.08358208955224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30"/>
        <v>123.27586206896552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30"/>
        <v>170.28880000000001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30"/>
        <v>111.59049999999999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30"/>
        <v>103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30"/>
        <v>106.63570159857905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30"/>
        <v>114.75999999999999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30"/>
        <v>127.34117647058822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30"/>
        <v>116.56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30"/>
        <v>108.61819426615318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30"/>
        <v>103.94285714285714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30"/>
        <v>116.25714285714285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30"/>
        <v>102.69239999999999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30"/>
        <v>174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30"/>
        <v>103.08800000000001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30"/>
        <v>104.85537190082646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30"/>
        <v>101.375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30"/>
        <v>111.07699999999998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30"/>
        <v>124.15933781686496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30"/>
        <v>101.33333333333334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30"/>
        <v>110.16142857142856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30"/>
        <v>103.97333333333334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30"/>
        <v>101.31578947368421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30"/>
        <v>103.3501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30"/>
        <v>104.11200000000001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30"/>
        <v>110.15569230769231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30"/>
        <v>122.02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30"/>
        <v>114.16866666666667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30"/>
        <v>125.33333333333334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30"/>
        <v>106.66666666666667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30"/>
        <v>130.65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30"/>
        <v>120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30"/>
        <v>105.9591836734694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30"/>
        <v>114.39999999999999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30"/>
        <v>111.76666666666665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30"/>
        <v>116.08000000000001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30"/>
        <v>141.5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30"/>
        <v>104.72999999999999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30"/>
        <v>255.83333333333331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30"/>
        <v>206.70670670670671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30"/>
        <v>112.105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36">E387/D387*100</f>
        <v>105.982</v>
      </c>
      <c r="P387" s="6">
        <f t="shared" ref="P387:P450" si="37">IFERROR(AVERAGE(E387/L387),0)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(J387/86400)+25569</f>
        <v>41934.584502314814</v>
      </c>
      <c r="T387" s="11">
        <f t="shared" ref="T387:T450" si="41">(I387/86400)+25569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36"/>
        <v>100.16666666666667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36"/>
        <v>213.98947368421051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36"/>
        <v>126.16000000000001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36"/>
        <v>181.53547058823528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36"/>
        <v>100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36"/>
        <v>100.61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36"/>
        <v>100.9027027027027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36"/>
        <v>110.446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36"/>
        <v>111.8936170212766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36"/>
        <v>108.04450000000001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36"/>
        <v>106.66666666666667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36"/>
        <v>103.90027322404372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36"/>
        <v>125.16000000000001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36"/>
        <v>106.80499999999999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36"/>
        <v>112.30249999999999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36"/>
        <v>103.812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36"/>
        <v>141.65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36"/>
        <v>105.25999999999999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36"/>
        <v>103.09142857142857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36"/>
        <v>107.65957446808511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36"/>
        <v>107.70464285714286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36"/>
        <v>101.55000000000001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36"/>
        <v>101.43766666666667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36"/>
        <v>136.80000000000001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36"/>
        <v>128.29999999999998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36"/>
        <v>101.05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36"/>
        <v>126.84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36"/>
        <v>105.0859375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36"/>
        <v>102.85405405405406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36"/>
        <v>102.14714285714285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36"/>
        <v>120.21700000000001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36"/>
        <v>100.24761904761905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36"/>
        <v>100.63392857142857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36"/>
        <v>100.4375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36"/>
        <v>0.43939393939393934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36"/>
        <v>2.0066666666666668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36"/>
        <v>1.075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36"/>
        <v>0.76500000000000001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36"/>
        <v>6.7966666666666677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36"/>
        <v>1.2E-2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36"/>
        <v>1.3299999999999998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36"/>
        <v>5.6333333333333329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36"/>
        <v>2.4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36"/>
        <v>13.833333333333334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36"/>
        <v>9.5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36"/>
        <v>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36"/>
        <v>2.7272727272727275E-3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36"/>
        <v>9.379999999999999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36"/>
        <v>0.1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36"/>
        <v>39.358823529411765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36"/>
        <v>0.1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36"/>
        <v>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36"/>
        <v>3.3333333333333335E-3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36"/>
        <v>7.2952380952380951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36"/>
        <v>1.6666666666666666E-2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36"/>
        <v>3.2804000000000002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42">E451/D451*100</f>
        <v>2.25</v>
      </c>
      <c r="P451" s="6">
        <f t="shared" ref="P451:P514" si="43">IFERROR(AVERAGE(E451/L451),0)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(J451/86400)+25569</f>
        <v>41534.568113425928</v>
      </c>
      <c r="T451" s="11">
        <f t="shared" ref="T451:T514" si="47">(I451/86400)+25569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42"/>
        <v>0.79200000000000004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42"/>
        <v>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42"/>
        <v>2.7404479578392621E-2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42"/>
        <v>0.82000000000000006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42"/>
        <v>6.9230769230769221E-2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42"/>
        <v>0.68631863186318631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42"/>
        <v>8.2100000000000009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42"/>
        <v>6.4102564102564097E-2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42"/>
        <v>0.29411764705882354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42"/>
        <v>2.2727272727272729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42"/>
        <v>9.9009900990099015E-2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42"/>
        <v>26.953125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42"/>
        <v>0.76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42"/>
        <v>21.574999999999999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42"/>
        <v>1.02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42"/>
        <v>11.892727272727273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42"/>
        <v>17.625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42"/>
        <v>2.87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42"/>
        <v>3.0303030303030304E-2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42"/>
        <v>2.230268181818182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42"/>
        <v>32.56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42"/>
        <v>19.41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42"/>
        <v>6.1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42"/>
        <v>0.1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42"/>
        <v>50.2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42"/>
        <v>0.18625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42"/>
        <v>21.906971229845084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42"/>
        <v>9.0909090909090905E-3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42"/>
        <v>0.28667813379201834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42"/>
        <v>0.155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42"/>
        <v>1.6666666666666668E-3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42"/>
        <v>0.6696428571428571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42"/>
        <v>4.5985132395404564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42"/>
        <v>9.5500000000000007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42"/>
        <v>3.3076923076923079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42"/>
        <v>1.1499999999999999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42"/>
        <v>1.7538461538461538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42"/>
        <v>1.3673469387755102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42"/>
        <v>0.43333333333333329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42"/>
        <v>0.125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42"/>
        <v>3.2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42"/>
        <v>0.8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42"/>
        <v>0.2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42"/>
        <v>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42"/>
        <v>0.13749999999999998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48">E515/D515*100</f>
        <v>13.923999999999999</v>
      </c>
      <c r="P515" s="6">
        <f t="shared" ref="P515:P578" si="49">IFERROR(AVERAGE(E515/L515),0)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(J515/86400)+25569</f>
        <v>42552.653993055559</v>
      </c>
      <c r="T515" s="11">
        <f t="shared" ref="T515:T578" si="53">(I515/86400)+25569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48"/>
        <v>3.3333333333333335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48"/>
        <v>25.41340206185567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48"/>
        <v>1.3666666666666667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48"/>
        <v>22.881426547787683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48"/>
        <v>102.1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48"/>
        <v>104.64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48"/>
        <v>114.66666666666667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48"/>
        <v>120.6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48"/>
        <v>108.67285714285715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48"/>
        <v>100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48"/>
        <v>113.99999999999999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48"/>
        <v>100.85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48"/>
        <v>115.65217391304347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48"/>
        <v>130.41666666666666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48"/>
        <v>107.78267254038178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48"/>
        <v>100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48"/>
        <v>123.25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48"/>
        <v>100.2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48"/>
        <v>104.66666666666666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48"/>
        <v>102.49999999999999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48"/>
        <v>118.25757575757576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48"/>
        <v>120.5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48"/>
        <v>302.42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48"/>
        <v>100.64400000000001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48"/>
        <v>6.6666666666666671E-3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48"/>
        <v>0.55555555555555558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48"/>
        <v>3.9999999999999996E-4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48"/>
        <v>0.31818181818181818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48"/>
        <v>1.2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48"/>
        <v>27.383999999999997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48"/>
        <v>8.666666666666667E-2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48"/>
        <v>0.09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48"/>
        <v>2.7199999999999998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48"/>
        <v>0.70000000000000007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48"/>
        <v>5.0413333333333332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48"/>
        <v>0.49199999999999999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48"/>
        <v>36.589147286821706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48"/>
        <v>2.5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48"/>
        <v>0.91066666666666674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48"/>
        <v>2.0833333333333336E-2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48"/>
        <v>1.2E-2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48"/>
        <v>0.36666666666666664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48"/>
        <v>9.0666666666666659E-2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48"/>
        <v>5.5555555555555558E-3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48"/>
        <v>0.02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48"/>
        <v>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48"/>
        <v>0.8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48"/>
        <v>0.16705882352941176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48"/>
        <v>0.42399999999999999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48"/>
        <v>0.38925389253892539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48"/>
        <v>0.7155635062611807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48"/>
        <v>0.43166666666666664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48"/>
        <v>1.25E-3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54">E579/D579*100</f>
        <v>0.2</v>
      </c>
      <c r="P579" s="6">
        <f t="shared" ref="P579:P642" si="55">IFERROR(AVERAGE(E579/L579),0)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(J579/86400)+25569</f>
        <v>42450.589143518519</v>
      </c>
      <c r="T579" s="11">
        <f t="shared" ref="T579:T642" si="59">(I579/86400)+25569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54"/>
        <v>1.12E-2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54"/>
        <v>1.4583333333333333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54"/>
        <v>3.3333333333333333E-2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54"/>
        <v>1.1111111111111112E-2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54"/>
        <v>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54"/>
        <v>0.55999999999999994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54"/>
        <v>9.0833333333333339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54"/>
        <v>3.3444444444444441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54"/>
        <v>1.3333333333333334E-2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54"/>
        <v>4.46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54"/>
        <v>6.0999999999999999E-2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54"/>
        <v>3.3333333333333335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54"/>
        <v>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54"/>
        <v>0.104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54"/>
        <v>0.42599999999999999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54"/>
        <v>0.03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54"/>
        <v>0.26666666666666666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54"/>
        <v>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54"/>
        <v>6.2E-2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54"/>
        <v>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54"/>
        <v>1.4000000000000001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54"/>
        <v>3.9334666666666664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54"/>
        <v>2.62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54"/>
        <v>0.2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54"/>
        <v>0.97400000000000009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54"/>
        <v>0.64102564102564097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54"/>
        <v>21.363333333333333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54"/>
        <v>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54"/>
        <v>3.9999999999999996E-5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54"/>
        <v>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54"/>
        <v>1.044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54"/>
        <v>5.6833333333333336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54"/>
        <v>17.380000000000003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54"/>
        <v>0.02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54"/>
        <v>0.17500000000000002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54"/>
        <v>8.3340278356529712E-2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54"/>
        <v>1.38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54"/>
        <v>12.45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54"/>
        <v>0.02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54"/>
        <v>8.0000000000000002E-3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54"/>
        <v>0.2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54"/>
        <v>9.0000000000000011E-3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54"/>
        <v>9.9999999999999991E-5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54"/>
        <v>144.28571428571428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60">E643/D643*100</f>
        <v>119.16249999999999</v>
      </c>
      <c r="P643" s="6">
        <f t="shared" ref="P643:P706" si="61">IFERROR(AVERAGE(E643/L643),0)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(J643/86400)+25569</f>
        <v>42199.57</v>
      </c>
      <c r="T643" s="11">
        <f t="shared" ref="T643:T706" si="65">(I643/86400)+25569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60"/>
        <v>1460.4850000000001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60"/>
        <v>105.80799999999999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60"/>
        <v>300.11791999999997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60"/>
        <v>278.7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60"/>
        <v>131.87625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60"/>
        <v>107.05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60"/>
        <v>126.82285714285715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60"/>
        <v>139.96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60"/>
        <v>112.4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60"/>
        <v>100.52799999999999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60"/>
        <v>100.46666666666665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60"/>
        <v>141.446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60"/>
        <v>267.29166666666669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60"/>
        <v>146.88749999999999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60"/>
        <v>213.56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60"/>
        <v>125.69999999999999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60"/>
        <v>104.46206037108834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60"/>
        <v>100.56666666666668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60"/>
        <v>3.0579999999999998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60"/>
        <v>0.95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60"/>
        <v>0.4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60"/>
        <v>0.35000000000000003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60"/>
        <v>7.5333333333333332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60"/>
        <v>18.64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60"/>
        <v>4.0000000000000001E-3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60"/>
        <v>10.02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60"/>
        <v>4.5600000000000005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60"/>
        <v>21.5075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60"/>
        <v>29.276666666666667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60"/>
        <v>39.426666666666662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60"/>
        <v>21.628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60"/>
        <v>0.20500000000000002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60"/>
        <v>0.03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60"/>
        <v>14.85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60"/>
        <v>1.4710000000000001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60"/>
        <v>25.584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60"/>
        <v>3.8206896551724134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60"/>
        <v>15.485964912280703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60"/>
        <v>25.912000000000003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60"/>
        <v>0.04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60"/>
        <v>0.106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60"/>
        <v>0.85142857142857142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60"/>
        <v>7.4837500000000006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60"/>
        <v>27.650000000000002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60"/>
        <v>3.55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60"/>
        <v>72.989999999999995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60"/>
        <v>57.648750000000007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60"/>
        <v>12.34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60"/>
        <v>0.52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60"/>
        <v>6.5299999999999994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60"/>
        <v>35.338000000000001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60"/>
        <v>0.39333333333333331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60"/>
        <v>1.06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60"/>
        <v>5.7142857142857147E-4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60"/>
        <v>46.379999999999995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60"/>
        <v>15.39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60"/>
        <v>82.422107692307705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60"/>
        <v>2.6866666666666665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60"/>
        <v>26.6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60"/>
        <v>30.813400000000001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60"/>
        <v>5.58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60"/>
        <v>0.87454545454545463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66">E707/D707*100</f>
        <v>0.97699999999999987</v>
      </c>
      <c r="P707" s="6">
        <f t="shared" ref="P707:P770" si="67">IFERROR(AVERAGE(E707/L707),0)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(J707/86400)+25569</f>
        <v>42726.491643518515</v>
      </c>
      <c r="T707" s="11">
        <f t="shared" ref="T707:T770" si="71">(I707/86400)+25569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66"/>
        <v>78.927352941176466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66"/>
        <v>22.092500000000001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66"/>
        <v>0.40666666666666662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66"/>
        <v>33.790999999999997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66"/>
        <v>0.21649484536082475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66"/>
        <v>0.79600000000000004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66"/>
        <v>14.993333333333334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66"/>
        <v>5.0509090909090908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66"/>
        <v>10.214285714285715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66"/>
        <v>0.30499999999999999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66"/>
        <v>0.75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66"/>
        <v>1.2933333333333332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66"/>
        <v>143.94736842105263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66"/>
        <v>122.10975609756099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66"/>
        <v>132.024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66"/>
        <v>109.38000000000001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66"/>
        <v>105.47157142857144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66"/>
        <v>100.35000000000001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66"/>
        <v>101.4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66"/>
        <v>155.51428571428571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66"/>
        <v>105.566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66"/>
        <v>130.65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66"/>
        <v>132.19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66"/>
        <v>126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66"/>
        <v>160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66"/>
        <v>120.48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66"/>
        <v>125.52941176470588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66"/>
        <v>114.40638297872341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66"/>
        <v>315.13888888888891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66"/>
        <v>122.39999999999999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66"/>
        <v>106.73333333333332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66"/>
        <v>158.33333333333331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66"/>
        <v>107.4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66"/>
        <v>102.25999999999999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66"/>
        <v>110.71428571428572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66"/>
        <v>148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66"/>
        <v>102.32000000000001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66"/>
        <v>179.09909909909908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66"/>
        <v>111.08135252761969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66"/>
        <v>100.04285714285714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66"/>
        <v>100.25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66"/>
        <v>105.56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66"/>
        <v>102.58775877587757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66"/>
        <v>118.5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66"/>
        <v>111.7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66"/>
        <v>128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66"/>
        <v>103.75000000000001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66"/>
        <v>101.9076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66"/>
        <v>117.71428571428571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66"/>
        <v>238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66"/>
        <v>102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66"/>
        <v>101.92000000000002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66"/>
        <v>4.7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66"/>
        <v>0.11655011655011654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66"/>
        <v>36.014285714285712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66"/>
        <v>3.54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72">E771/D771*100</f>
        <v>41.4</v>
      </c>
      <c r="P771" s="6">
        <f t="shared" ref="P771:P834" si="73">IFERROR(AVERAGE(E771/L771),0)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(J771/86400)+25569</f>
        <v>41604.996458333335</v>
      </c>
      <c r="T771" s="11">
        <f t="shared" ref="T771:T834" si="77">(I771/86400)+25569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72"/>
        <v>2.6315789473684209E-2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72"/>
        <v>3.3333333333333335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72"/>
        <v>0.85129023676509719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72"/>
        <v>70.199999999999989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72"/>
        <v>1.7000000000000002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72"/>
        <v>51.4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72"/>
        <v>0.70000000000000007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72"/>
        <v>0.4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72"/>
        <v>2.666666666666667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72"/>
        <v>104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72"/>
        <v>133.15375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72"/>
        <v>100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72"/>
        <v>148.13333333333333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72"/>
        <v>102.49999999999999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72"/>
        <v>180.62799999999999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72"/>
        <v>142.79999999999998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72"/>
        <v>114.16666666666666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72"/>
        <v>203.505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72"/>
        <v>109.41176470588236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72"/>
        <v>144.37459999999999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72"/>
        <v>103.86666666666666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72"/>
        <v>100.44440000000002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72"/>
        <v>102.77927272727271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72"/>
        <v>105.31250000000001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72"/>
        <v>111.78571428571429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72"/>
        <v>101.35000000000001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72"/>
        <v>107.53333333333333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72"/>
        <v>114.88571428571429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72"/>
        <v>100.02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72"/>
        <v>152.13333333333335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72"/>
        <v>111.52149999999999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72"/>
        <v>101.33333333333334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72"/>
        <v>123.2608695652174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72"/>
        <v>100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72"/>
        <v>105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72"/>
        <v>104.4375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72"/>
        <v>105.125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72"/>
        <v>100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72"/>
        <v>103.77499999999999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72"/>
        <v>105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72"/>
        <v>104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72"/>
        <v>151.83333333333334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72"/>
        <v>159.99600000000001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72"/>
        <v>127.3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72"/>
        <v>107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72"/>
        <v>115.12214285714286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72"/>
        <v>137.11066666666665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72"/>
        <v>155.71428571428572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72"/>
        <v>108.74999999999999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72"/>
        <v>134.05000000000001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72"/>
        <v>100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72"/>
        <v>119.16666666666667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72"/>
        <v>179.5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72"/>
        <v>134.38124999999999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72"/>
        <v>100.43200000000002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72"/>
        <v>101.45454545454547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72"/>
        <v>103.33333333333334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72"/>
        <v>107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72"/>
        <v>104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72"/>
        <v>107.83333333333334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72"/>
        <v>233.33333333333334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72"/>
        <v>100.60706666666665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78">E835/D835*100</f>
        <v>101.66666666666666</v>
      </c>
      <c r="P835" s="6">
        <f t="shared" ref="P835:P898" si="79">IFERROR(AVERAGE(E835/L835),0)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(J835/86400)+25569</f>
        <v>41718.878182870372</v>
      </c>
      <c r="T835" s="11">
        <f t="shared" ref="T835:T898" si="83">(I835/86400)+25569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78"/>
        <v>131.0181818181818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78"/>
        <v>117.25000000000001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78"/>
        <v>100.93039999999999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78"/>
        <v>121.8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78"/>
        <v>145.4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78"/>
        <v>116.61660000000001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78"/>
        <v>120.4166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78"/>
        <v>101.32000000000001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78"/>
        <v>104.32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78"/>
        <v>267.13333333333333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78"/>
        <v>194.13333333333333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78"/>
        <v>120.3802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78"/>
        <v>122.00090909090908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78"/>
        <v>100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78"/>
        <v>100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78"/>
        <v>119.9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78"/>
        <v>155.17499999999998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78"/>
        <v>130.44999999999999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78"/>
        <v>104.97142857142859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78"/>
        <v>100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78"/>
        <v>118.2205035971223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78"/>
        <v>103.44827586206897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78"/>
        <v>218.00000000000003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78"/>
        <v>100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78"/>
        <v>144.00583333333333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78"/>
        <v>104.67500000000001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78"/>
        <v>18.142857142857142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78"/>
        <v>2.2444444444444445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78"/>
        <v>0.33999999999999997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78"/>
        <v>4.5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78"/>
        <v>41.53846153846154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78"/>
        <v>2.0454545454545454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78"/>
        <v>18.285714285714285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78"/>
        <v>24.02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78"/>
        <v>0.1111111111111111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78"/>
        <v>11.818181818181818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78"/>
        <v>0.31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78"/>
        <v>5.416666666666667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78"/>
        <v>0.8125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78"/>
        <v>1.2857142857142856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78"/>
        <v>24.333333333333336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78"/>
        <v>40.799492385786799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78"/>
        <v>67.55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78"/>
        <v>1.3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78"/>
        <v>30.666666666666664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78"/>
        <v>2.9894179894179893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78"/>
        <v>0.8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78"/>
        <v>20.133333333333333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78"/>
        <v>40.020000000000003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78"/>
        <v>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78"/>
        <v>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78"/>
        <v>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78"/>
        <v>7.1999999999999993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78"/>
        <v>9.4412800000000008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78"/>
        <v>4.1666666666666661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78"/>
        <v>3.25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78"/>
        <v>40.75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78"/>
        <v>10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78"/>
        <v>39.17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78"/>
        <v>2.4375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78"/>
        <v>40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84">E899/D899*100</f>
        <v>0</v>
      </c>
      <c r="P899" s="6">
        <f t="shared" ref="P899:P962" si="85">IFERROR(AVERAGE(E899/L899),0)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(J899/86400)+25569</f>
        <v>41211.688750000001</v>
      </c>
      <c r="T899" s="11">
        <f t="shared" ref="T899:T962" si="89">(I899/86400)+25569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84"/>
        <v>2.8000000000000003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84"/>
        <v>37.333333333333336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84"/>
        <v>0.42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84"/>
        <v>0.3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84"/>
        <v>3.2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84"/>
        <v>0.30199999999999999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84"/>
        <v>3.0153846153846153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84"/>
        <v>3.25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84"/>
        <v>22.363636363636363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84"/>
        <v>0.85714285714285721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84"/>
        <v>6.6066666666666665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84"/>
        <v>5.7692307692307692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84"/>
        <v>0.6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84"/>
        <v>5.0256410256410255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84"/>
        <v>0.5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84"/>
        <v>30.9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84"/>
        <v>21.037037037037038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84"/>
        <v>2.1999999999999997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84"/>
        <v>10.9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84"/>
        <v>2.666666666666667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84"/>
        <v>10.86206896551724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84"/>
        <v>38.333333333333336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84"/>
        <v>6.5500000000000007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84"/>
        <v>14.536842105263158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84"/>
        <v>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84"/>
        <v>30.4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84"/>
        <v>1.4285714285714286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84"/>
        <v>1.1428571428571428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84"/>
        <v>0.35714285714285715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84"/>
        <v>1.4545454545454546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84"/>
        <v>17.155555555555555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84"/>
        <v>2.3220000000000001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84"/>
        <v>8.9066666666666663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84"/>
        <v>9.6333333333333346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84"/>
        <v>13.325999999999999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84"/>
        <v>2.484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84"/>
        <v>1.9066666666666665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84"/>
        <v>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84"/>
        <v>1.365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84"/>
        <v>28.04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84"/>
        <v>38.39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84"/>
        <v>39.942857142857143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84"/>
        <v>0.84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84"/>
        <v>43.406666666666666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84"/>
        <v>5.6613333333333333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84"/>
        <v>1.722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84"/>
        <v>1.9416666666666664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84"/>
        <v>11.328275684711327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84"/>
        <v>38.86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84"/>
        <v>46.100628930817614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90">E963/D963*100</f>
        <v>42.188421052631583</v>
      </c>
      <c r="P963" s="6">
        <f t="shared" ref="P963:P1026" si="91">IFERROR(AVERAGE(E963/L963),0)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(J963/86400)+25569</f>
        <v>42740.693692129629</v>
      </c>
      <c r="T963" s="11">
        <f t="shared" ref="T963:T1026" si="95">(I963/86400)+25569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90"/>
        <v>28.48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90"/>
        <v>1.077142857142857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90"/>
        <v>0.79909090909090907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90"/>
        <v>1.1919999999999999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90"/>
        <v>14.799999999999999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90"/>
        <v>17.810000000000002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90"/>
        <v>1.325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90"/>
        <v>46.666666666666664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90"/>
        <v>45.92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90"/>
        <v>0.22599999999999998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90"/>
        <v>34.625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90"/>
        <v>2.0549999999999997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90"/>
        <v>0.55999999999999994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90"/>
        <v>2.6069999999999998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90"/>
        <v>1.9259999999999999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90"/>
        <v>33.666666666666664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90"/>
        <v>56.263267182990241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90"/>
        <v>82.817599999999999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90"/>
        <v>14.860000000000001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90"/>
        <v>1.2375123751237513E-2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90"/>
        <v>1.7142857142857144E-2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90"/>
        <v>29.506136117214709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90"/>
        <v>1.06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90"/>
        <v>6.293333333333333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90"/>
        <v>12.75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90"/>
        <v>13.22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90"/>
        <v>16.77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90"/>
        <v>0.104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90"/>
        <v>4.24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90"/>
        <v>0.46699999999999997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90"/>
        <v>25.087142857142858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90"/>
        <v>2.3345000000000002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90"/>
        <v>7.26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90"/>
        <v>1.625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90"/>
        <v>1.3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90"/>
        <v>58.558333333333337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90"/>
        <v>7.7886666666666677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90"/>
        <v>2.2157147647256061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90"/>
        <v>104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90"/>
        <v>29.6029602960296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90"/>
        <v>16.055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90"/>
        <v>82.207999999999998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90"/>
        <v>75.051000000000002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90"/>
        <v>5.8500000000000005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90"/>
        <v>44.32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90"/>
        <v>0.26737967914438499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90"/>
        <v>13.13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90"/>
        <v>0.19088937093275488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90"/>
        <v>0.375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90"/>
        <v>21535.021000000001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90"/>
        <v>34.527999999999999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90"/>
        <v>30.599999999999998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90"/>
        <v>2.666666666666667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90"/>
        <v>2.8420000000000001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90"/>
        <v>22.878799999999998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90"/>
        <v>3.105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90"/>
        <v>47.333333333333336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90"/>
        <v>205.54838709677421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90"/>
        <v>351.80366666666669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90"/>
        <v>114.9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90"/>
        <v>237.15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90"/>
        <v>118.63774999999998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96">E1027/D1027*100</f>
        <v>109.92831428571431</v>
      </c>
      <c r="P1027" s="6">
        <f t="shared" ref="P1027:P1090" si="97">IFERROR(AVERAGE(E1027/L1027),0)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(J1027/86400)+25569</f>
        <v>42049.833761574075</v>
      </c>
      <c r="T1027" s="11">
        <f t="shared" ref="T1027:T1090" si="101">(I1027/86400)+25569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96"/>
        <v>100.00828571428571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96"/>
        <v>103.09292094387415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96"/>
        <v>117.27000000000001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96"/>
        <v>111.75999999999999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96"/>
        <v>342.09999999999997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96"/>
        <v>107.4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96"/>
        <v>108.49703703703703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96"/>
        <v>102.86144578313252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96"/>
        <v>130.0018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96"/>
        <v>107.65217391304347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96"/>
        <v>112.36044444444444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96"/>
        <v>102.1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96"/>
        <v>145.33333333333334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96"/>
        <v>128.19999999999999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96"/>
        <v>0.29411764705882354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96"/>
        <v>1.5384615384615385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96"/>
        <v>8.5370000000000008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96"/>
        <v>8.5714285714285715E-2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96"/>
        <v>2.6599999999999997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96"/>
        <v>0.05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96"/>
        <v>1.4133333333333333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96"/>
        <v>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96"/>
        <v>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96"/>
        <v>95.477386934673376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96"/>
        <v>8.974444444444444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96"/>
        <v>2.7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96"/>
        <v>3.3673333333333333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96"/>
        <v>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96"/>
        <v>0.15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96"/>
        <v>38.636363636363633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96"/>
        <v>0.70000000000000007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96"/>
        <v>6.8000000000000005E-2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96"/>
        <v>1.3333333333333335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96"/>
        <v>6.3092592592592585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96"/>
        <v>4.5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96"/>
        <v>62.765333333333331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96"/>
        <v>29.376000000000001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96"/>
        <v>7.5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96"/>
        <v>2.6076923076923078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96"/>
        <v>9.1050000000000004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96"/>
        <v>1.7647058823529412E-2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96"/>
        <v>0.55999999999999994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96"/>
        <v>0.82000000000000006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96"/>
        <v>3.42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96"/>
        <v>8.3333333333333343E-2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96"/>
        <v>14.182977777777777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102">E1091/D1091*100</f>
        <v>7.8266666666666662</v>
      </c>
      <c r="P1091" s="6">
        <f t="shared" ref="P1091:P1154" si="103">IFERROR(AVERAGE(E1091/L1091),0)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(J1091/86400)+25569</f>
        <v>42151.189525462964</v>
      </c>
      <c r="T1091" s="11">
        <f t="shared" ref="T1091:T1154" si="107">(I1091/86400)+25569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102"/>
        <v>3.8464497269020695E-2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102"/>
        <v>12.5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102"/>
        <v>1.05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102"/>
        <v>14.083333333333334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102"/>
        <v>18.300055555555556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102"/>
        <v>5.0347999999999997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102"/>
        <v>17.933333333333334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102"/>
        <v>4.7E-2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102"/>
        <v>7.2120000000000006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102"/>
        <v>0.5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102"/>
        <v>2.5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102"/>
        <v>4.1000000000000002E-2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102"/>
        <v>5.3125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102"/>
        <v>1.6199999999999999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102"/>
        <v>4.9516666666666671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102"/>
        <v>0.159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102"/>
        <v>41.25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102"/>
        <v>2.93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102"/>
        <v>0.44999999999999996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102"/>
        <v>0.51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102"/>
        <v>0.04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102"/>
        <v>35.537409090909087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102"/>
        <v>0.5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102"/>
        <v>0.16666666666666669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102"/>
        <v>0.13250000000000001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102"/>
        <v>3.5704000000000007E-2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102"/>
        <v>8.3000000000000007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102"/>
        <v>2.4222222222222221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102"/>
        <v>0.23809523809523811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102"/>
        <v>1.1599999999999999E-2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102"/>
        <v>0.22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102"/>
        <v>0.47222222222222221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102"/>
        <v>0.5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102"/>
        <v>1.6714285714285713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102"/>
        <v>0.1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102"/>
        <v>0.105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102"/>
        <v>0.22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102"/>
        <v>14.38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102"/>
        <v>0.66666666666666674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102"/>
        <v>4.0000000000000001E-3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102"/>
        <v>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102"/>
        <v>6.4439140811455857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102"/>
        <v>39.5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102"/>
        <v>0.35714285714285715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102"/>
        <v>6.25E-2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102"/>
        <v>0.41333333333333333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102"/>
        <v>0.125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102"/>
        <v>8.8333333333333339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102"/>
        <v>0.48666666666666669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102"/>
        <v>0.15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102"/>
        <v>10.08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102"/>
        <v>5.6937500000000005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108">E1155/D1155*100</f>
        <v>0.625</v>
      </c>
      <c r="P1155" s="6">
        <f t="shared" ref="P1155:P1218" si="109">IFERROR(AVERAGE(E1155/L1155),0)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(J1155/86400)+25569</f>
        <v>42143.714178240742</v>
      </c>
      <c r="T1155" s="11">
        <f t="shared" ref="T1155:T1218" si="113">(I1155/86400)+25569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108"/>
        <v>6.5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108"/>
        <v>0.752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108"/>
        <v>1.51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108"/>
        <v>0.46666666666666673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108"/>
        <v>3.85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108"/>
        <v>5.8333333333333341E-2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108"/>
        <v>20.705000000000002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108"/>
        <v>19.139999999999997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108"/>
        <v>1.6316666666666666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108"/>
        <v>5.6666666666666661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108"/>
        <v>0.16999999999999998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108"/>
        <v>0.4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108"/>
        <v>0.1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108"/>
        <v>2.4E-2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108"/>
        <v>5.9066666666666672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108"/>
        <v>2.9250000000000003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108"/>
        <v>5.7142857142857143E-3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108"/>
        <v>6.6666666666666671E-3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108"/>
        <v>5.3333333333333339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108"/>
        <v>11.75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108"/>
        <v>8.0000000000000002E-3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108"/>
        <v>4.2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108"/>
        <v>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108"/>
        <v>104.93636363636362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108"/>
        <v>105.44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108"/>
        <v>106.73333333333332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108"/>
        <v>104.12571428571428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108"/>
        <v>160.54999999999998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108"/>
        <v>107.77777777777777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108"/>
        <v>135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108"/>
        <v>109.07407407407408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108"/>
        <v>290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108"/>
        <v>103.95714285714286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108"/>
        <v>322.24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108"/>
        <v>135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108"/>
        <v>269.91034482758624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108"/>
        <v>253.29333333333332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108"/>
        <v>260.59999999999997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108"/>
        <v>101.31677953348381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108"/>
        <v>125.60416666666667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108"/>
        <v>102.43783333333334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108"/>
        <v>199.244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108"/>
        <v>102.45398773006136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108"/>
        <v>102.94615384615385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108"/>
        <v>100.86153846153847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108"/>
        <v>114.99999999999999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108"/>
        <v>104.16766467065868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108"/>
        <v>155.29999999999998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108"/>
        <v>106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108"/>
        <v>254.31499999999997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108"/>
        <v>101.1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108"/>
        <v>129.04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108"/>
        <v>102.23076923076924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108"/>
        <v>131.80000000000001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108"/>
        <v>786.0802000000001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108"/>
        <v>145.70000000000002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114">E1219/D1219*100</f>
        <v>102.60000000000001</v>
      </c>
      <c r="P1219" s="6">
        <f t="shared" ref="P1219:P1282" si="115">IFERROR(AVERAGE(E1219/L1219),0)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(J1219/86400)+25569</f>
        <v>42535.809490740736</v>
      </c>
      <c r="T1219" s="11">
        <f t="shared" ref="T1219:T1282" si="119">(I1219/86400)+25569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114"/>
        <v>172.27777777777777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114"/>
        <v>159.16819571865443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114"/>
        <v>103.76666666666668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114"/>
        <v>111.40954545454547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114"/>
        <v>280.375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114"/>
        <v>112.10606060606061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114"/>
        <v>7.0666666666666673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114"/>
        <v>4.3999999999999995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114"/>
        <v>3.8739999999999997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114"/>
        <v>29.299999999999997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114"/>
        <v>0.90909090909090906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114"/>
        <v>0.8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114"/>
        <v>11.600000000000001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114"/>
        <v>2.7873639500929119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114"/>
        <v>17.8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114"/>
        <v>3.0124999999999997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114"/>
        <v>50.739999999999995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114"/>
        <v>0.54884742041712409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114"/>
        <v>14.091666666666667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114"/>
        <v>103.8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114"/>
        <v>120.24999999999999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114"/>
        <v>117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114"/>
        <v>122.14285714285715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114"/>
        <v>151.63999999999999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114"/>
        <v>104.44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114"/>
        <v>200.15333333333331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114"/>
        <v>101.8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114"/>
        <v>137.65714285714284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114"/>
        <v>303833.2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114"/>
        <v>198.85074626865671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114"/>
        <v>202.36666666666667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114"/>
        <v>117.96376666666666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114"/>
        <v>294.72727272727275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114"/>
        <v>213.14633333333336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114"/>
        <v>104.24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114"/>
        <v>113.66666666666667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114"/>
        <v>101.25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114"/>
        <v>125.41538461538462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114"/>
        <v>119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114"/>
        <v>166.46153846153845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114"/>
        <v>119.14771428571429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114"/>
        <v>100.47368421052632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114"/>
        <v>101.8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114"/>
        <v>116.66666666666667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114"/>
        <v>108.64893617021276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114"/>
        <v>114.72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114"/>
        <v>101.8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114"/>
        <v>106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114"/>
        <v>103.49999999999999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114"/>
        <v>154.97535999999999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114"/>
        <v>162.14066666666668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114"/>
        <v>104.42100000000001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114"/>
        <v>106.12433333333333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114"/>
        <v>154.93846153846152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114"/>
        <v>110.77157238734421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114"/>
        <v>110.91186666666665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120">E1283/D1283*100</f>
        <v>110.71428571428572</v>
      </c>
      <c r="P1283" s="6">
        <f t="shared" ref="P1283:P1346" si="121">IFERROR(AVERAGE(E1283/L1283),0)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(J1283/86400)+25569</f>
        <v>41463.743472222224</v>
      </c>
      <c r="T1283" s="11">
        <f t="shared" ref="T1283:T1346" si="125">(I1283/86400)+25569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120"/>
        <v>123.61333333333333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120"/>
        <v>211.05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120"/>
        <v>101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120"/>
        <v>101.64999999999999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120"/>
        <v>108.33333333333333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120"/>
        <v>242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120"/>
        <v>100.44999999999999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120"/>
        <v>125.06666666666666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120"/>
        <v>108.57142857142857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120"/>
        <v>145.70000000000002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120"/>
        <v>110.00000000000001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120"/>
        <v>102.23333333333333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120"/>
        <v>122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120"/>
        <v>101.96000000000001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120"/>
        <v>141.1764705882353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120"/>
        <v>109.52500000000001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120"/>
        <v>104.65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120"/>
        <v>124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120"/>
        <v>135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120"/>
        <v>102.75000000000001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120"/>
        <v>100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120"/>
        <v>130.26085714285716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120"/>
        <v>39.627499999999998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120"/>
        <v>25.976666666666663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120"/>
        <v>65.24636363636364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120"/>
        <v>11.514000000000001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120"/>
        <v>11.360000000000001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120"/>
        <v>111.99130434782609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120"/>
        <v>15.5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120"/>
        <v>32.027999999999999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120"/>
        <v>0.60869565217391308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120"/>
        <v>31.114999999999998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120"/>
        <v>1.1266666666666667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120"/>
        <v>40.404000000000003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120"/>
        <v>1.3333333333333333E-3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120"/>
        <v>5.7334999999999994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120"/>
        <v>15.324999999999999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120"/>
        <v>15.103448275862069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120"/>
        <v>0.503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120"/>
        <v>1.3028138528138529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120"/>
        <v>0.30285714285714288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120"/>
        <v>8.8800000000000008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120"/>
        <v>9.84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120"/>
        <v>2.4299999999999997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120"/>
        <v>1.1299999999999999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120"/>
        <v>3.5520833333333335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120"/>
        <v>2.3306666666666667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120"/>
        <v>0.81600000000000006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120"/>
        <v>22.494285714285713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120"/>
        <v>1.3668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120"/>
        <v>10.754135338345865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120"/>
        <v>19.759999999999998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120"/>
        <v>84.946999999999989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120"/>
        <v>49.381999999999998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120"/>
        <v>3.3033333333333332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120"/>
        <v>6.6339999999999995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120"/>
        <v>70.36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120"/>
        <v>0.2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120"/>
        <v>102.298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120"/>
        <v>377.73333333333335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126">E1347/D1347*100</f>
        <v>125</v>
      </c>
      <c r="P1347" s="6">
        <f t="shared" ref="P1347:P1410" si="127">IFERROR(AVERAGE(E1347/L1347),0)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(J1347/86400)+25569</f>
        <v>41799.814340277779</v>
      </c>
      <c r="T1347" s="11">
        <f t="shared" ref="T1347:T1410" si="131">(I1347/86400)+25569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126"/>
        <v>147.32653061224491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126"/>
        <v>102.2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126"/>
        <v>101.8723404255319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126"/>
        <v>204.2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126"/>
        <v>104.05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126"/>
        <v>101.265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126"/>
        <v>136.13999999999999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126"/>
        <v>133.6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126"/>
        <v>130.25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126"/>
        <v>122.67999999999999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126"/>
        <v>182.81058823529412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126"/>
        <v>125.29999999999998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126"/>
        <v>111.66666666666667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126"/>
        <v>115.75757575757575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126"/>
        <v>173.2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126"/>
        <v>125.98333333333333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126"/>
        <v>109.1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126"/>
        <v>100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126"/>
        <v>118.64285714285714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126"/>
        <v>100.26666666666667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126"/>
        <v>126.48920000000001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126"/>
        <v>114.26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126"/>
        <v>110.7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126"/>
        <v>105.34805315203954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126"/>
        <v>103.66666666666666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126"/>
        <v>107.08672667523933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126"/>
        <v>124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126"/>
        <v>105.01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126"/>
        <v>189.46666666666667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126"/>
        <v>171.32499999999999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126"/>
        <v>252.48648648648651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126"/>
        <v>116.15384615384616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126"/>
        <v>203.35000000000002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126"/>
        <v>111.60000000000001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126"/>
        <v>424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126"/>
        <v>107.1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126"/>
        <v>104.3625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126"/>
        <v>212.40909090909091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126"/>
        <v>124.08571428571429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126"/>
        <v>110.406125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126"/>
        <v>218.75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126"/>
        <v>136.625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126"/>
        <v>134.8074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126"/>
        <v>145.4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126"/>
        <v>109.10714285714285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126"/>
        <v>110.2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126"/>
        <v>113.64000000000001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126"/>
        <v>102.35000000000001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126"/>
        <v>122.13333333333334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126"/>
        <v>111.88571428571427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126"/>
        <v>107.3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126"/>
        <v>113.85000000000001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126"/>
        <v>109.68181818181819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126"/>
        <v>126.14444444444443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126"/>
        <v>167.42857142857144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126"/>
        <v>496.52000000000004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126"/>
        <v>109.16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126"/>
        <v>102.57499999999999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126"/>
        <v>1.6620689655172414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126"/>
        <v>0.42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126"/>
        <v>0.125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126"/>
        <v>0.5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126"/>
        <v>7.1999999999999993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132">E1411/D1411*100</f>
        <v>0</v>
      </c>
      <c r="P1411" s="6">
        <f t="shared" ref="P1411:P1474" si="133">IFERROR(AVERAGE(E1411/L1411),0)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(J1411/86400)+25569</f>
        <v>41945.133506944447</v>
      </c>
      <c r="T1411" s="11">
        <f t="shared" ref="T1411:T1474" si="137">(I1411/86400)+25569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132"/>
        <v>1.6666666666666666E-2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132"/>
        <v>0.23333333333333336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132"/>
        <v>4.5714285714285712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132"/>
        <v>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132"/>
        <v>0.2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132"/>
        <v>18.181818181818183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132"/>
        <v>1.2222222222222223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132"/>
        <v>0.2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132"/>
        <v>7.0634920634920633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132"/>
        <v>2.7272727272727271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132"/>
        <v>0.1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132"/>
        <v>0.104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132"/>
        <v>0.33333333333333337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132"/>
        <v>20.36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132"/>
        <v>8.3800000000000008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132"/>
        <v>4.5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132"/>
        <v>8.06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132"/>
        <v>31.94705882352941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132"/>
        <v>6.708333333333333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132"/>
        <v>9.9878048780487809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132"/>
        <v>0.1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132"/>
        <v>0.77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132"/>
        <v>26.900000000000002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132"/>
        <v>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132"/>
        <v>6.6055045871559637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132"/>
        <v>7.6923076923076927E-3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132"/>
        <v>1.1222222222222222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132"/>
        <v>1.4999999999999999E-2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132"/>
        <v>1E-3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132"/>
        <v>1.0554089709762533E-2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132"/>
        <v>0.85714285714285721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132"/>
        <v>10.5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132"/>
        <v>2.9000000000000004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132"/>
        <v>101.24459999999999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132"/>
        <v>108.5175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132"/>
        <v>147.66666666666666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132"/>
        <v>163.19999999999999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132"/>
        <v>456.41449999999998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132"/>
        <v>107.87731249999999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132"/>
        <v>115.08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132"/>
        <v>102.36842105263158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132"/>
        <v>108.42485875706214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132"/>
        <v>125.13333333333334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132"/>
        <v>103.840625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132"/>
        <v>138.70400000000001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138">E1475/D1475*100</f>
        <v>120.51600000000001</v>
      </c>
      <c r="P1475" s="6">
        <f t="shared" ref="P1475:P1538" si="139">IFERROR(AVERAGE(E1475/L1475),0)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(J1475/86400)+25569</f>
        <v>40939.979618055557</v>
      </c>
      <c r="T1475" s="11">
        <f t="shared" ref="T1475:T1538" si="143">(I1475/86400)+25569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138"/>
        <v>112.26666666666667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138"/>
        <v>188.66966666666667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138"/>
        <v>661.55466666666666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138"/>
        <v>111.31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138"/>
        <v>1181.6142199999999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138"/>
        <v>137.375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138"/>
        <v>117.04040000000001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138"/>
        <v>2.1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138"/>
        <v>0.1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138"/>
        <v>0.7142857142857143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138"/>
        <v>2.2388059701492535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138"/>
        <v>0.24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138"/>
        <v>2.4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138"/>
        <v>30.862068965517242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138"/>
        <v>8.3333333333333321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138"/>
        <v>0.75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138"/>
        <v>8.9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138"/>
        <v>6.6666666666666671E-3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138"/>
        <v>1.9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138"/>
        <v>0.25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138"/>
        <v>25.035714285714285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138"/>
        <v>166.33076923076925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138"/>
        <v>101.44545454545455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138"/>
        <v>107.89146666666667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138"/>
        <v>277.93846153846158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138"/>
        <v>103.58125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138"/>
        <v>111.4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138"/>
        <v>215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138"/>
        <v>110.76216216216217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138"/>
        <v>123.64125714285714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138"/>
        <v>101.03500000000001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138"/>
        <v>111.79285714285714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138"/>
        <v>558.7714285714286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138"/>
        <v>150.01875000000001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138"/>
        <v>106.476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138"/>
        <v>157.18899999999999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138"/>
        <v>108.65882352941176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138"/>
        <v>161.97999999999999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138"/>
        <v>205.36666666666665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138"/>
        <v>103.36388888888889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138"/>
        <v>103.47222222222223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138"/>
        <v>106.81333333333333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138"/>
        <v>138.96574712643678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138"/>
        <v>124.84324324324325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138"/>
        <v>206.99999999999997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138"/>
        <v>174.00576923076923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138"/>
        <v>120.32608695652173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138"/>
        <v>110.44428571428573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138"/>
        <v>281.56666666666666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138"/>
        <v>100.67894736842105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138"/>
        <v>134.82571428571427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138"/>
        <v>175.95744680851064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138"/>
        <v>484.02000000000004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138"/>
        <v>145.14000000000001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138"/>
        <v>417.73333333333335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138"/>
        <v>132.42499999999998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138"/>
        <v>250.30841666666666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144">E1539/D1539*100</f>
        <v>179.9</v>
      </c>
      <c r="P1539" s="6">
        <f t="shared" ref="P1539:P1602" si="145">IFERROR(AVERAGE(E1539/L1539),0)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(J1539/86400)+25569</f>
        <v>42552.315127314811</v>
      </c>
      <c r="T1539" s="11">
        <f t="shared" ref="T1539:T1602" si="149">(I1539/86400)+25569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144"/>
        <v>102.62857142857142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144"/>
        <v>135.98609999999999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144"/>
        <v>117.86666666666667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144"/>
        <v>3.3333333333333333E-2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144"/>
        <v>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144"/>
        <v>0.44444444444444442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144"/>
        <v>3.3333333333333333E-2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144"/>
        <v>28.9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144"/>
        <v>8.5714285714285712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144"/>
        <v>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144"/>
        <v>13.466666666666665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144"/>
        <v>49.186046511627907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144"/>
        <v>45.133333333333333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144"/>
        <v>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144"/>
        <v>4.666666666666667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144"/>
        <v>0.33333333333333337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144"/>
        <v>3.7600000000000002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144"/>
        <v>0.67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144"/>
        <v>1.4166666666666665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144"/>
        <v>0.1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144"/>
        <v>2.5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144"/>
        <v>21.25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144"/>
        <v>4.117647058823529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144"/>
        <v>13.639999999999999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144"/>
        <v>41.4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144"/>
        <v>0.66115702479338845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144"/>
        <v>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144"/>
        <v>2.4777777777777779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144"/>
        <v>5.0599999999999996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144"/>
        <v>22.91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144"/>
        <v>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144"/>
        <v>0.54999999999999993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144"/>
        <v>10.806536636794938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144"/>
        <v>0.84008400840084008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144"/>
        <v>0.5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144"/>
        <v>9.3000000000000007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144"/>
        <v>7.4999999999999997E-2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144"/>
        <v>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144"/>
        <v>1.3333333333333334E-2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144"/>
        <v>1.7000000000000002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144"/>
        <v>29.228571428571428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144"/>
        <v>1.3636363636363637E-2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144"/>
        <v>20.5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144"/>
        <v>0.27999999999999997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144"/>
        <v>2.3076923076923079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144"/>
        <v>0.125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144"/>
        <v>7.3400000000000007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50">E1603/D1603*100</f>
        <v>108.2492</v>
      </c>
      <c r="P1603" s="6">
        <f t="shared" ref="P1603:P1666" si="151">IFERROR(AVERAGE(E1603/L1603),0)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(J1603/86400)+25569</f>
        <v>40638.092974537038</v>
      </c>
      <c r="T1603" s="11">
        <f t="shared" ref="T1603:T1666" si="155">(I1603/86400)+25569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50"/>
        <v>100.16666666666667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50"/>
        <v>100.03299999999999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50"/>
        <v>122.10714285714286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50"/>
        <v>100.69333333333334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50"/>
        <v>101.004125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50"/>
        <v>145.11000000000001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50"/>
        <v>101.25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50"/>
        <v>118.33333333333333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50"/>
        <v>271.85000000000002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50"/>
        <v>125.125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50"/>
        <v>110.00000000000001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50"/>
        <v>101.49999999999999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50"/>
        <v>102.69999999999999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50"/>
        <v>114.12500000000001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50"/>
        <v>104.2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50"/>
        <v>145.85714285714286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50"/>
        <v>105.06666666666666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50"/>
        <v>133.33333333333331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50"/>
        <v>112.99999999999999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50"/>
        <v>121.2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50"/>
        <v>101.72463768115942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50"/>
        <v>101.06666666666666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50"/>
        <v>118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50"/>
        <v>155.33333333333331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50"/>
        <v>101.18750000000001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50"/>
        <v>117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50"/>
        <v>100.925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50"/>
        <v>103.66666666666666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50"/>
        <v>265.25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50"/>
        <v>155.91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50"/>
        <v>101.62500000000001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50"/>
        <v>100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50"/>
        <v>100.49999999999999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50"/>
        <v>125.29999999999998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50"/>
        <v>103.55555555555556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50"/>
        <v>103.8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50"/>
        <v>105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50"/>
        <v>100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50"/>
        <v>169.86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50"/>
        <v>101.4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50"/>
        <v>100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50"/>
        <v>124.70000000000002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50"/>
        <v>109.5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50"/>
        <v>110.80000000000001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50"/>
        <v>110.2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50"/>
        <v>104.71999999999998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50"/>
        <v>125.26086956521738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50"/>
        <v>100.58763157894737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50"/>
        <v>141.55000000000001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50"/>
        <v>100.75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50"/>
        <v>100.66666666666666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50"/>
        <v>174.2304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50"/>
        <v>119.90909090909089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50"/>
        <v>142.86666666666667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50"/>
        <v>100.33493333333334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50"/>
        <v>104.93380000000001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50"/>
        <v>132.23333333333335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50"/>
        <v>112.79999999999998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50"/>
        <v>1253.75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50"/>
        <v>102.50632911392405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50"/>
        <v>102.6375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50"/>
        <v>108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50"/>
        <v>122.40879999999999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56">E1667/D1667*100</f>
        <v>119.45714285714286</v>
      </c>
      <c r="P1667" s="6">
        <f t="shared" ref="P1667:P1730" si="157">IFERROR(AVERAGE(E1667/L1667),0)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(J1667/86400)+25569</f>
        <v>40564.649456018517</v>
      </c>
      <c r="T1667" s="11">
        <f t="shared" ref="T1667:T1730" si="161">(I1667/86400)+25569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56"/>
        <v>160.88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56"/>
        <v>126.85294117647059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56"/>
        <v>102.6375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56"/>
        <v>139.75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56"/>
        <v>102.60000000000001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56"/>
        <v>100.67349999999999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56"/>
        <v>112.94117647058823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56"/>
        <v>128.09523809523807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56"/>
        <v>201.7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56"/>
        <v>137.416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56"/>
        <v>115.33333333333333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56"/>
        <v>111.66666666666667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56"/>
        <v>118.39999999999999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56"/>
        <v>175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56"/>
        <v>117.5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56"/>
        <v>101.42212307692309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56"/>
        <v>21.714285714285715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56"/>
        <v>109.125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56"/>
        <v>102.85714285714285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56"/>
        <v>0.36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56"/>
        <v>31.25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56"/>
        <v>44.3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56"/>
        <v>100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56"/>
        <v>25.4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56"/>
        <v>33.473333333333329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56"/>
        <v>47.8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56"/>
        <v>9.3333333333333339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56"/>
        <v>0.05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56"/>
        <v>11.708333333333334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56"/>
        <v>20.208000000000002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56"/>
        <v>4.2311459353574925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56"/>
        <v>26.06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56"/>
        <v>0.19801980198019803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56"/>
        <v>6.0606060606060606E-3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56"/>
        <v>1.02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56"/>
        <v>65.100000000000009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56"/>
        <v>9.74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56"/>
        <v>4.8571428571428568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56"/>
        <v>0.67999999999999994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56"/>
        <v>10.5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56"/>
        <v>1.6666666666666667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56"/>
        <v>7.8680000000000003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56"/>
        <v>0.22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56"/>
        <v>7.5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56"/>
        <v>42.725880551301685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56"/>
        <v>0.2142857142857143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56"/>
        <v>0.87500000000000011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56"/>
        <v>5.625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56"/>
        <v>3.4722222222222224E-2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56"/>
        <v>6.5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56"/>
        <v>0.58333333333333337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56"/>
        <v>10.181818181818182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56"/>
        <v>33.784615384615385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56"/>
        <v>3.3333333333333333E-2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56"/>
        <v>68.400000000000006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62">E1731/D1731*100</f>
        <v>0</v>
      </c>
      <c r="P1731" s="6">
        <f t="shared" ref="P1731:P1794" si="163">IFERROR(AVERAGE(E1731/L1731),0)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(J1731/86400)+25569</f>
        <v>42471.052152777775</v>
      </c>
      <c r="T1731" s="11">
        <f t="shared" ref="T1731:T1794" si="167">(I1731/86400)+25569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62"/>
        <v>2.2222222222222223E-2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62"/>
        <v>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62"/>
        <v>0.73333333333333328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62"/>
        <v>21.25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62"/>
        <v>0.4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62"/>
        <v>0.1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62"/>
        <v>110.83333333333334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62"/>
        <v>108.74999999999999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62"/>
        <v>100.41666666666667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62"/>
        <v>118.45454545454545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62"/>
        <v>114.01428571428571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62"/>
        <v>148.10000000000002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62"/>
        <v>104.95555555555556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62"/>
        <v>129.94800000000001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62"/>
        <v>123.48756218905473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62"/>
        <v>201.62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62"/>
        <v>102.89999999999999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62"/>
        <v>260.16666666666663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62"/>
        <v>108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62"/>
        <v>110.52941176470587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62"/>
        <v>120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62"/>
        <v>102.82909090909091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62"/>
        <v>115.99999999999999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62"/>
        <v>114.7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62"/>
        <v>106.60000000000001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62"/>
        <v>165.44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62"/>
        <v>155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62"/>
        <v>885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62"/>
        <v>101.90833333333333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62"/>
        <v>19.600000000000001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62"/>
        <v>59.467839999999995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62"/>
        <v>45.72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62"/>
        <v>3.74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62"/>
        <v>2.7025000000000001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62"/>
        <v>56.51428571428572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62"/>
        <v>21.30952380952381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62"/>
        <v>15.6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62"/>
        <v>6.2566666666666677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62"/>
        <v>45.92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62"/>
        <v>65.101538461538468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62"/>
        <v>6.7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62"/>
        <v>13.5625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62"/>
        <v>1.9900000000000002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62"/>
        <v>36.236363636363642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62"/>
        <v>39.743333333333339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62"/>
        <v>25.763636363636365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62"/>
        <v>15.491428571428573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62"/>
        <v>23.692499999999999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62"/>
        <v>39.76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62"/>
        <v>20.220833333333331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62"/>
        <v>47.631578947368418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62"/>
        <v>15.329999999999998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62"/>
        <v>1.3818181818181818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62"/>
        <v>0.5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62"/>
        <v>4.957575757575758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62"/>
        <v>3.5666666666666664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62"/>
        <v>61.124000000000002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68">E1795/D1795*100</f>
        <v>1.3333333333333335</v>
      </c>
      <c r="P1795" s="6">
        <f t="shared" ref="P1795:P1858" si="169">IFERROR(AVERAGE(E1795/L1795),0)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(J1795/86400)+25569</f>
        <v>41940.891666666663</v>
      </c>
      <c r="T1795" s="11">
        <f t="shared" ref="T1795:T1858" si="173">(I1795/86400)+25569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68"/>
        <v>11.077777777777778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68"/>
        <v>38.735714285714288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68"/>
        <v>22.05263157894737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68"/>
        <v>67.55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68"/>
        <v>13.637499999999999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68"/>
        <v>1.7457500000000001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68"/>
        <v>20.44963251188932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68"/>
        <v>13.852941176470587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68"/>
        <v>48.485714285714288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68"/>
        <v>30.8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68"/>
        <v>35.174193548387095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68"/>
        <v>36.404444444444444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68"/>
        <v>2.9550000000000001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68"/>
        <v>11.06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68"/>
        <v>41.407142857142858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68"/>
        <v>10.857142857142858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68"/>
        <v>3.3333333333333335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68"/>
        <v>7.407407407407407E-2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68"/>
        <v>13.307692307692307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68"/>
        <v>49.183333333333337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68"/>
        <v>2.036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68"/>
        <v>52.327777777777776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68"/>
        <v>2.083333333333333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68"/>
        <v>6.565384615384616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68"/>
        <v>134.88999999999999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68"/>
        <v>100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68"/>
        <v>115.85714285714286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68"/>
        <v>100.06666666666666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68"/>
        <v>105.05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68"/>
        <v>101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68"/>
        <v>100.66250000000001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68"/>
        <v>100.16000000000001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68"/>
        <v>166.68333333333334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68"/>
        <v>101.53333333333335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68"/>
        <v>103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68"/>
        <v>142.85714285714286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68"/>
        <v>262.5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68"/>
        <v>118.05000000000001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68"/>
        <v>104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68"/>
        <v>200.34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68"/>
        <v>306.83333333333331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68"/>
        <v>100.149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68"/>
        <v>205.29999999999998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68"/>
        <v>108.88888888888889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68"/>
        <v>101.75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68"/>
        <v>125.25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68"/>
        <v>124.0061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68"/>
        <v>101.4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68"/>
        <v>100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68"/>
        <v>137.92666666666668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68"/>
        <v>120.88000000000001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68"/>
        <v>107.36666666666667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68"/>
        <v>100.33333333333334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68"/>
        <v>101.52222222222223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68"/>
        <v>100.07692307692308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68"/>
        <v>116.96666666666667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68"/>
        <v>101.875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68"/>
        <v>102.12366666666665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68"/>
        <v>154.05897142857143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68"/>
        <v>101.25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74">E1859/D1859*100</f>
        <v>100</v>
      </c>
      <c r="P1859" s="6">
        <f t="shared" ref="P1859:P1922" si="175">IFERROR(AVERAGE(E1859/L1859),0)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(J1859/86400)+25569</f>
        <v>41864.76866898148</v>
      </c>
      <c r="T1859" s="11">
        <f t="shared" ref="T1859:T1922" si="179">(I1859/86400)+25569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74"/>
        <v>108.74800874800874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74"/>
        <v>131.83333333333334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74"/>
        <v>133.46666666666667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74"/>
        <v>8.0833333333333321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74"/>
        <v>0.4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74"/>
        <v>42.892307692307689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74"/>
        <v>3.6363636363636364E-3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74"/>
        <v>0.5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74"/>
        <v>0.05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74"/>
        <v>4.8680000000000003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74"/>
        <v>10.314285714285715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74"/>
        <v>71.784615384615378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74"/>
        <v>1.06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74"/>
        <v>0.44999999999999996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74"/>
        <v>1.6250000000000001E-2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74"/>
        <v>0.51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74"/>
        <v>0.12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74"/>
        <v>20.080000000000002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74"/>
        <v>172.68449999999999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74"/>
        <v>100.8955223880597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74"/>
        <v>104.8048048048048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74"/>
        <v>135.1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74"/>
        <v>116.32786885245903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74"/>
        <v>102.08333333333333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74"/>
        <v>111.16666666666666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74"/>
        <v>166.08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74"/>
        <v>106.60000000000001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74"/>
        <v>144.58441666666667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74"/>
        <v>105.55000000000001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74"/>
        <v>136.60000000000002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74"/>
        <v>104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74"/>
        <v>114.5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74"/>
        <v>101.71957671957672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74"/>
        <v>123.94678492239468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74"/>
        <v>102.45669291338582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74"/>
        <v>144.5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74"/>
        <v>133.33333333333331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74"/>
        <v>109.3644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74"/>
        <v>2.6969696969696968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74"/>
        <v>1.2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74"/>
        <v>46.6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74"/>
        <v>0.1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74"/>
        <v>0.16800000000000001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74"/>
        <v>42.76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74"/>
        <v>0.28333333333333333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74"/>
        <v>1.7319999999999998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74"/>
        <v>14.111428571428572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74"/>
        <v>39.395294117647055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74"/>
        <v>2.3529411764705882E-2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74"/>
        <v>59.3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74"/>
        <v>1.3270833333333334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74"/>
        <v>9.0090090090090094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74"/>
        <v>1.6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74"/>
        <v>0.51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74"/>
        <v>52.570512820512818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74"/>
        <v>1.04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74"/>
        <v>47.4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74"/>
        <v>43.03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80">E1923/D1923*100</f>
        <v>136.80000000000001</v>
      </c>
      <c r="P1923" s="6">
        <f t="shared" ref="P1923:P1986" si="181">IFERROR(AVERAGE(E1923/L1923),0)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(J1923/86400)+25569</f>
        <v>41074.221562500003</v>
      </c>
      <c r="T1923" s="11">
        <f t="shared" ref="T1923:T1986" si="185">(I1923/86400)+25569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80"/>
        <v>115.55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80"/>
        <v>240.79999999999998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80"/>
        <v>114.39999999999999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80"/>
        <v>110.33333333333333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80"/>
        <v>195.37933333333334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80"/>
        <v>103.33333333333334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80"/>
        <v>103.1372549019608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80"/>
        <v>100.3125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80"/>
        <v>127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80"/>
        <v>120.601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80"/>
        <v>106.99047619047619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80"/>
        <v>172.43333333333334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80"/>
        <v>123.61999999999999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80"/>
        <v>108.4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80"/>
        <v>116.52013333333333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80"/>
        <v>187.245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80"/>
        <v>115.93333333333334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80"/>
        <v>110.7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80"/>
        <v>170.92307692307693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80"/>
        <v>126.11835600000001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80"/>
        <v>138.44033333333334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80"/>
        <v>1705.2499999999998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80"/>
        <v>788.05550000000005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80"/>
        <v>348.01799999999997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80"/>
        <v>149.74666666666667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80"/>
        <v>100.63375000000001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80"/>
        <v>800.21100000000001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80"/>
        <v>106.00260000000002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80"/>
        <v>200.51866666666669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80"/>
        <v>212.44399999999999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80"/>
        <v>198.47237142857145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80"/>
        <v>225.94666666666666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80"/>
        <v>698.94800000000009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80"/>
        <v>398.59528571428569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80"/>
        <v>294.0333333333333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80"/>
        <v>167.50470000000001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80"/>
        <v>1435.5717142857143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80"/>
        <v>156.73439999999999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80"/>
        <v>117.90285714285716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80"/>
        <v>1105.3811999999998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80"/>
        <v>192.92499999999998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80"/>
        <v>126.8842105263158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80"/>
        <v>259.57748878923763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80"/>
        <v>262.27999999999997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80"/>
        <v>206.74309000000002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80"/>
        <v>370.13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80"/>
        <v>284.96600000000001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80"/>
        <v>579.08000000000004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80"/>
        <v>1131.8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80"/>
        <v>263.02771750000005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80"/>
        <v>674.48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80"/>
        <v>256.83081313131316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80"/>
        <v>375.49599999999998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80"/>
        <v>208.70837499999996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80"/>
        <v>346.6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80"/>
        <v>402.33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80"/>
        <v>1026.8451399999999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80"/>
        <v>114.901155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80"/>
        <v>354.82402000000002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80"/>
        <v>5.08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80"/>
        <v>4.3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80"/>
        <v>21.146666666666665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86">E1987/D1987*100</f>
        <v>3.1875</v>
      </c>
      <c r="P1987" s="6">
        <f t="shared" ref="P1987:P2050" si="187">IFERROR(AVERAGE(E1987/L1987),0)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(J1987/86400)+25569</f>
        <v>42555.698738425926</v>
      </c>
      <c r="T1987" s="11">
        <f t="shared" ref="T1987:T2050" si="191">(I1987/86400)+25569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86"/>
        <v>0.05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86"/>
        <v>42.472727272727276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86"/>
        <v>0.41666666666666669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86"/>
        <v>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86"/>
        <v>16.966666666666665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86"/>
        <v>7.0000000000000009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86"/>
        <v>0.13333333333333333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86"/>
        <v>7.8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86"/>
        <v>26.200000000000003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86"/>
        <v>0.76129032258064511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86"/>
        <v>12.5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86"/>
        <v>382.12909090909091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86"/>
        <v>216.79422000000002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86"/>
        <v>312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86"/>
        <v>234.42048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86"/>
        <v>123.68010000000001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86"/>
        <v>247.84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86"/>
        <v>115.7092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86"/>
        <v>117.07484768810599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86"/>
        <v>305.15800000000002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86"/>
        <v>320.05299999999994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86"/>
        <v>819.56399999999996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86"/>
        <v>234.90000000000003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86"/>
        <v>494.91374999999999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86"/>
        <v>7813.7822333333334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86"/>
        <v>113.00013888888888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86"/>
        <v>921.54219999999998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86"/>
        <v>125.10239999999999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86"/>
        <v>102.24343076923077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86"/>
        <v>484.90975000000003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86"/>
        <v>192.33333333333334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86"/>
        <v>281.10000000000002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86"/>
        <v>125.13700000000001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86"/>
        <v>161.459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86"/>
        <v>585.35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86"/>
        <v>201.14999999999998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86"/>
        <v>133.48307999999997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86"/>
        <v>120.24900000000001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86"/>
        <v>126.16666666666667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86"/>
        <v>361.2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86"/>
        <v>226.239013671875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86"/>
        <v>120.35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86"/>
        <v>304.18799999999999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86"/>
        <v>178.67599999999999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86"/>
        <v>386.81998717948721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86"/>
        <v>211.03642500000004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86"/>
        <v>131.66833333333335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86"/>
        <v>300.47639999999996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86"/>
        <v>420.51249999999999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86"/>
        <v>136.21680000000001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86"/>
        <v>248.17133333333334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86"/>
        <v>181.86315789473684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86"/>
        <v>123.53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86"/>
        <v>506.20938628158842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86"/>
        <v>108.21333333333334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86"/>
        <v>819.18387755102037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86"/>
        <v>121.10000000000001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86"/>
        <v>102.99897959183673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86"/>
        <v>148.33229411764705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92">E2051/D2051*100</f>
        <v>120.19070000000001</v>
      </c>
      <c r="P2051" s="6">
        <f t="shared" ref="P2051:P2114" si="193">IFERROR(AVERAGE(E2051/L2051),0)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(J2051/86400)+25569</f>
        <v>41575.527349537035</v>
      </c>
      <c r="T2051" s="11">
        <f t="shared" ref="T2051:T2114" si="197">(I2051/86400)+25569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92"/>
        <v>473.27000000000004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92"/>
        <v>130.36250000000001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92"/>
        <v>353.048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92"/>
        <v>101.02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92"/>
        <v>113.59142857142857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92"/>
        <v>167.41666666666666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92"/>
        <v>153.452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92"/>
        <v>202.23220000000001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92"/>
        <v>168.28125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92"/>
        <v>143.45666666666668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92"/>
        <v>196.4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92"/>
        <v>107.91999999999999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92"/>
        <v>114.97699999999999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92"/>
        <v>148.04999999999998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92"/>
        <v>191.16676082790633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92"/>
        <v>199.215125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92"/>
        <v>218.6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92"/>
        <v>126.86868686868686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92"/>
        <v>105.22388000000001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92"/>
        <v>128.40666000000002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92"/>
        <v>317.3272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92"/>
        <v>280.73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92"/>
        <v>110.73146853146854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92"/>
        <v>152.60429999999999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92"/>
        <v>102.49999999999999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92"/>
        <v>1678.3738373837384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92"/>
        <v>543.349156424581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92"/>
        <v>115.50800000000001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92"/>
        <v>131.20499999999998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92"/>
        <v>288.17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92"/>
        <v>507.8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92"/>
        <v>114.57142857142857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92"/>
        <v>110.73333333333333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92"/>
        <v>113.33333333333333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92"/>
        <v>108.33333333333333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92"/>
        <v>123.53333333333335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92"/>
        <v>100.69999999999999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92"/>
        <v>103.53333333333335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92"/>
        <v>115.51066666666668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92"/>
        <v>120.4004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92"/>
        <v>115.040375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92"/>
        <v>120.46777777777777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92"/>
        <v>101.28333333333333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92"/>
        <v>102.46666666666667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92"/>
        <v>120.54285714285714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92"/>
        <v>100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92"/>
        <v>101.66666666666666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92"/>
        <v>100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92"/>
        <v>100.33333333333334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92"/>
        <v>132.36666666666667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92"/>
        <v>136.66666666666666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92"/>
        <v>113.25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92"/>
        <v>136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92"/>
        <v>146.12318374694613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92"/>
        <v>129.5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92"/>
        <v>254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92"/>
        <v>107.04545454545456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92"/>
        <v>107.73299999999999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92"/>
        <v>107.31250000000001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92"/>
        <v>106.52500000000001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92"/>
        <v>100.35000000000001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92"/>
        <v>106.5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92"/>
        <v>100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98">E2115/D2115*100</f>
        <v>104.85714285714285</v>
      </c>
      <c r="P2115" s="6">
        <f t="shared" ref="P2115:P2178" si="199">IFERROR(AVERAGE(E2115/L2115),0)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(J2115/86400)+25569</f>
        <v>41870.86546296296</v>
      </c>
      <c r="T2115" s="11">
        <f t="shared" ref="T2115:T2178" si="203">(I2115/86400)+25569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98"/>
        <v>104.69999999999999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98"/>
        <v>225.66666666666669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98"/>
        <v>100.90416666666667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98"/>
        <v>147.75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98"/>
        <v>134.61099999999999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98"/>
        <v>100.75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98"/>
        <v>100.880375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98"/>
        <v>0.56800000000000006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98"/>
        <v>0.38750000000000001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98"/>
        <v>10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98"/>
        <v>10.454545454545453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98"/>
        <v>1.4200000000000002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98"/>
        <v>0.05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98"/>
        <v>28.842857142857142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98"/>
        <v>0.16666666666666669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98"/>
        <v>11.799999999999999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98"/>
        <v>0.20238095238095236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98"/>
        <v>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98"/>
        <v>2.1129899999999995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98"/>
        <v>1.6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98"/>
        <v>1.7333333333333332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98"/>
        <v>9.56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98"/>
        <v>5.9612499999999999E-2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98"/>
        <v>28.405999999999999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98"/>
        <v>12.8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98"/>
        <v>5.42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98"/>
        <v>0.11199999999999999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98"/>
        <v>5.7238095238095239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98"/>
        <v>11.25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98"/>
        <v>1.7098591549295776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98"/>
        <v>30.433333333333334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98"/>
        <v>0.02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98"/>
        <v>0.69641025641025645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98"/>
        <v>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98"/>
        <v>0.80999999999999994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98"/>
        <v>0.26222222222222225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98"/>
        <v>0.16666666666666669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98"/>
        <v>9.124454880912446E-3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98"/>
        <v>0.8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98"/>
        <v>2.2999999999999998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98"/>
        <v>2.6660714285714282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98"/>
        <v>28.192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98"/>
        <v>6.5900366666666672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98"/>
        <v>0.72222222222222221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98"/>
        <v>0.85000000000000009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98"/>
        <v>115.75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98"/>
        <v>112.26666666666667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98"/>
        <v>132.20000000000002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98"/>
        <v>102.63636363636364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98"/>
        <v>138.64000000000001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98"/>
        <v>146.6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98"/>
        <v>120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98"/>
        <v>121.5816111111111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98"/>
        <v>100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98"/>
        <v>180.85714285714286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98"/>
        <v>106.075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98"/>
        <v>100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98"/>
        <v>126.92857142857143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98"/>
        <v>102.97499999999999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98"/>
        <v>250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98"/>
        <v>126.02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204">E2179/D2179*100</f>
        <v>100.12</v>
      </c>
      <c r="P2179" s="6">
        <f t="shared" ref="P2179:P2242" si="205">IFERROR(AVERAGE(E2179/L2179),0)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(J2179/86400)+25569</f>
        <v>42502.250775462962</v>
      </c>
      <c r="T2179" s="11">
        <f t="shared" ref="T2179:T2242" si="209">(I2179/86400)+25569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204"/>
        <v>138.64000000000001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204"/>
        <v>161.4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204"/>
        <v>107.18419999999999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204"/>
        <v>153.1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204"/>
        <v>524.16666666666663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204"/>
        <v>489.27777777777777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204"/>
        <v>284.74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204"/>
        <v>1856.97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204"/>
        <v>109.67499999999998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204"/>
        <v>1014.6425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204"/>
        <v>412.17692027666544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204"/>
        <v>503.25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204"/>
        <v>184.61052631578946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204"/>
        <v>119.73333333333333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204"/>
        <v>1081.2401666666667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204"/>
        <v>452.37333333333333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204"/>
        <v>537.37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204"/>
        <v>120.32608695652173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204"/>
        <v>113.83571428571429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204"/>
        <v>951.03109999999992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204"/>
        <v>132.89249999999998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204"/>
        <v>146.97777777777779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204"/>
        <v>542.15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204"/>
        <v>382.71818181818185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204"/>
        <v>704.18124999999998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204"/>
        <v>109.55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204"/>
        <v>132.86666666666667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204"/>
        <v>152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204"/>
        <v>102.72727272727273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204"/>
        <v>100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204"/>
        <v>101.6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204"/>
        <v>150.80000000000001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204"/>
        <v>111.425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204"/>
        <v>195.6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204"/>
        <v>114.38333333333333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204"/>
        <v>200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204"/>
        <v>292.50166666666667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204"/>
        <v>156.36363636363637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204"/>
        <v>105.66666666666666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204"/>
        <v>101.19047619047619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204"/>
        <v>122.833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204"/>
        <v>101.49999999999999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204"/>
        <v>101.14285714285714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204"/>
        <v>108.11999999999999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204"/>
        <v>162.6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204"/>
        <v>105.80000000000001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204"/>
        <v>243.15000000000003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204"/>
        <v>944.83338095238094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204"/>
        <v>108.46283333333334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204"/>
        <v>157.37692307692308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204"/>
        <v>1174.49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204"/>
        <v>171.04755366949576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204"/>
        <v>125.95294117647057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204"/>
        <v>1212.1296000000002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204"/>
        <v>495.8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204"/>
        <v>332.03999999999996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204"/>
        <v>1165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204"/>
        <v>153.3153846153846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204"/>
        <v>537.10714285714289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204"/>
        <v>352.92777777777775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204"/>
        <v>137.4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204"/>
        <v>128.02668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204"/>
        <v>270.68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210">E2243/D2243*100</f>
        <v>806.4</v>
      </c>
      <c r="P2243" s="6">
        <f t="shared" ref="P2243:P2306" si="211">IFERROR(AVERAGE(E2243/L2243),0)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(J2243/86400)+25569</f>
        <v>42766.827546296292</v>
      </c>
      <c r="T2243" s="11">
        <f t="shared" ref="T2243:T2306" si="215">(I2243/86400)+25569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210"/>
        <v>1360.0976000000001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210"/>
        <v>930250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210"/>
        <v>377.02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210"/>
        <v>2647.0250000000001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210"/>
        <v>100.12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210"/>
        <v>104.45405405405405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210"/>
        <v>107.21428571428571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210"/>
        <v>168.77142857142857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210"/>
        <v>975.11200000000008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210"/>
        <v>134.44929411764704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210"/>
        <v>272.27777777777777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210"/>
        <v>112.6875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210"/>
        <v>459.8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210"/>
        <v>286.65822784810126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210"/>
        <v>222.70833333333334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210"/>
        <v>636.14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210"/>
        <v>146.5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210"/>
        <v>1867.1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210"/>
        <v>326.92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210"/>
        <v>779.5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210"/>
        <v>154.15151515151516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210"/>
        <v>115.54666666666667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210"/>
        <v>180.03333333333333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210"/>
        <v>298.5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210"/>
        <v>320.26666666666665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210"/>
        <v>380.52499999999998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210"/>
        <v>102.60000000000001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210"/>
        <v>1801.64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210"/>
        <v>720.24800000000005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210"/>
        <v>283.09000000000003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210"/>
        <v>1356.6000000000001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210"/>
        <v>220.35999999999999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210"/>
        <v>119.6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210"/>
        <v>407.76923076923077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210"/>
        <v>105.81826105905425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210"/>
        <v>141.08235294117648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210"/>
        <v>270.7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210"/>
        <v>153.80000000000001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210"/>
        <v>403.57653061224488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210"/>
        <v>185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210"/>
        <v>185.33333333333331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210"/>
        <v>100.85533333333332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210"/>
        <v>106.22116666666668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210"/>
        <v>121.36666666666667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210"/>
        <v>100.06666666666666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210"/>
        <v>119.97755555555555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210"/>
        <v>100.1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210"/>
        <v>107.4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210"/>
        <v>104.06666666666666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210"/>
        <v>172.8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210"/>
        <v>107.2505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210"/>
        <v>108.23529411764706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210"/>
        <v>146.08079999999998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210"/>
        <v>125.25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210"/>
        <v>149.07142857142856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210"/>
        <v>100.6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210"/>
        <v>105.07333333333332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210"/>
        <v>350.16666666666663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210"/>
        <v>101.25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210"/>
        <v>133.6044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210"/>
        <v>170.65217391304347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210"/>
        <v>109.35829457364341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210"/>
        <v>100.70033333333335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216">E2307/D2307*100</f>
        <v>101.22777777777779</v>
      </c>
      <c r="P2307" s="6">
        <f t="shared" ref="P2307:P2370" si="217">IFERROR(AVERAGE(E2307/L2307),0)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(J2307/86400)+25569</f>
        <v>41834.695277777777</v>
      </c>
      <c r="T2307" s="11">
        <f t="shared" ref="T2307:T2370" si="221">(I2307/86400)+25569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216"/>
        <v>106.75857142857143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216"/>
        <v>106.65777537961894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216"/>
        <v>101.30622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216"/>
        <v>106.67450000000001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216"/>
        <v>428.83978378378379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216"/>
        <v>104.11111111111111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216"/>
        <v>107.86666666666666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216"/>
        <v>175.84040000000002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216"/>
        <v>156.97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216"/>
        <v>102.60000000000001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216"/>
        <v>104.04266666666666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216"/>
        <v>104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216"/>
        <v>121.05999999999999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216"/>
        <v>107.69999999999999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216"/>
        <v>108.66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216"/>
        <v>39.120962394619681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216"/>
        <v>3.1481481481481479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216"/>
        <v>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216"/>
        <v>20.733333333333334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216"/>
        <v>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216"/>
        <v>0.72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216"/>
        <v>526.09431428571429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216"/>
        <v>254.45000000000002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216"/>
        <v>105.91999999999999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216"/>
        <v>102.42285714285715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216"/>
        <v>144.31375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216"/>
        <v>106.30800000000001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216"/>
        <v>212.16666666666666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216"/>
        <v>101.95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216"/>
        <v>102.27200000000001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216"/>
        <v>520.73254999999995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216"/>
        <v>110.65833333333333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216"/>
        <v>101.14333333333335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216"/>
        <v>294.20799999999997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216"/>
        <v>105.77749999999999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216"/>
        <v>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216"/>
        <v>0.1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216"/>
        <v>6.5000000000000002E-2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216"/>
        <v>1.5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216"/>
        <v>0.38571428571428573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216"/>
        <v>0.5714285714285714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216"/>
        <v>7.1428571428571425E-2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216"/>
        <v>0.6875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216"/>
        <v>14.680000000000001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216"/>
        <v>0.04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216"/>
        <v>28.571428571428569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216"/>
        <v>10.52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216"/>
        <v>1.34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216"/>
        <v>0.25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222">E2371/D2371*100</f>
        <v>0</v>
      </c>
      <c r="P2371" s="6">
        <f t="shared" ref="P2371:P2434" si="223">IFERROR(AVERAGE(E2371/L2371),0)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(J2371/86400)+25569</f>
        <v>42380.812627314815</v>
      </c>
      <c r="T2371" s="11">
        <f t="shared" ref="T2371:T2434" si="227">(I2371/86400)+25569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222"/>
        <v>0.32800000000000001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222"/>
        <v>3.2727272727272729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222"/>
        <v>5.8823529411764705E-3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222"/>
        <v>4.5454545454545456E-2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222"/>
        <v>10.877666666666666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222"/>
        <v>0.36666666666666664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222"/>
        <v>1.8193398957730169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222"/>
        <v>2.5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222"/>
        <v>4.3499999999999996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222"/>
        <v>0.8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222"/>
        <v>1.2123076923076923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222"/>
        <v>0.68399999999999994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222"/>
        <v>1.2513513513513512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222"/>
        <v>0.1875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222"/>
        <v>0.125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222"/>
        <v>0.05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222"/>
        <v>0.06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222"/>
        <v>0.2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222"/>
        <v>0.71785714285714286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222"/>
        <v>0.43333333333333329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222"/>
        <v>16.833333333333332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222"/>
        <v>22.52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222"/>
        <v>41.384615384615387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222"/>
        <v>25.259090909090908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222"/>
        <v>0.2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222"/>
        <v>1.8399999999999999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222"/>
        <v>0.60399999999999998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222"/>
        <v>0.83333333333333337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222"/>
        <v>3.0666666666666664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222"/>
        <v>0.55833333333333335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222"/>
        <v>2.5000000000000001E-2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222"/>
        <v>0.02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222"/>
        <v>14.825133372851216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222"/>
        <v>1.6666666666666666E-2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222"/>
        <v>0.2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222"/>
        <v>1.3333333333333334E-2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222"/>
        <v>1.24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222"/>
        <v>2.8571428571428574E-2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222"/>
        <v>2E-3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222"/>
        <v>2.8571428571428571E-3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222"/>
        <v>1.4321428571428572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222"/>
        <v>0.70000000000000007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222"/>
        <v>2E-3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222"/>
        <v>1.4285714285714287E-2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228">E2435/D2435*100</f>
        <v>0</v>
      </c>
      <c r="P2435" s="6">
        <f t="shared" ref="P2435:P2498" si="229">IFERROR(AVERAGE(E2435/L2435),0)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(J2435/86400)+25569</f>
        <v>42397.89980324074</v>
      </c>
      <c r="T2435" s="11">
        <f t="shared" ref="T2435:T2498" si="233">(I2435/86400)+25569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228"/>
        <v>0.13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228"/>
        <v>0.48960000000000004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228"/>
        <v>3.8461538461538464E-2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228"/>
        <v>0.33333333333333337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228"/>
        <v>0.2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228"/>
        <v>107.88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228"/>
        <v>125.94166666666666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228"/>
        <v>202.51495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228"/>
        <v>108.60000000000001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228"/>
        <v>172.8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228"/>
        <v>167.98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228"/>
        <v>427.20000000000005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228"/>
        <v>107.5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228"/>
        <v>108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228"/>
        <v>101.53353333333335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228"/>
        <v>115.45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228"/>
        <v>133.5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228"/>
        <v>154.69999999999999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228"/>
        <v>100.84571428571429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228"/>
        <v>182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228"/>
        <v>180.86666666666667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228"/>
        <v>102.30434782608695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228"/>
        <v>110.17999999999999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228"/>
        <v>102.25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228"/>
        <v>100.78823529411764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228"/>
        <v>103.8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228"/>
        <v>110.70833333333334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228"/>
        <v>116.25000000000001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228"/>
        <v>111.1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228"/>
        <v>180.14285714285714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228"/>
        <v>100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228"/>
        <v>118.5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228"/>
        <v>107.21700000000001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228"/>
        <v>113.66666666666667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228"/>
        <v>103.16400000000002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228"/>
        <v>128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228"/>
        <v>135.76026666666667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228"/>
        <v>100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228"/>
        <v>100.00360000000002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228"/>
        <v>104.71999999999998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228"/>
        <v>105.02249999999999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228"/>
        <v>171.33333333333334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228"/>
        <v>127.49999999999999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228"/>
        <v>133.44333333333333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228"/>
        <v>100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228"/>
        <v>112.91099999999999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228"/>
        <v>100.1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228"/>
        <v>113.72727272727272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228"/>
        <v>119.31742857142855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228"/>
        <v>103.25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228"/>
        <v>265.66666666666669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228"/>
        <v>100.05066666666667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228"/>
        <v>106.69999999999999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228"/>
        <v>133.67142857142858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228"/>
        <v>121.39999999999999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228"/>
        <v>103.2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228"/>
        <v>125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228"/>
        <v>128.69999999999999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228"/>
        <v>101.00533333333333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228"/>
        <v>127.53666666666665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228"/>
        <v>100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234">E2499/D2499*100</f>
        <v>112.7715</v>
      </c>
      <c r="P2499" s="6">
        <f t="shared" ref="P2499:P2562" si="235">IFERROR(AVERAGE(E2499/L2499),0)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(J2499/86400)+25569</f>
        <v>40730.878912037035</v>
      </c>
      <c r="T2499" s="11">
        <f t="shared" ref="T2499:T2562" si="239">(I2499/86400)+25569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234"/>
        <v>105.60000000000001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234"/>
        <v>202.625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234"/>
        <v>113.33333333333333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234"/>
        <v>2.5545454545454547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234"/>
        <v>7.8181818181818186E-2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234"/>
        <v>0.6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234"/>
        <v>1.0526315789473684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234"/>
        <v>0.15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234"/>
        <v>1.7500000000000002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234"/>
        <v>18.600000000000001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234"/>
        <v>9.8166666666666664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234"/>
        <v>4.3333333333333335E-2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234"/>
        <v>109.48792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234"/>
        <v>100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234"/>
        <v>156.44444444444446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234"/>
        <v>101.6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234"/>
        <v>100.325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234"/>
        <v>112.94999999999999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234"/>
        <v>102.125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234"/>
        <v>107.24974999999999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234"/>
        <v>104.28333333333333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234"/>
        <v>100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234"/>
        <v>100.4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234"/>
        <v>126.125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234"/>
        <v>110.66666666666667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234"/>
        <v>105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234"/>
        <v>103.77499999999999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234"/>
        <v>115.99999999999999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234"/>
        <v>110.00000000000001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234"/>
        <v>113.01761111111111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234"/>
        <v>100.25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234"/>
        <v>103.4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234"/>
        <v>107.02857142857142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234"/>
        <v>103.57142857142858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234"/>
        <v>156.4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234"/>
        <v>100.82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234"/>
        <v>195.3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234"/>
        <v>111.71428571428572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234"/>
        <v>119.85454545454546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234"/>
        <v>101.85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234"/>
        <v>102.80254777070064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234"/>
        <v>100.84615384615385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234"/>
        <v>102.73469387755102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234"/>
        <v>106.5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234"/>
        <v>155.53333333333333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234"/>
        <v>122.8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234"/>
        <v>107.35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234"/>
        <v>105.50335570469798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234"/>
        <v>118.44444444444444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234"/>
        <v>108.88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234"/>
        <v>111.25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234"/>
        <v>100.1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240">E2563/D2563*100</f>
        <v>0</v>
      </c>
      <c r="P2563" s="6">
        <f t="shared" ref="P2563:P2626" si="241">IFERROR(AVERAGE(E2563/L2563),0)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(J2563/86400)+25569</f>
        <v>42260.528807870374</v>
      </c>
      <c r="T2563" s="11">
        <f t="shared" ref="T2563:T2626" si="245">(I2563/86400)+25569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240"/>
        <v>0.75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240"/>
        <v>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240"/>
        <v>0.26666666666666666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240"/>
        <v>0.5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240"/>
        <v>2.2307692307692308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240"/>
        <v>0.84285714285714297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240"/>
        <v>0.25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240"/>
        <v>0.13849999999999998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240"/>
        <v>0.6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240"/>
        <v>10.6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240"/>
        <v>1.1111111111111111E-3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240"/>
        <v>0.5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240"/>
        <v>0.16666666666666669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240"/>
        <v>0.16666666666666669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240"/>
        <v>2.4340000000000002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240"/>
        <v>3.8833333333333329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240"/>
        <v>0.01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240"/>
        <v>1.7333333333333332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240"/>
        <v>0.16666666666666669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240"/>
        <v>1.25E-3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240"/>
        <v>12.166666666666668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240"/>
        <v>23.588571428571427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240"/>
        <v>5.6666666666666661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240"/>
        <v>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240"/>
        <v>0.99546510341776351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240"/>
        <v>6.9320000000000004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240"/>
        <v>661.4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240"/>
        <v>326.0916666666667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240"/>
        <v>101.48571428571429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240"/>
        <v>104.21799999999999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240"/>
        <v>107.42157000000002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240"/>
        <v>110.05454545454545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240"/>
        <v>407.7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240"/>
        <v>223.92500000000001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240"/>
        <v>303.80111428571428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240"/>
        <v>141.3251043268175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240"/>
        <v>2790.6363636363635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240"/>
        <v>171.76130000000001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240"/>
        <v>101.01333333333334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240"/>
        <v>102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240"/>
        <v>169.76511744127936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240"/>
        <v>114.53400000000001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240"/>
        <v>877.6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240"/>
        <v>105.38666666666667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240"/>
        <v>188.39999999999998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240"/>
        <v>143.65230769230772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240"/>
        <v>145.88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240"/>
        <v>131.184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240"/>
        <v>113.99999999999999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240"/>
        <v>1379.4206249999997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246">E2627/D2627*100</f>
        <v>956</v>
      </c>
      <c r="P2627" s="6">
        <f t="shared" ref="P2627:P2690" si="247">IFERROR(AVERAGE(E2627/L2627),0)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(J2627/86400)+25569</f>
        <v>42658.810277777782</v>
      </c>
      <c r="T2627" s="11">
        <f t="shared" ref="T2627:T2690" si="251">(I2627/86400)+25569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246"/>
        <v>112.00000000000001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246"/>
        <v>646.66666666666663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246"/>
        <v>110.36948748510132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246"/>
        <v>127.74000000000001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246"/>
        <v>157.9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246"/>
        <v>114.66525000000001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246"/>
        <v>137.00934579439252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246"/>
        <v>354.62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246"/>
        <v>106.02150537634409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246"/>
        <v>100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246"/>
        <v>187.3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246"/>
        <v>166.2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246"/>
        <v>101.72910662824208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246"/>
        <v>164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246"/>
        <v>105.66666666666666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246"/>
        <v>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246"/>
        <v>33.559730999999999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246"/>
        <v>2.0529999999999999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246"/>
        <v>10.5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246"/>
        <v>8.4172840000000004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246"/>
        <v>1.44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246"/>
        <v>0.88333333333333341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246"/>
        <v>9.920000000000001E-2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246"/>
        <v>0.59666666666666668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246"/>
        <v>1.8689285714285715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246"/>
        <v>0.88500000000000001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246"/>
        <v>11.52156862745098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246"/>
        <v>5.1000000000000004E-2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246"/>
        <v>21.033333333333335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246"/>
        <v>11.436666666666667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246"/>
        <v>18.737933333333334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246"/>
        <v>9.285714285714286E-2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246"/>
        <v>2.7204081632653061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246"/>
        <v>9.5000000000000001E-2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246"/>
        <v>102.89999999999999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246"/>
        <v>106.80000000000001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246"/>
        <v>104.59625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246"/>
        <v>103.42857142857143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246"/>
        <v>123.14285714285715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246"/>
        <v>159.29509999999999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246"/>
        <v>110.66666666666667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246"/>
        <v>170.70000000000002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246"/>
        <v>125.125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246"/>
        <v>6.4158609339642041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246"/>
        <v>11.343999999999999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246"/>
        <v>33.19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246"/>
        <v>27.58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246"/>
        <v>62.839999999999996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246"/>
        <v>7.5880000000000001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246"/>
        <v>50.38095238095238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246"/>
        <v>17.512820512820511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246"/>
        <v>1.375E-2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246"/>
        <v>0.33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246"/>
        <v>0.86250000000000004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246"/>
        <v>0.6875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246"/>
        <v>28.299999999999997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246"/>
        <v>0.24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246"/>
        <v>1.1428571428571428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246"/>
        <v>0.02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246"/>
        <v>0.14799999999999999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252">E2691/D2691*100</f>
        <v>2.8571428571428571E-3</v>
      </c>
      <c r="P2691" s="6">
        <f t="shared" ref="P2691:P2754" si="253">IFERROR(AVERAGE(E2691/L2691),0)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(J2691/86400)+25569</f>
        <v>42551.961689814816</v>
      </c>
      <c r="T2691" s="11">
        <f t="shared" ref="T2691:T2754" si="257">(I2691/86400)+25569</f>
        <v>42581.961689814816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252"/>
        <v>10.7325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252"/>
        <v>5.3846153846153842E-2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252"/>
        <v>0.7142857142857143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252"/>
        <v>0.8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252"/>
        <v>3.3333333333333335E-3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252"/>
        <v>0.47333333333333333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252"/>
        <v>5.65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252"/>
        <v>26.35217391304348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252"/>
        <v>0.325125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252"/>
        <v>0.7000700070007001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252"/>
        <v>46.176470588235297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252"/>
        <v>34.410000000000004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252"/>
        <v>103.75000000000001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252"/>
        <v>6.0263157894736841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252"/>
        <v>10.539393939393939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252"/>
        <v>112.29714285714284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252"/>
        <v>350.84462500000001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252"/>
        <v>233.21535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252"/>
        <v>101.60599999999999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252"/>
        <v>153.90035000000003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252"/>
        <v>100.7161125319693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252"/>
        <v>131.38181818181818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252"/>
        <v>102.24133333333334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252"/>
        <v>116.35599999999999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252"/>
        <v>264.62241666666665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252"/>
        <v>119.98010000000001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252"/>
        <v>120.10400000000001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252"/>
        <v>103.58333333333334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252"/>
        <v>108.83333333333334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252"/>
        <v>118.12400000000001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252"/>
        <v>1462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252"/>
        <v>252.54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252"/>
        <v>140.05000000000001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252"/>
        <v>296.87520259319291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252"/>
        <v>144.54249999999999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252"/>
        <v>105.745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252"/>
        <v>493.21000000000004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252"/>
        <v>201.82666666666668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252"/>
        <v>104.44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252"/>
        <v>170.29262962962963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252"/>
        <v>104.30333333333333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252"/>
        <v>118.25000000000001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252"/>
        <v>107.538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252"/>
        <v>2260300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252"/>
        <v>978.13466666666682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252"/>
        <v>122.9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252"/>
        <v>246.0608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252"/>
        <v>147.94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252"/>
        <v>384.09090909090907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252"/>
        <v>103.33333333333334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252"/>
        <v>0.43750000000000006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252"/>
        <v>29.24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252"/>
        <v>5.21875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252"/>
        <v>21.887499999999999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252"/>
        <v>26.700000000000003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252"/>
        <v>28.000000000000004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252"/>
        <v>1.06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252"/>
        <v>1.0999999999999999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252"/>
        <v>11.458333333333332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258">E2755/D2755*100</f>
        <v>19</v>
      </c>
      <c r="P2755" s="6">
        <f t="shared" ref="P2755:P2818" si="259">IFERROR(AVERAGE(E2755/L2755),0)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(J2755/86400)+25569</f>
        <v>41117.900729166664</v>
      </c>
      <c r="T2755" s="11">
        <f t="shared" ref="T2755:T2818" si="263">(I2755/86400)+25569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258"/>
        <v>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258"/>
        <v>10.48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258"/>
        <v>0.66666666666666674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258"/>
        <v>11.700000000000001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258"/>
        <v>10.5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258"/>
        <v>0.72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258"/>
        <v>0.76923076923076927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258"/>
        <v>0.22842639593908631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258"/>
        <v>1.125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258"/>
        <v>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258"/>
        <v>0.85000000000000009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258"/>
        <v>14.314285714285715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258"/>
        <v>0.25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258"/>
        <v>10.411249999999999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258"/>
        <v>0.18867924528301888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258"/>
        <v>14.249999999999998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258"/>
        <v>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258"/>
        <v>7.8809523809523814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258"/>
        <v>0.33333333333333337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258"/>
        <v>25.545454545454543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258"/>
        <v>2.12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258"/>
        <v>105.28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258"/>
        <v>120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258"/>
        <v>114.5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258"/>
        <v>119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258"/>
        <v>104.67999999999999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258"/>
        <v>117.83999999999999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258"/>
        <v>119.7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258"/>
        <v>102.49999999999999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258"/>
        <v>101.16666666666667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258"/>
        <v>105.33333333333333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258"/>
        <v>102.49999999999999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258"/>
        <v>107.60000000000001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258"/>
        <v>110.5675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258"/>
        <v>150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258"/>
        <v>104.28571428571429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258"/>
        <v>115.5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258"/>
        <v>102.64512500000001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258"/>
        <v>101.4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258"/>
        <v>116.6348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258"/>
        <v>133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258"/>
        <v>133.20000000000002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258"/>
        <v>101.83333333333333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258"/>
        <v>127.95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258"/>
        <v>114.99999999999999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258"/>
        <v>110.00000000000001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258"/>
        <v>112.1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258"/>
        <v>126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258"/>
        <v>100.24444444444444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258"/>
        <v>102.4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258"/>
        <v>108.2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258"/>
        <v>100.27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258"/>
        <v>113.3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258"/>
        <v>127.57571428571428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258"/>
        <v>107.73333333333332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258"/>
        <v>242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258"/>
        <v>141.56666666666666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264">E2819/D2819*100</f>
        <v>130</v>
      </c>
      <c r="P2819" s="6">
        <f t="shared" ref="P2819:P2882" si="265">IFERROR(AVERAGE(E2819/L2819),0)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(J2819/86400)+25569</f>
        <v>42023.634976851856</v>
      </c>
      <c r="T2819" s="11">
        <f t="shared" ref="T2819:T2882" si="269">(I2819/86400)+25569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264"/>
        <v>106.03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264"/>
        <v>104.80000000000001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264"/>
        <v>136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264"/>
        <v>100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264"/>
        <v>100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264"/>
        <v>124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264"/>
        <v>116.92307692307693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264"/>
        <v>103.33333333333334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264"/>
        <v>107.74999999999999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264"/>
        <v>120.24999999999999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264"/>
        <v>100.37894736842105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264"/>
        <v>106.52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264"/>
        <v>100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264"/>
        <v>110.66666666666667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264"/>
        <v>114.71959999999999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264"/>
        <v>108.25925925925925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264"/>
        <v>170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264"/>
        <v>187.09899999999999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264"/>
        <v>107.77777777777777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264"/>
        <v>100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264"/>
        <v>120.24999999999999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264"/>
        <v>111.42857142857143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264"/>
        <v>104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264"/>
        <v>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264"/>
        <v>5.4545454545454541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264"/>
        <v>31.546666666666667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264"/>
        <v>0.2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264"/>
        <v>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264"/>
        <v>3.8875000000000002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264"/>
        <v>1.9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264"/>
        <v>41.699999999999996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264"/>
        <v>50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264"/>
        <v>4.8666666666666663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264"/>
        <v>19.736842105263158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264"/>
        <v>1.7500000000000002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264"/>
        <v>6.65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264"/>
        <v>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264"/>
        <v>0.43307086614173229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264"/>
        <v>0.04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264"/>
        <v>1.6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264"/>
        <v>0.89999999999999991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264"/>
        <v>20.16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264"/>
        <v>42.011733333333332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264"/>
        <v>0.88500000000000001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264"/>
        <v>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264"/>
        <v>4.67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264"/>
        <v>38.119999999999997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264"/>
        <v>5.42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264"/>
        <v>3.4999999999999996E-2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264"/>
        <v>10.833333333333334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264"/>
        <v>2.1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264"/>
        <v>0.2589285714285714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264"/>
        <v>23.333333333333332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270">E2883/D2883*100</f>
        <v>0</v>
      </c>
      <c r="P2883" s="6">
        <f t="shared" ref="P2883:P2946" si="271">IFERROR(AVERAGE(E2883/L2883),0)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(J2883/86400)+25569</f>
        <v>41916.597638888888</v>
      </c>
      <c r="T2883" s="11">
        <f t="shared" ref="T2883:T2946" si="275">(I2883/86400)+25569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270"/>
        <v>33.6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270"/>
        <v>19.079999999999998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270"/>
        <v>0.41111111111111115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270"/>
        <v>32.5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270"/>
        <v>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270"/>
        <v>0.16666666666666669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270"/>
        <v>38.066666666666663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270"/>
        <v>1.05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270"/>
        <v>2.73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270"/>
        <v>9.0909090909090917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270"/>
        <v>0.5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270"/>
        <v>4.5999999999999996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270"/>
        <v>20.833333333333336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270"/>
        <v>4.583333333333333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270"/>
        <v>4.2133333333333338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270"/>
        <v>61.909090909090914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270"/>
        <v>0.8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270"/>
        <v>1.6666666666666666E-2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270"/>
        <v>0.77999999999999992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270"/>
        <v>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270"/>
        <v>17.771428571428572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270"/>
        <v>9.4166666666666661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270"/>
        <v>0.08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270"/>
        <v>2.75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270"/>
        <v>1.1111111111111112E-2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270"/>
        <v>3.3333333333333335E-3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270"/>
        <v>36.5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270"/>
        <v>14.058171745152354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270"/>
        <v>0.02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270"/>
        <v>4.0000000000000001E-3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270"/>
        <v>61.1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270"/>
        <v>7.8378378378378386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270"/>
        <v>21.85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270"/>
        <v>27.24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270"/>
        <v>8.5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270"/>
        <v>26.840000000000003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270"/>
        <v>129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270"/>
        <v>100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270"/>
        <v>100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270"/>
        <v>103.2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270"/>
        <v>102.44597777777777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270"/>
        <v>125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270"/>
        <v>130.83333333333334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270"/>
        <v>100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270"/>
        <v>102.06937499999999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hidden="1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270"/>
        <v>100.92000000000002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270"/>
        <v>106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270"/>
        <v>105.0967741935484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270"/>
        <v>102.76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270"/>
        <v>108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270"/>
        <v>100.88571428571429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270"/>
        <v>128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hidden="1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270"/>
        <v>133.33333333333331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270"/>
        <v>101.375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270"/>
        <v>102.875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270"/>
        <v>107.24000000000001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270"/>
        <v>4.0000000000000001E-3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270"/>
        <v>20.424999999999997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270"/>
        <v>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276">E2947/D2947*100</f>
        <v>0</v>
      </c>
      <c r="P2947" s="6">
        <f t="shared" ref="P2947:P3010" si="277">IFERROR(AVERAGE(E2947/L2947),0)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(J2947/86400)+25569</f>
        <v>42118.139583333337</v>
      </c>
      <c r="T2947" s="11">
        <f t="shared" ref="T2947:T3010" si="281">(I2947/86400)+25569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276"/>
        <v>0.1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276"/>
        <v>4.2880000000000003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276"/>
        <v>4.8000000000000004E-3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276"/>
        <v>2.5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276"/>
        <v>2.1919999999999997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276"/>
        <v>8.0250000000000004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276"/>
        <v>0.15125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276"/>
        <v>59.583333333333336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276"/>
        <v>16.734177215189874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276"/>
        <v>1.8666666666666669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276"/>
        <v>109.62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276"/>
        <v>121.8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276"/>
        <v>106.85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276"/>
        <v>100.71379999999999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276"/>
        <v>109.00000000000001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276"/>
        <v>113.63000000000001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276"/>
        <v>113.92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276"/>
        <v>106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276"/>
        <v>162.5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276"/>
        <v>106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276"/>
        <v>100.15624999999999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276"/>
        <v>105.35000000000001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276"/>
        <v>174.8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276"/>
        <v>102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276"/>
        <v>100.125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276"/>
        <v>171.42857142857142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276"/>
        <v>113.56666666666666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276"/>
        <v>129.46666666666667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276"/>
        <v>101.4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276"/>
        <v>109.16666666666666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276"/>
        <v>128.92500000000001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276"/>
        <v>102.06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276"/>
        <v>146.53957758620692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276"/>
        <v>100.352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276"/>
        <v>121.64999999999999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276"/>
        <v>105.5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276"/>
        <v>110.4008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276"/>
        <v>100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276"/>
        <v>176.535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276"/>
        <v>100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276"/>
        <v>103.29411764705883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276"/>
        <v>104.5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276"/>
        <v>100.29999999999998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276"/>
        <v>457.74666666666673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276"/>
        <v>104.96000000000001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276"/>
        <v>171.94285714285715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276"/>
        <v>103.73000000000002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276"/>
        <v>103.029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276"/>
        <v>118.88888888888889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276"/>
        <v>100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276"/>
        <v>318.69988910451895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276"/>
        <v>108.50614285714286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276"/>
        <v>101.16666666666667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276"/>
        <v>112.815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276"/>
        <v>120.49622641509434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276"/>
        <v>107.74999999999999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276"/>
        <v>180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276"/>
        <v>101.16666666666667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282">E3011/D3011*100</f>
        <v>119.756</v>
      </c>
      <c r="P3011" s="6">
        <f t="shared" ref="P3011:P3074" si="283">IFERROR(AVERAGE(E3011/L3011),0)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(J3011/86400)+25569</f>
        <v>41939.569907407407</v>
      </c>
      <c r="T3011" s="11">
        <f t="shared" ref="T3011:T3074" si="287">(I3011/86400)+25569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282"/>
        <v>158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282"/>
        <v>123.66666666666666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282"/>
        <v>117.12499999999999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282"/>
        <v>156.96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282"/>
        <v>113.104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282"/>
        <v>103.17647058823529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282"/>
        <v>102.61176470588236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282"/>
        <v>105.84090909090908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282"/>
        <v>100.71428571428571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282"/>
        <v>121.23333333333332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282"/>
        <v>100.57142857142858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282"/>
        <v>116.02222222222223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282"/>
        <v>100.88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282"/>
        <v>103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282"/>
        <v>246.42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282"/>
        <v>302.2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282"/>
        <v>143.33333333333334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282"/>
        <v>131.44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282"/>
        <v>168.01999999999998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282"/>
        <v>109.67666666666666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282"/>
        <v>106.6857142857143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282"/>
        <v>100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282"/>
        <v>127.2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282"/>
        <v>146.53333333333333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282"/>
        <v>112.53599999999999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282"/>
        <v>108.78684000000001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282"/>
        <v>126.732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282"/>
        <v>213.20000000000002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282"/>
        <v>100.49999999999999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282"/>
        <v>108.71389999999998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282"/>
        <v>107.5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282"/>
        <v>110.48192771084338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282"/>
        <v>128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282"/>
        <v>110.00666666666667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282"/>
        <v>109.34166666666667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282"/>
        <v>132.70650000000001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282"/>
        <v>190.84810126582278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282"/>
        <v>149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282"/>
        <v>166.4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282"/>
        <v>106.66666666666667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282"/>
        <v>106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282"/>
        <v>23.62857142857143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282"/>
        <v>0.15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282"/>
        <v>0.4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282"/>
        <v>5.0000000000000001E-3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282"/>
        <v>1.6666666666666666E-2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282"/>
        <v>3.0066666666666664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282"/>
        <v>0.15227272727272728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282"/>
        <v>66.84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282"/>
        <v>19.566666666666666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282"/>
        <v>11.294666666666666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282"/>
        <v>0.04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282"/>
        <v>11.985714285714286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282"/>
        <v>2.5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282"/>
        <v>6.9999999999999993E-2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282"/>
        <v>14.099999999999998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282"/>
        <v>3.34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282"/>
        <v>59.774999999999999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282"/>
        <v>1.6666666666666666E-2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288">E3075/D3075*100</f>
        <v>2.3035714285714284E-2</v>
      </c>
      <c r="P3075" s="6">
        <f t="shared" ref="P3075:P3138" si="289">IFERROR(AVERAGE(E3075/L3075),0)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(J3075/86400)+25569</f>
        <v>42111.684027777781</v>
      </c>
      <c r="T3075" s="11">
        <f t="shared" ref="T3075:T3138" si="293">(I3075/86400)+25569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288"/>
        <v>8.8000000000000009E-2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288"/>
        <v>8.64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288"/>
        <v>15.06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288"/>
        <v>0.47727272727272729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288"/>
        <v>0.11833333333333333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288"/>
        <v>0.8417399858735245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288"/>
        <v>1.8799999999999997E-2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288"/>
        <v>0.21029999999999999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288"/>
        <v>0.27999999999999997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288"/>
        <v>11.57920670115792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288"/>
        <v>2.44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288"/>
        <v>0.25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288"/>
        <v>0.625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288"/>
        <v>0.19384615384615383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288"/>
        <v>23.416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288"/>
        <v>5.0808888888888886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288"/>
        <v>15.920000000000002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288"/>
        <v>1.1831900000000002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288"/>
        <v>22.75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288"/>
        <v>2.5000000000000001E-2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288"/>
        <v>0.33512064343163539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288"/>
        <v>3.9750000000000001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288"/>
        <v>17.150000000000002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288"/>
        <v>3.6080041046690612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288"/>
        <v>13.900000000000002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288"/>
        <v>15.225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288"/>
        <v>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288"/>
        <v>39.112499999999997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288"/>
        <v>0.26829268292682928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288"/>
        <v>29.625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288"/>
        <v>42.360992301112063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288"/>
        <v>4.1000000000000005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288"/>
        <v>19.762499999999999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288"/>
        <v>5.1999999999999998E-2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288"/>
        <v>25.030188679245285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288"/>
        <v>0.04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288"/>
        <v>26.640000000000004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288"/>
        <v>4.7363636363636363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288"/>
        <v>4.2435339894712749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288"/>
        <v>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288"/>
        <v>57.333333333333336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288"/>
        <v>0.1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288"/>
        <v>0.31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288"/>
        <v>0.05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288"/>
        <v>9.8461538461538465E-3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288"/>
        <v>0.66666666666666674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288"/>
        <v>58.291457286432156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288"/>
        <v>68.153599999999997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288"/>
        <v>3.2499999999999999E-3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288"/>
        <v>4.16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288"/>
        <v>108.60666666666667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288"/>
        <v>0.8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288"/>
        <v>3.75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288"/>
        <v>15.731707317073171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288"/>
        <v>3.3333333333333333E-2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288"/>
        <v>108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288"/>
        <v>22.5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288"/>
        <v>20.849420849420849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288"/>
        <v>127.8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294">E3139/D3139*100</f>
        <v>3.3333333333333335</v>
      </c>
      <c r="P3139" s="6">
        <f t="shared" ref="P3139:P3202" si="295">IFERROR(AVERAGE(E3139/L3139),0)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(J3139/86400)+25569</f>
        <v>42807.885057870371</v>
      </c>
      <c r="T3139" s="11">
        <f t="shared" ref="T3139:T3202" si="299">(I3139/86400)+25569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294"/>
        <v>5.4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294"/>
        <v>0.96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294"/>
        <v>51.6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294"/>
        <v>1.6363636363636365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294"/>
        <v>75.400000000000006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294"/>
        <v>10.5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294"/>
        <v>117.52499999999999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294"/>
        <v>131.16666666666669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294"/>
        <v>104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294"/>
        <v>101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294"/>
        <v>100.4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294"/>
        <v>105.95454545454545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294"/>
        <v>335.58333333333337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294"/>
        <v>112.92857142857142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294"/>
        <v>188.50460000000001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294"/>
        <v>101.81818181818181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294"/>
        <v>101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294"/>
        <v>113.99999999999999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294"/>
        <v>133.48133333333334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294"/>
        <v>101.53333333333335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294"/>
        <v>105.1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294"/>
        <v>127.15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294"/>
        <v>111.15384615384616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294"/>
        <v>106.76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294"/>
        <v>162.66666666666666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294"/>
        <v>160.22808571428573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294"/>
        <v>116.16666666666666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294"/>
        <v>124.2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294"/>
        <v>103.01249999999999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294"/>
        <v>112.25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294"/>
        <v>108.8142857142857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294"/>
        <v>114.99999999999999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294"/>
        <v>103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294"/>
        <v>101.13333333333334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294"/>
        <v>109.55999999999999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294"/>
        <v>114.8421052631579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294"/>
        <v>117.39999999999999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294"/>
        <v>171.73333333333335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294"/>
        <v>114.16238095238094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294"/>
        <v>119.75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294"/>
        <v>109.00000000000001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294"/>
        <v>100.88571428571429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294"/>
        <v>109.00000000000001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294"/>
        <v>107.20930232558139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294"/>
        <v>100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294"/>
        <v>102.18750000000001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294"/>
        <v>116.29333333333334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294"/>
        <v>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294"/>
        <v>12.327272727272726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294"/>
        <v>4.0266666666666664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294"/>
        <v>1.02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294"/>
        <v>11.74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294"/>
        <v>59.142857142857139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294"/>
        <v>0.06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294"/>
        <v>11.450000000000001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294"/>
        <v>0.36666666666666664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294"/>
        <v>52.16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294"/>
        <v>2E-3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300">E3203/D3203*100</f>
        <v>1.25</v>
      </c>
      <c r="P3203" s="6">
        <f t="shared" ref="P3203:P3266" si="301">IFERROR(AVERAGE(E3203/L3203),0)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(J3203/86400)+25569</f>
        <v>41861.767094907409</v>
      </c>
      <c r="T3203" s="11">
        <f t="shared" ref="T3203:T3266" si="305">(I3203/86400)+25569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300"/>
        <v>54.52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300"/>
        <v>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300"/>
        <v>3.4125000000000001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300"/>
        <v>46.36363636363636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300"/>
        <v>103.49999999999999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300"/>
        <v>119.32315789473684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300"/>
        <v>125.76666666666667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300"/>
        <v>119.74347826086958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300"/>
        <v>126.25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300"/>
        <v>100.11666666666667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300"/>
        <v>102.13333333333334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300"/>
        <v>100.35142857142858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300"/>
        <v>100.05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300"/>
        <v>116.02222222222223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300"/>
        <v>102.1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300"/>
        <v>100.11000000000001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300"/>
        <v>100.84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300"/>
        <v>103.42499999999998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300"/>
        <v>124.8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300"/>
        <v>109.51612903225806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300"/>
        <v>102.03333333333333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300"/>
        <v>102.35000000000001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300"/>
        <v>104.16666666666667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300"/>
        <v>125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300"/>
        <v>102.34285714285714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300"/>
        <v>107.86500000000001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300"/>
        <v>109.88461538461539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300"/>
        <v>161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300"/>
        <v>131.20000000000002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300"/>
        <v>118.8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300"/>
        <v>100.39275000000001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300"/>
        <v>103.20666666666666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300"/>
        <v>100.6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300"/>
        <v>100.78754285714287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300"/>
        <v>112.32142857142857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300"/>
        <v>105.91914022517912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300"/>
        <v>100.56666666666668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300"/>
        <v>115.30588235294117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300"/>
        <v>127.30419999999999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300"/>
        <v>102.83750000000001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300"/>
        <v>102.9375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300"/>
        <v>104.3047619047619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300"/>
        <v>111.22000000000001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300"/>
        <v>105.86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300"/>
        <v>100.79166666666666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300"/>
        <v>104.92727272727274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300"/>
        <v>101.55199999999999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300"/>
        <v>110.73333333333333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300"/>
        <v>127.82222222222221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300"/>
        <v>101.82500000000002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300"/>
        <v>101.25769230769231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300"/>
        <v>175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300"/>
        <v>128.06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300"/>
        <v>106.29949999999999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300"/>
        <v>105.21428571428571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300"/>
        <v>106.16782608695652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300"/>
        <v>109.24000000000001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300"/>
        <v>100.45454545454547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300"/>
        <v>103.04098360655738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300"/>
        <v>112.1664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300"/>
        <v>103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306">E3267/D3267*100</f>
        <v>164</v>
      </c>
      <c r="P3267" s="6">
        <f t="shared" ref="P3267:P3330" si="307">IFERROR(AVERAGE(E3267/L3267),0)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(J3267/86400)+25569</f>
        <v>42311.711979166663</v>
      </c>
      <c r="T3267" s="11">
        <f t="shared" ref="T3267:T3330" si="311">(I3267/86400)+25569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306"/>
        <v>131.28333333333333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306"/>
        <v>102.1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306"/>
        <v>128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306"/>
        <v>101.49999999999999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306"/>
        <v>101.66666666666666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306"/>
        <v>130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306"/>
        <v>154.43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306"/>
        <v>107.4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306"/>
        <v>101.32258064516128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306"/>
        <v>100.27777777777777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306"/>
        <v>116.84444444444443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306"/>
        <v>108.60000000000001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306"/>
        <v>103.4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306"/>
        <v>114.27586206896552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306"/>
        <v>103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306"/>
        <v>121.6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306"/>
        <v>102.6467741935484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306"/>
        <v>104.75000000000001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306"/>
        <v>101.6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306"/>
        <v>112.10242048409683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306"/>
        <v>101.76666666666667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306"/>
        <v>100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306"/>
        <v>100.26489999999998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306"/>
        <v>133.04200000000003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306"/>
        <v>121.2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306"/>
        <v>113.99999999999999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306"/>
        <v>286.13861386138615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306"/>
        <v>170.44444444444446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306"/>
        <v>118.33333333333333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306"/>
        <v>102.85857142857142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306"/>
        <v>144.06666666666666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306"/>
        <v>100.07272727272726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306"/>
        <v>101.73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306"/>
        <v>116.19999999999999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306"/>
        <v>136.16666666666666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306"/>
        <v>133.46666666666667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306"/>
        <v>103.39285714285715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306"/>
        <v>115.88888888888889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306"/>
        <v>104.51666666666665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306"/>
        <v>102.02500000000001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306"/>
        <v>175.33333333333334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306"/>
        <v>106.67999999999999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306"/>
        <v>122.28571428571429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306"/>
        <v>159.42857142857144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306"/>
        <v>100.07692307692308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306"/>
        <v>109.84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306"/>
        <v>100.03999999999999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306"/>
        <v>116.05000000000001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306"/>
        <v>210.75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306"/>
        <v>110.00000000000001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306"/>
        <v>100.08673425918037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306"/>
        <v>106.19047619047619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306"/>
        <v>125.6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306"/>
        <v>108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306"/>
        <v>101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306"/>
        <v>107.4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306"/>
        <v>101.51515151515152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306"/>
        <v>125.89999999999999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306"/>
        <v>101.66666666666666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306"/>
        <v>112.5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306"/>
        <v>101.375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306"/>
        <v>101.25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306"/>
        <v>146.38888888888889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312">E3331/D3331*100</f>
        <v>116.8</v>
      </c>
      <c r="P3331" s="6">
        <f t="shared" ref="P3331:P3394" si="313">IFERROR(AVERAGE(E3331/L3331),0)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(J3331/86400)+25569</f>
        <v>41837.323009259257</v>
      </c>
      <c r="T3331" s="11">
        <f t="shared" ref="T3331:T3394" si="317">(I3331/86400)+25569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312"/>
        <v>106.26666666666667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312"/>
        <v>104.52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312"/>
        <v>100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312"/>
        <v>104.57142857142858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312"/>
        <v>138.62051149573753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312"/>
        <v>100.32000000000001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312"/>
        <v>100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312"/>
        <v>110.2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312"/>
        <v>102.18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312"/>
        <v>104.35000000000001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312"/>
        <v>138.16666666666666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312"/>
        <v>100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312"/>
        <v>101.66666666666666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312"/>
        <v>171.42857142857142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312"/>
        <v>101.44444444444444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312"/>
        <v>130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312"/>
        <v>110.00000000000001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312"/>
        <v>119.44999999999999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312"/>
        <v>100.2909090909091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312"/>
        <v>153.4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312"/>
        <v>104.42857142857143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312"/>
        <v>101.1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312"/>
        <v>107.52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312"/>
        <v>315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312"/>
        <v>101.93333333333334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312"/>
        <v>126.28571428571429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312"/>
        <v>101.4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312"/>
        <v>101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312"/>
        <v>102.99000000000001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312"/>
        <v>106.25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312"/>
        <v>101.37777777777779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312"/>
        <v>113.46000000000001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312"/>
        <v>218.00000000000003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312"/>
        <v>101.41935483870968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312"/>
        <v>105.93333333333332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312"/>
        <v>104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312"/>
        <v>221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312"/>
        <v>118.66666666666667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312"/>
        <v>104.60000000000001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312"/>
        <v>103.89999999999999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312"/>
        <v>117.73333333333333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312"/>
        <v>138.5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312"/>
        <v>103.49999999999999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312"/>
        <v>100.25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312"/>
        <v>106.57142857142856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312"/>
        <v>100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312"/>
        <v>100.01249999999999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312"/>
        <v>101.05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312"/>
        <v>107.63636363636364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312"/>
        <v>103.64999999999999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312"/>
        <v>104.43333333333334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312"/>
        <v>102.25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312"/>
        <v>100.74285714285713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312"/>
        <v>111.71428571428572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312"/>
        <v>100.01100000000001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312"/>
        <v>100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312"/>
        <v>105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312"/>
        <v>116.86666666666667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312"/>
        <v>103.8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312"/>
        <v>114.5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312"/>
        <v>102.4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312"/>
        <v>223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312"/>
        <v>100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318">E3395/D3395*100</f>
        <v>105.80000000000001</v>
      </c>
      <c r="P3395" s="6">
        <f t="shared" ref="P3395:P3458" si="319">IFERROR(AVERAGE(E3395/L3395),0)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(J3395/86400)+25569</f>
        <v>41923.921643518523</v>
      </c>
      <c r="T3395" s="11">
        <f t="shared" ref="T3395:T3458" si="323">(I3395/86400)+25569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318"/>
        <v>142.36363636363635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318"/>
        <v>184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318"/>
        <v>104.33333333333333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318"/>
        <v>112.00000000000001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318"/>
        <v>111.07499999999999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318"/>
        <v>103.75000000000001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318"/>
        <v>100.41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318"/>
        <v>101.86206896551724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318"/>
        <v>109.76666666666665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318"/>
        <v>100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318"/>
        <v>122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318"/>
        <v>137.57142857142856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318"/>
        <v>100.31000000000002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318"/>
        <v>107.1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318"/>
        <v>211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318"/>
        <v>123.6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318"/>
        <v>108.5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318"/>
        <v>103.56666666666668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318"/>
        <v>100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318"/>
        <v>130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318"/>
        <v>103.49999999999999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318"/>
        <v>100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318"/>
        <v>119.6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318"/>
        <v>100.00058823529412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318"/>
        <v>100.875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318"/>
        <v>106.54545454545455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318"/>
        <v>138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318"/>
        <v>101.15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318"/>
        <v>109.1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318"/>
        <v>140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318"/>
        <v>103.58333333333334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318"/>
        <v>102.97033333333331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318"/>
        <v>108.13333333333333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318"/>
        <v>100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318"/>
        <v>102.75000000000001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318"/>
        <v>130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318"/>
        <v>108.54949999999999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318"/>
        <v>100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318"/>
        <v>109.65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318"/>
        <v>100.26315789473684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318"/>
        <v>105.55000000000001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318"/>
        <v>112.00000000000001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318"/>
        <v>105.89999999999999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318"/>
        <v>101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318"/>
        <v>104.2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318"/>
        <v>134.67833333333334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318"/>
        <v>105.2184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318"/>
        <v>102.60000000000001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318"/>
        <v>100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318"/>
        <v>185.5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318"/>
        <v>289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318"/>
        <v>100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318"/>
        <v>108.2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318"/>
        <v>107.80000000000001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318"/>
        <v>109.76190476190477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318"/>
        <v>170.625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318"/>
        <v>152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318"/>
        <v>101.23076923076924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318"/>
        <v>153.19999999999999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318"/>
        <v>128.33333333333334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318"/>
        <v>100.71428571428571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318"/>
        <v>100.64999999999999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318"/>
        <v>191.3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324">E3459/D3459*100</f>
        <v>140.19999999999999</v>
      </c>
      <c r="P3459" s="6">
        <f t="shared" ref="P3459:P3522" si="325">IFERROR(AVERAGE(E3459/L3459),0)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(J3459/86400)+25569</f>
        <v>42016.706678240742</v>
      </c>
      <c r="T3459" s="11">
        <f t="shared" ref="T3459:T3522" si="329">(I3459/86400)+25569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324"/>
        <v>124.33537832310839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324"/>
        <v>126.2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324"/>
        <v>190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324"/>
        <v>139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324"/>
        <v>202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324"/>
        <v>103.38000000000001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324"/>
        <v>102.3236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324"/>
        <v>103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324"/>
        <v>127.14285714285714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324"/>
        <v>101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324"/>
        <v>121.78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324"/>
        <v>113.39285714285714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324"/>
        <v>150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324"/>
        <v>214.6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324"/>
        <v>102.05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324"/>
        <v>100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324"/>
        <v>101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324"/>
        <v>113.33333333333333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324"/>
        <v>104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324"/>
        <v>115.33333333333333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324"/>
        <v>112.85000000000001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324"/>
        <v>127.86666666666666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324"/>
        <v>142.66666666666669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324"/>
        <v>118.8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324"/>
        <v>138.33333333333334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324"/>
        <v>159.9402985074627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324"/>
        <v>114.24000000000001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324"/>
        <v>100.60606060606061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324"/>
        <v>155.20000000000002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324"/>
        <v>127.75000000000001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324"/>
        <v>121.2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324"/>
        <v>112.7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324"/>
        <v>127.49999999999999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324"/>
        <v>158.20000000000002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324"/>
        <v>105.26894736842105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324"/>
        <v>100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324"/>
        <v>100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324"/>
        <v>106.86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324"/>
        <v>124.4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324"/>
        <v>108.70406189555126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324"/>
        <v>102.42424242424242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324"/>
        <v>105.5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324"/>
        <v>106.3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324"/>
        <v>100.66666666666666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324"/>
        <v>105.4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324"/>
        <v>107.55999999999999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324"/>
        <v>100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324"/>
        <v>103.76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324"/>
        <v>101.49999999999999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324"/>
        <v>104.4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324"/>
        <v>180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324"/>
        <v>106.33333333333333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324"/>
        <v>100.55555555555556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324"/>
        <v>101.2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324"/>
        <v>100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324"/>
        <v>118.39285714285714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324"/>
        <v>110.00000000000001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324"/>
        <v>102.66666666666666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324"/>
        <v>100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324"/>
        <v>100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324"/>
        <v>110.04599999999999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324"/>
        <v>101.35000000000001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324"/>
        <v>100.75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330">E3523/D3523*100</f>
        <v>169.42857142857144</v>
      </c>
      <c r="P3523" s="6">
        <f t="shared" ref="P3523:P3586" si="331">IFERROR(AVERAGE(E3523/L3523),0)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(J3523/86400)+25569</f>
        <v>41881.361342592594</v>
      </c>
      <c r="T3523" s="11">
        <f t="shared" ref="T3523:T3586" si="335">(I3523/86400)+25569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330"/>
        <v>100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330"/>
        <v>113.65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330"/>
        <v>101.56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330"/>
        <v>106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330"/>
        <v>102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330"/>
        <v>116.91666666666667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330"/>
        <v>101.15151515151514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330"/>
        <v>132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330"/>
        <v>100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330"/>
        <v>128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330"/>
        <v>118.95833333333334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330"/>
        <v>126.2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330"/>
        <v>156.20000000000002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330"/>
        <v>103.15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330"/>
        <v>153.33333333333334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330"/>
        <v>180.44444444444446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330"/>
        <v>128.44999999999999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330"/>
        <v>119.66666666666667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330"/>
        <v>123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330"/>
        <v>105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330"/>
        <v>102.23636363636363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330"/>
        <v>104.66666666666666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330"/>
        <v>100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330"/>
        <v>100.4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330"/>
        <v>102.27272727272727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330"/>
        <v>114.40928571428573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330"/>
        <v>101.9047619047619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330"/>
        <v>102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330"/>
        <v>104.80000000000001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330"/>
        <v>101.83333333333333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330"/>
        <v>100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330"/>
        <v>106.27272727272728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330"/>
        <v>113.42219999999999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330"/>
        <v>100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330"/>
        <v>100.45454545454547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330"/>
        <v>100.03599999999999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330"/>
        <v>144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330"/>
        <v>103.49999999999999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330"/>
        <v>108.43750000000001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330"/>
        <v>102.4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330"/>
        <v>148.88888888888889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330"/>
        <v>105.49000000000002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330"/>
        <v>100.49999999999999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330"/>
        <v>130.55555555555557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330"/>
        <v>104.75000000000001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330"/>
        <v>108.80000000000001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330"/>
        <v>111.00000000000001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330"/>
        <v>100.47999999999999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330"/>
        <v>114.35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330"/>
        <v>122.06666666666666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330"/>
        <v>100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330"/>
        <v>102.8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330"/>
        <v>106.12068965517241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330"/>
        <v>101.33000000000001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330"/>
        <v>100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330"/>
        <v>130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330"/>
        <v>100.01333333333334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330"/>
        <v>100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330"/>
        <v>113.88888888888889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330"/>
        <v>100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330"/>
        <v>287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330"/>
        <v>108.5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330"/>
        <v>115.5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336">E3587/D3587*100</f>
        <v>119.11764705882352</v>
      </c>
      <c r="P3587" s="6">
        <f t="shared" ref="P3587:P3650" si="337">IFERROR(AVERAGE(E3587/L3587),0)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(J3587/86400)+25569</f>
        <v>41964.716319444444</v>
      </c>
      <c r="T3587" s="11">
        <f t="shared" ref="T3587:T3650" si="341">(I3587/86400)+25569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336"/>
        <v>109.42666666666668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336"/>
        <v>126.6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336"/>
        <v>100.49999999999999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336"/>
        <v>127.49999999999999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336"/>
        <v>100.05999999999999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336"/>
        <v>175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336"/>
        <v>127.25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336"/>
        <v>110.63333333333334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336"/>
        <v>125.93749999999999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336"/>
        <v>118.5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336"/>
        <v>107.72727272727273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336"/>
        <v>102.60000000000001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336"/>
        <v>110.1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336"/>
        <v>202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336"/>
        <v>130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336"/>
        <v>104.35000000000001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336"/>
        <v>100.05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336"/>
        <v>170.66666666666669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336"/>
        <v>112.83333333333334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336"/>
        <v>184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336"/>
        <v>130.26666666666665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336"/>
        <v>105.45454545454544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336"/>
        <v>100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336"/>
        <v>153.31632653061226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336"/>
        <v>162.30000000000001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336"/>
        <v>136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336"/>
        <v>144.4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336"/>
        <v>100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336"/>
        <v>100.8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336"/>
        <v>106.80000000000001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336"/>
        <v>124.8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336"/>
        <v>118.91891891891892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336"/>
        <v>101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336"/>
        <v>112.99999999999999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336"/>
        <v>105.19047619047619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336"/>
        <v>109.73333333333332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336"/>
        <v>100.099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336"/>
        <v>120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336"/>
        <v>104.93333333333332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336"/>
        <v>102.66666666666666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336"/>
        <v>101.82500000000002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336"/>
        <v>100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336"/>
        <v>1.9999999999999998E-4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336"/>
        <v>3.3333333333333333E-2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336"/>
        <v>51.023391812865491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336"/>
        <v>20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336"/>
        <v>35.24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336"/>
        <v>4.246666666666667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336"/>
        <v>36.457142857142856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336"/>
        <v>30.866666666666664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336"/>
        <v>6.5454545454545459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336"/>
        <v>4.0000000000000001E-3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336"/>
        <v>5.5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336"/>
        <v>2.1428571428571428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336"/>
        <v>16.420000000000002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336"/>
        <v>0.1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336"/>
        <v>4.8099999999999996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336"/>
        <v>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336"/>
        <v>100.38249999999999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342">E3651/D3651*100</f>
        <v>104</v>
      </c>
      <c r="P3651" s="6">
        <f t="shared" ref="P3651:P3714" si="343">IFERROR(AVERAGE(E3651/L3651),0)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(J3651/86400)+25569</f>
        <v>41780.712893518517</v>
      </c>
      <c r="T3651" s="11">
        <f t="shared" ref="T3651:T3714" si="347">(I3651/86400)+25569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342"/>
        <v>100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342"/>
        <v>104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342"/>
        <v>250.66666666666669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342"/>
        <v>100.49999999999999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342"/>
        <v>174.4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342"/>
        <v>116.26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342"/>
        <v>105.82000000000001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342"/>
        <v>110.75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342"/>
        <v>100.66666666666666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342"/>
        <v>102.03333333333333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342"/>
        <v>100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342"/>
        <v>111.00000000000001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342"/>
        <v>101.42500000000001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342"/>
        <v>104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342"/>
        <v>109.375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342"/>
        <v>115.16129032258064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342"/>
        <v>100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342"/>
        <v>103.17033333333335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342"/>
        <v>103.49999999999999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342"/>
        <v>138.19999999999999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342"/>
        <v>109.54545454545455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342"/>
        <v>100.85714285714286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342"/>
        <v>101.53333333333335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342"/>
        <v>113.625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342"/>
        <v>100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342"/>
        <v>140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342"/>
        <v>128.75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342"/>
        <v>102.90416666666667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342"/>
        <v>102.49999999999999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342"/>
        <v>110.1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342"/>
        <v>112.76666666666667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342"/>
        <v>111.9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342"/>
        <v>139.19999999999999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342"/>
        <v>110.85714285714286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342"/>
        <v>139.06666666666666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342"/>
        <v>105.69999999999999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342"/>
        <v>101.42857142857142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342"/>
        <v>100.245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342"/>
        <v>109.16666666666666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342"/>
        <v>118.33333333333333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342"/>
        <v>120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342"/>
        <v>127.96000000000001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342"/>
        <v>126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342"/>
        <v>129.12912912912913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342"/>
        <v>107.42857142857143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342"/>
        <v>100.125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342"/>
        <v>155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342"/>
        <v>108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342"/>
        <v>110.52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342"/>
        <v>100.8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342"/>
        <v>121.2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342"/>
        <v>100.33333333333334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342"/>
        <v>109.16666666666666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342"/>
        <v>123.42857142857142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342"/>
        <v>136.33666666666667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342"/>
        <v>103.46657233816768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342"/>
        <v>121.33333333333334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342"/>
        <v>186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342"/>
        <v>300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342"/>
        <v>108.25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342"/>
        <v>141.15384615384616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342"/>
        <v>113.99999999999999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342"/>
        <v>153.73333333333335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348">E3715/D3715*100</f>
        <v>101.49999999999999</v>
      </c>
      <c r="P3715" s="6">
        <f t="shared" ref="P3715:P3778" si="349">IFERROR(AVERAGE(E3715/L3715),0)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(J3715/86400)+25569</f>
        <v>42505.738032407404</v>
      </c>
      <c r="T3715" s="11">
        <f t="shared" ref="T3715:T3778" si="353">(I3715/86400)+25569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348"/>
        <v>102.35000000000001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348"/>
        <v>102.57142857142858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348"/>
        <v>155.75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348"/>
        <v>100.75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348"/>
        <v>239.4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348"/>
        <v>210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348"/>
        <v>104.51515151515152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348"/>
        <v>100.8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348"/>
        <v>111.20000000000002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348"/>
        <v>102.04444444444445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348"/>
        <v>102.54767441860466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348"/>
        <v>127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348"/>
        <v>338.70588235294122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348"/>
        <v>100.75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348"/>
        <v>9.31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348"/>
        <v>7.24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348"/>
        <v>10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348"/>
        <v>11.272727272727273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348"/>
        <v>15.411764705882353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348"/>
        <v>28.466666666666669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348"/>
        <v>13.333333333333334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348"/>
        <v>0.66666666666666674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348"/>
        <v>21.428571428571427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348"/>
        <v>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348"/>
        <v>20.125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348"/>
        <v>17.899999999999999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348"/>
        <v>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348"/>
        <v>10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348"/>
        <v>2.3764705882352941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348"/>
        <v>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348"/>
        <v>103.52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348"/>
        <v>105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348"/>
        <v>100.44999999999999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348"/>
        <v>132.6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348"/>
        <v>112.99999999999999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348"/>
        <v>103.34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348"/>
        <v>120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348"/>
        <v>129.63636363636363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348"/>
        <v>101.11111111111111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348"/>
        <v>108.51428571428572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348"/>
        <v>102.33333333333334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348"/>
        <v>110.24425000000002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348"/>
        <v>101.0154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348"/>
        <v>100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hidden="1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348"/>
        <v>106.24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348"/>
        <v>100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348"/>
        <v>100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348"/>
        <v>113.45714285714286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348"/>
        <v>102.65010000000001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348"/>
        <v>116.75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348"/>
        <v>107.65274999999998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348"/>
        <v>100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hidden="1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348"/>
        <v>100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348"/>
        <v>146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348"/>
        <v>110.2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348"/>
        <v>108.2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348"/>
        <v>100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348"/>
        <v>100.25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348"/>
        <v>106.71250000000001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354">E3779/D3779*100</f>
        <v>143.19999999999999</v>
      </c>
      <c r="P3779" s="6">
        <f t="shared" ref="P3779:P3842" si="355">IFERROR(AVERAGE(E3779/L3779),0)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(J3779/86400)+25569</f>
        <v>41887.111354166671</v>
      </c>
      <c r="T3779" s="11">
        <f t="shared" ref="T3779:T3842" si="359">(I3779/86400)+25569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354"/>
        <v>105.04166666666667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354"/>
        <v>103.98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354"/>
        <v>120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354"/>
        <v>109.66666666666667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354"/>
        <v>101.75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354"/>
        <v>128.91666666666666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354"/>
        <v>114.99999999999999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354"/>
        <v>150.75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354"/>
        <v>110.96666666666665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354"/>
        <v>100.28571428571429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354"/>
        <v>0.66666666666666674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354"/>
        <v>3.267605633802817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354"/>
        <v>0.27999999999999997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354"/>
        <v>59.657142857142851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354"/>
        <v>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354"/>
        <v>1.6666666666666667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354"/>
        <v>4.4444444444444444E-3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354"/>
        <v>89.666666666666657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354"/>
        <v>1.4642857142857144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354"/>
        <v>4.0199999999999996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354"/>
        <v>4.004545454545454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354"/>
        <v>8.52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354"/>
        <v>19.650000000000002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354"/>
        <v>2E-3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354"/>
        <v>6.6666666666666666E-2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354"/>
        <v>30.333333333333336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354"/>
        <v>100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354"/>
        <v>101.25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354"/>
        <v>121.73333333333333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354"/>
        <v>330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354"/>
        <v>109.55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354"/>
        <v>100.95190476190474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354"/>
        <v>140.13333333333333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354"/>
        <v>100.001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354"/>
        <v>119.238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354"/>
        <v>107.25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354"/>
        <v>227.99999999999997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354"/>
        <v>106.4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354"/>
        <v>143.33333333333334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354"/>
        <v>104.54285714285714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354"/>
        <v>110.02000000000001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354"/>
        <v>106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354"/>
        <v>108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354"/>
        <v>105.42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354"/>
        <v>119.16666666666667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354"/>
        <v>152.66666666666666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354"/>
        <v>100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354"/>
        <v>100.2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354"/>
        <v>225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354"/>
        <v>106.02199999999999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354"/>
        <v>104.66666666666666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354"/>
        <v>116.66666666666667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354"/>
        <v>109.03333333333333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354"/>
        <v>160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354"/>
        <v>112.5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354"/>
        <v>102.1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354"/>
        <v>100.824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354"/>
        <v>101.25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354"/>
        <v>6500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360">E3843/D3843*100</f>
        <v>8.7200000000000006</v>
      </c>
      <c r="P3843" s="6">
        <f t="shared" ref="P3843:P3906" si="361">IFERROR(AVERAGE(E3843/L3843),0)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(J3843/86400)+25569</f>
        <v>41780.785729166666</v>
      </c>
      <c r="T3843" s="11">
        <f t="shared" ref="T3843:T3906" si="365">(I3843/86400)+25569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360"/>
        <v>21.94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360"/>
        <v>21.3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360"/>
        <v>41.489795918367342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360"/>
        <v>2.105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360"/>
        <v>2.7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360"/>
        <v>16.161904761904761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360"/>
        <v>16.376923076923077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360"/>
        <v>7.043333333333333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360"/>
        <v>3.8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360"/>
        <v>34.08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360"/>
        <v>0.2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360"/>
        <v>2.5999999999999999E-2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360"/>
        <v>16.254545454545454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360"/>
        <v>2.5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360"/>
        <v>0.02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360"/>
        <v>5.2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360"/>
        <v>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360"/>
        <v>0.04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360"/>
        <v>17.666666666666668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360"/>
        <v>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360"/>
        <v>1.3333333333333334E-2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360"/>
        <v>1.2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360"/>
        <v>26.937422295897225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360"/>
        <v>0.54999999999999993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360"/>
        <v>12.55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360"/>
        <v>0.2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360"/>
        <v>3.4474868431088401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360"/>
        <v>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360"/>
        <v>2.666666666666667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360"/>
        <v>52.794871794871788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360"/>
        <v>4.9639999999999995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360"/>
        <v>5.5555555555555552E-2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360"/>
        <v>13.066666666666665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360"/>
        <v>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360"/>
        <v>1.7500000000000002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360"/>
        <v>27.1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360"/>
        <v>1.4749999999999999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360"/>
        <v>16.826666666666668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360"/>
        <v>32.5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360"/>
        <v>21.55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360"/>
        <v>3.4666666666666663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360"/>
        <v>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360"/>
        <v>10.625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360"/>
        <v>17.599999999999998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360"/>
        <v>32.56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360"/>
        <v>1.25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360"/>
        <v>5.4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360"/>
        <v>0.83333333333333337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360"/>
        <v>48.833333333333336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360"/>
        <v>0.03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366">E3907/D3907*100</f>
        <v>11.533333333333333</v>
      </c>
      <c r="P3907" s="6">
        <f t="shared" ref="P3907:P3970" si="367">IFERROR(AVERAGE(E3907/L3907),0)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(J3907/86400)+25569</f>
        <v>42124.623877314814</v>
      </c>
      <c r="T3907" s="11">
        <f t="shared" ref="T3907:T3970" si="371">(I3907/86400)+25569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366"/>
        <v>67.333333333333329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366"/>
        <v>15.299999999999999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366"/>
        <v>8.6666666666666679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366"/>
        <v>0.22499999999999998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366"/>
        <v>3.0833333333333335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366"/>
        <v>37.412500000000001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366"/>
        <v>6.6666666666666671E-3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366"/>
        <v>10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366"/>
        <v>36.36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366"/>
        <v>0.33333333333333337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366"/>
        <v>0.2857142857142857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366"/>
        <v>0.2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366"/>
        <v>1.7999999999999998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366"/>
        <v>5.4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366"/>
        <v>8.1333333333333329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366"/>
        <v>12.034782608695652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366"/>
        <v>15.266666666666667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366"/>
        <v>10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366"/>
        <v>0.3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366"/>
        <v>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366"/>
        <v>13.020000000000001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366"/>
        <v>2.2650000000000001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366"/>
        <v>8.3333333333333332E-3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366"/>
        <v>15.742857142857142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366"/>
        <v>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366"/>
        <v>43.833333333333336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366"/>
        <v>86.135181975736558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366"/>
        <v>12.196620583717358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366"/>
        <v>0.1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366"/>
        <v>0.22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366"/>
        <v>0.90909090909090906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366"/>
        <v>35.64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366"/>
        <v>0.25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366"/>
        <v>3.25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366"/>
        <v>3.3666666666666663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366"/>
        <v>15.770000000000001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366"/>
        <v>0.625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366"/>
        <v>5.0000000000000001E-4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366"/>
        <v>9.6153846153846159E-2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366"/>
        <v>24.285714285714285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366"/>
        <v>2.5000000000000001E-2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366"/>
        <v>32.049999999999997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366"/>
        <v>24.333333333333336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366"/>
        <v>1.5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366"/>
        <v>0.42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366"/>
        <v>3.214285714285714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366"/>
        <v>6.3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366"/>
        <v>14.249999999999998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366"/>
        <v>0.6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366"/>
        <v>24.117647058823529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366"/>
        <v>10.54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372">E3971/D3971*100</f>
        <v>7.4690265486725664</v>
      </c>
      <c r="P3971" s="6">
        <f t="shared" ref="P3971:P4034" si="373">IFERROR(AVERAGE(E3971/L3971),0)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(J3971/86400)+25569</f>
        <v>42601.854699074072</v>
      </c>
      <c r="T3971" s="11">
        <f t="shared" ref="T3971:T4034" si="377">(I3971/86400)+25569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372"/>
        <v>7.3333333333333334E-2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372"/>
        <v>0.97142857142857131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372"/>
        <v>21.099999999999998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372"/>
        <v>78.100000000000009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372"/>
        <v>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372"/>
        <v>47.692307692307693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372"/>
        <v>1.4500000000000002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372"/>
        <v>10.7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372"/>
        <v>1.8333333333333333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372"/>
        <v>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372"/>
        <v>4.083333333333333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372"/>
        <v>20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372"/>
        <v>34.802513464991023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372"/>
        <v>6.3333333333333339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372"/>
        <v>32.049999999999997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372"/>
        <v>9.76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372"/>
        <v>37.75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372"/>
        <v>2.1333333333333333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372"/>
        <v>4.1818181818181817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372"/>
        <v>20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372"/>
        <v>5.41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372"/>
        <v>6.0000000000000001E-3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372"/>
        <v>0.25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372"/>
        <v>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372"/>
        <v>16.566666666666666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372"/>
        <v>57.199999999999996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372"/>
        <v>16.514285714285716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372"/>
        <v>0.125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372"/>
        <v>37.75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372"/>
        <v>1.8399999999999999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372"/>
        <v>10.050000000000001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372"/>
        <v>0.2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372"/>
        <v>1.3333333333333335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372"/>
        <v>6.6666666666666671E-3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372"/>
        <v>0.25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372"/>
        <v>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372"/>
        <v>3.8860103626943006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372"/>
        <v>24.194444444444443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372"/>
        <v>7.6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372"/>
        <v>1.3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372"/>
        <v>1.4285714285714287E-2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372"/>
        <v>14.000000000000002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372"/>
        <v>1.05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372"/>
        <v>8.6666666666666679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372"/>
        <v>0.82857142857142851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372"/>
        <v>16.666666666666664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372"/>
        <v>0.83333333333333337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372"/>
        <v>69.561111111111103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372"/>
        <v>1.25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372"/>
        <v>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372"/>
        <v>7.166666666666667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372"/>
        <v>28.050000000000004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372"/>
        <v>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372"/>
        <v>6.8287037037037033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378">E4035/D4035*100</f>
        <v>25.698702928870294</v>
      </c>
      <c r="P4035" s="6">
        <f t="shared" ref="P4035:P4098" si="379">IFERROR(AVERAGE(E4035/L4035),0)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(J4035/86400)+25569</f>
        <v>42614.268796296295</v>
      </c>
      <c r="T4035" s="11">
        <f t="shared" ref="T4035:T4098" si="383">(I4035/86400)+25569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378"/>
        <v>1.4814814814814816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378"/>
        <v>36.85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378"/>
        <v>47.05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378"/>
        <v>11.428571428571429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378"/>
        <v>12.04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378"/>
        <v>60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378"/>
        <v>31.25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378"/>
        <v>0.42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378"/>
        <v>0.21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378"/>
        <v>37.5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378"/>
        <v>0.02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378"/>
        <v>8.2142857142857135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378"/>
        <v>2.1999999999999997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378"/>
        <v>17.652941176470588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378"/>
        <v>0.08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378"/>
        <v>6.6666666666666666E-2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378"/>
        <v>37.533333333333339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378"/>
        <v>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378"/>
        <v>17.62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378"/>
        <v>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378"/>
        <v>22.142857142857142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378"/>
        <v>2.5333333333333332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378"/>
        <v>2.5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378"/>
        <v>2.85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378"/>
        <v>2.4500000000000002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378"/>
        <v>1.4210526315789473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378"/>
        <v>19.25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378"/>
        <v>0.67500000000000004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378"/>
        <v>0.16666666666666669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378"/>
        <v>60.9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378"/>
        <v>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378"/>
        <v>34.4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378"/>
        <v>16.5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378"/>
        <v>0.4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378"/>
        <v>1.0571428571428572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378"/>
        <v>26.727272727272727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378"/>
        <v>28.799999999999997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378"/>
        <v>8.9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378"/>
        <v>0.16666666666666669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378"/>
        <v>15.737410071942445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378"/>
        <v>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378"/>
        <v>21.685714285714287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378"/>
        <v>0.33333333333333337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378"/>
        <v>0.2857142857142857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378"/>
        <v>4.7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378"/>
        <v>10.8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378"/>
        <v>4.8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378"/>
        <v>3.2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378"/>
        <v>12.75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378"/>
        <v>1.8181818181818181E-2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378"/>
        <v>2.4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378"/>
        <v>36.5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378"/>
        <v>2.666666666666667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378"/>
        <v>11.428571428571429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384">E4099/D4099*100</f>
        <v>0</v>
      </c>
      <c r="P4099" s="6">
        <f t="shared" ref="P4099:P4115" si="385">IFERROR(AVERAGE(E4099/L4099),0)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(J4099/86400)+25569</f>
        <v>42344.824502314819</v>
      </c>
      <c r="T4099" s="11">
        <f t="shared" ref="T4099:T4115" si="389">(I4099/86400)+25569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384"/>
        <v>1.1111111111111112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384"/>
        <v>27.400000000000002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384"/>
        <v>10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384"/>
        <v>21.366666666666667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384"/>
        <v>6.9696969696969706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384"/>
        <v>70.599999999999994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384"/>
        <v>2.0500000000000003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384"/>
        <v>1.9666666666666666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384"/>
        <v>28.666666666666668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384"/>
        <v>3.1333333333333333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384"/>
        <v>0.04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384"/>
        <v>0.2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T4115" xr:uid="{A8AA453E-8901-4AA1-A8A2-3084A2FC5BDF}">
    <filterColumn colId="3">
      <customFilters>
        <customFilter operator="lessThanOrEqual" val="1000"/>
      </customFilters>
    </filterColumn>
    <filterColumn colId="5">
      <filters>
        <filter val="successful"/>
      </filters>
    </filterColumn>
  </autoFilter>
  <conditionalFormatting sqref="F2:F1048576">
    <cfRule type="containsText" dxfId="3" priority="11" operator="containsText" text="canceled">
      <formula>NOT(ISERROR(SEARCH("canceled",F2)))</formula>
    </cfRule>
    <cfRule type="containsText" dxfId="2" priority="12" operator="containsText" text="live">
      <formula>NOT(ISERROR(SEARCH("live",F2)))</formula>
    </cfRule>
    <cfRule type="containsText" dxfId="1" priority="13" operator="containsText" text="failed">
      <formula>NOT(ISERROR(SEARCH("failed",F2)))</formula>
    </cfRule>
    <cfRule type="containsText" dxfId="0" priority="14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  <cfRule type="colorScale" priority="2">
      <colorScale>
        <cfvo type="num" val="0"/>
        <cfvo type="num" val="100"/>
        <cfvo type="num" val="200"/>
        <color rgb="FFC00000"/>
        <color rgb="FF92D050"/>
        <color theme="4" tint="0.39997558519241921"/>
      </colorScale>
    </cfRule>
    <cfRule type="colorScale" priority="3">
      <colorScale>
        <cfvo type="min"/>
        <cfvo type="num" val="100"/>
        <cfvo type="max"/>
        <color rgb="FFF8696B"/>
        <color rgb="FFFFEB84"/>
        <color rgb="FF63BE7B"/>
      </colorScale>
    </cfRule>
    <cfRule type="colorScale" priority="5">
      <colorScale>
        <cfvo type="min"/>
        <cfvo type="max"/>
        <color rgb="FFFCFCFF"/>
        <color rgb="FF63BE7B"/>
      </colorScale>
    </cfRule>
    <cfRule type="colorScale" priority="9">
      <colorScale>
        <cfvo type="min"/>
        <cfvo type="percentile" val="100"/>
        <cfvo type="max"/>
        <color rgb="FFC00000"/>
        <color theme="9"/>
        <color rgb="FF0070C0"/>
      </colorScale>
    </cfRule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57A48-0238-40E6-BB27-DA5187E885A9}">
  <sheetPr codeName="Sheet2"/>
  <dimension ref="B1:G14"/>
  <sheetViews>
    <sheetView topLeftCell="B1" workbookViewId="0">
      <selection activeCell="I35" sqref="I35"/>
    </sheetView>
  </sheetViews>
  <sheetFormatPr defaultRowHeight="15" x14ac:dyDescent="0.25"/>
  <cols>
    <col min="2" max="2" width="17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  <col min="9" max="9" width="13.5703125" bestFit="1" customWidth="1"/>
    <col min="10" max="10" width="16.2851562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28515625" bestFit="1" customWidth="1"/>
    <col min="19" max="19" width="13.5703125" bestFit="1" customWidth="1"/>
    <col min="20" max="20" width="16.28515625" bestFit="1" customWidth="1"/>
    <col min="21" max="21" width="6.140625" bestFit="1" customWidth="1"/>
    <col min="22" max="22" width="4.28515625" bestFit="1" customWidth="1"/>
    <col min="23" max="23" width="10" bestFit="1" customWidth="1"/>
    <col min="24" max="24" width="11.28515625" bestFit="1" customWidth="1"/>
  </cols>
  <sheetData>
    <row r="1" spans="2:7" x14ac:dyDescent="0.25">
      <c r="B1" s="8" t="s">
        <v>8223</v>
      </c>
      <c r="C1" t="s">
        <v>8322</v>
      </c>
    </row>
    <row r="3" spans="2:7" x14ac:dyDescent="0.25">
      <c r="B3" s="8" t="s">
        <v>8323</v>
      </c>
      <c r="C3" s="8" t="s">
        <v>8321</v>
      </c>
    </row>
    <row r="4" spans="2:7" x14ac:dyDescent="0.25">
      <c r="B4" s="8" t="s">
        <v>8307</v>
      </c>
      <c r="C4" t="s">
        <v>8219</v>
      </c>
      <c r="D4" t="s">
        <v>8221</v>
      </c>
      <c r="E4" t="s">
        <v>8220</v>
      </c>
      <c r="F4" t="s">
        <v>8222</v>
      </c>
      <c r="G4" t="s">
        <v>8308</v>
      </c>
    </row>
    <row r="5" spans="2:7" x14ac:dyDescent="0.25">
      <c r="B5" s="9" t="s">
        <v>8312</v>
      </c>
      <c r="C5" s="10">
        <v>300</v>
      </c>
      <c r="D5" s="10">
        <v>180</v>
      </c>
      <c r="E5" s="10">
        <v>40</v>
      </c>
      <c r="F5" s="10"/>
      <c r="G5" s="10">
        <v>520</v>
      </c>
    </row>
    <row r="6" spans="2:7" x14ac:dyDescent="0.25">
      <c r="B6" s="9" t="s">
        <v>8313</v>
      </c>
      <c r="C6" s="10">
        <v>34</v>
      </c>
      <c r="D6" s="10">
        <v>140</v>
      </c>
      <c r="E6" s="10">
        <v>20</v>
      </c>
      <c r="F6" s="10">
        <v>6</v>
      </c>
      <c r="G6" s="10">
        <v>200</v>
      </c>
    </row>
    <row r="7" spans="2:7" x14ac:dyDescent="0.25">
      <c r="B7" s="9" t="s">
        <v>8314</v>
      </c>
      <c r="C7" s="10">
        <v>80</v>
      </c>
      <c r="D7" s="10">
        <v>140</v>
      </c>
      <c r="E7" s="10"/>
      <c r="F7" s="10"/>
      <c r="G7" s="10">
        <v>220</v>
      </c>
    </row>
    <row r="8" spans="2:7" x14ac:dyDescent="0.25">
      <c r="B8" s="9" t="s">
        <v>8315</v>
      </c>
      <c r="C8" s="10"/>
      <c r="D8" s="10"/>
      <c r="E8" s="10">
        <v>24</v>
      </c>
      <c r="F8" s="10"/>
      <c r="G8" s="10">
        <v>24</v>
      </c>
    </row>
    <row r="9" spans="2:7" x14ac:dyDescent="0.25">
      <c r="B9" s="9" t="s">
        <v>8316</v>
      </c>
      <c r="C9" s="10">
        <v>540</v>
      </c>
      <c r="D9" s="10">
        <v>120</v>
      </c>
      <c r="E9" s="10">
        <v>20</v>
      </c>
      <c r="F9" s="10">
        <v>20</v>
      </c>
      <c r="G9" s="10">
        <v>700</v>
      </c>
    </row>
    <row r="10" spans="2:7" x14ac:dyDescent="0.25">
      <c r="B10" s="9" t="s">
        <v>8317</v>
      </c>
      <c r="C10" s="10">
        <v>103</v>
      </c>
      <c r="D10" s="10">
        <v>117</v>
      </c>
      <c r="E10" s="10"/>
      <c r="F10" s="10"/>
      <c r="G10" s="10">
        <v>220</v>
      </c>
    </row>
    <row r="11" spans="2:7" x14ac:dyDescent="0.25">
      <c r="B11" s="9" t="s">
        <v>8318</v>
      </c>
      <c r="C11" s="10">
        <v>80</v>
      </c>
      <c r="D11" s="10">
        <v>127</v>
      </c>
      <c r="E11" s="10">
        <v>30</v>
      </c>
      <c r="F11" s="10"/>
      <c r="G11" s="10">
        <v>237</v>
      </c>
    </row>
    <row r="12" spans="2:7" x14ac:dyDescent="0.25">
      <c r="B12" s="9" t="s">
        <v>8319</v>
      </c>
      <c r="C12" s="10">
        <v>209</v>
      </c>
      <c r="D12" s="10">
        <v>213</v>
      </c>
      <c r="E12" s="10">
        <v>178</v>
      </c>
      <c r="F12" s="10"/>
      <c r="G12" s="10">
        <v>600</v>
      </c>
    </row>
    <row r="13" spans="2:7" x14ac:dyDescent="0.25">
      <c r="B13" s="9" t="s">
        <v>8320</v>
      </c>
      <c r="C13" s="10">
        <v>839</v>
      </c>
      <c r="D13" s="10">
        <v>493</v>
      </c>
      <c r="E13" s="10">
        <v>37</v>
      </c>
      <c r="F13" s="10">
        <v>24</v>
      </c>
      <c r="G13" s="10">
        <v>1393</v>
      </c>
    </row>
    <row r="14" spans="2:7" x14ac:dyDescent="0.25">
      <c r="B14" s="9" t="s">
        <v>8308</v>
      </c>
      <c r="C14" s="10">
        <v>2185</v>
      </c>
      <c r="D14" s="10">
        <v>1530</v>
      </c>
      <c r="E14" s="10">
        <v>349</v>
      </c>
      <c r="F14" s="10">
        <v>50</v>
      </c>
      <c r="G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619CC5-3EA6-4652-9FF9-35E0E528F1BE}">
  <sheetPr codeName="Sheet3"/>
  <dimension ref="B1:G47"/>
  <sheetViews>
    <sheetView topLeftCell="B1" workbookViewId="0">
      <selection activeCell="J37" sqref="J37"/>
    </sheetView>
  </sheetViews>
  <sheetFormatPr defaultRowHeight="15" x14ac:dyDescent="0.25"/>
  <cols>
    <col min="2" max="2" width="17" bestFit="1" customWidth="1"/>
    <col min="3" max="3" width="16.28515625" bestFit="1" customWidth="1"/>
    <col min="4" max="4" width="6.140625" bestFit="1" customWidth="1"/>
    <col min="5" max="5" width="8.85546875" bestFit="1" customWidth="1"/>
    <col min="6" max="6" width="4.28515625" bestFit="1" customWidth="1"/>
    <col min="7" max="7" width="11.28515625" bestFit="1" customWidth="1"/>
    <col min="9" max="9" width="13.5703125" bestFit="1" customWidth="1"/>
    <col min="10" max="10" width="16.28515625" bestFit="1" customWidth="1"/>
    <col min="11" max="11" width="6.140625" bestFit="1" customWidth="1"/>
    <col min="12" max="12" width="4.28515625" bestFit="1" customWidth="1"/>
    <col min="13" max="13" width="10" bestFit="1" customWidth="1"/>
    <col min="14" max="14" width="11.28515625" bestFit="1" customWidth="1"/>
    <col min="19" max="19" width="13.5703125" bestFit="1" customWidth="1"/>
    <col min="20" max="20" width="16.28515625" bestFit="1" customWidth="1"/>
    <col min="21" max="21" width="6.140625" bestFit="1" customWidth="1"/>
    <col min="22" max="22" width="4.28515625" bestFit="1" customWidth="1"/>
    <col min="23" max="23" width="10" bestFit="1" customWidth="1"/>
    <col min="24" max="24" width="11.28515625" bestFit="1" customWidth="1"/>
  </cols>
  <sheetData>
    <row r="1" spans="2:7" x14ac:dyDescent="0.25">
      <c r="B1" s="8" t="s">
        <v>8223</v>
      </c>
      <c r="C1" t="s">
        <v>8322</v>
      </c>
    </row>
    <row r="2" spans="2:7" x14ac:dyDescent="0.25">
      <c r="B2" s="8" t="s">
        <v>8365</v>
      </c>
      <c r="C2" t="s">
        <v>8322</v>
      </c>
    </row>
    <row r="4" spans="2:7" x14ac:dyDescent="0.25">
      <c r="B4" s="8" t="s">
        <v>8323</v>
      </c>
      <c r="C4" s="8" t="s">
        <v>8321</v>
      </c>
    </row>
    <row r="5" spans="2:7" x14ac:dyDescent="0.25">
      <c r="B5" s="8" t="s">
        <v>8307</v>
      </c>
      <c r="C5" t="s">
        <v>8219</v>
      </c>
      <c r="D5" t="s">
        <v>8221</v>
      </c>
      <c r="E5" t="s">
        <v>8220</v>
      </c>
      <c r="F5" t="s">
        <v>8222</v>
      </c>
      <c r="G5" t="s">
        <v>8308</v>
      </c>
    </row>
    <row r="6" spans="2:7" x14ac:dyDescent="0.25">
      <c r="B6" s="9" t="s">
        <v>8324</v>
      </c>
      <c r="C6" s="10"/>
      <c r="D6" s="10">
        <v>100</v>
      </c>
      <c r="E6" s="10"/>
      <c r="F6" s="10"/>
      <c r="G6" s="10">
        <v>100</v>
      </c>
    </row>
    <row r="7" spans="2:7" x14ac:dyDescent="0.25">
      <c r="B7" s="9" t="s">
        <v>8325</v>
      </c>
      <c r="C7" s="10"/>
      <c r="D7" s="10"/>
      <c r="E7" s="10">
        <v>20</v>
      </c>
      <c r="F7" s="10"/>
      <c r="G7" s="10">
        <v>20</v>
      </c>
    </row>
    <row r="8" spans="2:7" x14ac:dyDescent="0.25">
      <c r="B8" s="9" t="s">
        <v>8326</v>
      </c>
      <c r="C8" s="10"/>
      <c r="D8" s="10"/>
      <c r="E8" s="10">
        <v>24</v>
      </c>
      <c r="F8" s="10"/>
      <c r="G8" s="10">
        <v>24</v>
      </c>
    </row>
    <row r="9" spans="2:7" x14ac:dyDescent="0.25">
      <c r="B9" s="9" t="s">
        <v>8327</v>
      </c>
      <c r="C9" s="10"/>
      <c r="D9" s="10">
        <v>40</v>
      </c>
      <c r="E9" s="10"/>
      <c r="F9" s="10"/>
      <c r="G9" s="10">
        <v>40</v>
      </c>
    </row>
    <row r="10" spans="2:7" x14ac:dyDescent="0.25">
      <c r="B10" s="9" t="s">
        <v>8328</v>
      </c>
      <c r="C10" s="10">
        <v>40</v>
      </c>
      <c r="D10" s="10"/>
      <c r="E10" s="10"/>
      <c r="F10" s="10"/>
      <c r="G10" s="10">
        <v>40</v>
      </c>
    </row>
    <row r="11" spans="2:7" x14ac:dyDescent="0.25">
      <c r="B11" s="9" t="s">
        <v>8329</v>
      </c>
      <c r="C11" s="10">
        <v>180</v>
      </c>
      <c r="D11" s="10"/>
      <c r="E11" s="10"/>
      <c r="F11" s="10"/>
      <c r="G11" s="10">
        <v>180</v>
      </c>
    </row>
    <row r="12" spans="2:7" x14ac:dyDescent="0.25">
      <c r="B12" s="9" t="s">
        <v>8330</v>
      </c>
      <c r="C12" s="10"/>
      <c r="D12" s="10">
        <v>80</v>
      </c>
      <c r="E12" s="10"/>
      <c r="F12" s="10"/>
      <c r="G12" s="10">
        <v>80</v>
      </c>
    </row>
    <row r="13" spans="2:7" x14ac:dyDescent="0.25">
      <c r="B13" s="9" t="s">
        <v>8331</v>
      </c>
      <c r="C13" s="10">
        <v>40</v>
      </c>
      <c r="D13" s="10"/>
      <c r="E13" s="10"/>
      <c r="F13" s="10"/>
      <c r="G13" s="10">
        <v>40</v>
      </c>
    </row>
    <row r="14" spans="2:7" x14ac:dyDescent="0.25">
      <c r="B14" s="9" t="s">
        <v>8332</v>
      </c>
      <c r="C14" s="10"/>
      <c r="D14" s="10">
        <v>40</v>
      </c>
      <c r="E14" s="10"/>
      <c r="F14" s="10">
        <v>20</v>
      </c>
      <c r="G14" s="10">
        <v>60</v>
      </c>
    </row>
    <row r="15" spans="2:7" x14ac:dyDescent="0.25">
      <c r="B15" s="9" t="s">
        <v>8333</v>
      </c>
      <c r="C15" s="10"/>
      <c r="D15" s="10">
        <v>40</v>
      </c>
      <c r="E15" s="10"/>
      <c r="F15" s="10"/>
      <c r="G15" s="10">
        <v>40</v>
      </c>
    </row>
    <row r="16" spans="2:7" x14ac:dyDescent="0.25">
      <c r="B16" s="9" t="s">
        <v>8334</v>
      </c>
      <c r="C16" s="10"/>
      <c r="D16" s="10">
        <v>120</v>
      </c>
      <c r="E16" s="10">
        <v>20</v>
      </c>
      <c r="F16" s="10"/>
      <c r="G16" s="10">
        <v>140</v>
      </c>
    </row>
    <row r="17" spans="2:7" x14ac:dyDescent="0.25">
      <c r="B17" s="9" t="s">
        <v>8335</v>
      </c>
      <c r="C17" s="10"/>
      <c r="D17" s="10">
        <v>20</v>
      </c>
      <c r="E17" s="10"/>
      <c r="F17" s="10"/>
      <c r="G17" s="10">
        <v>20</v>
      </c>
    </row>
    <row r="18" spans="2:7" x14ac:dyDescent="0.25">
      <c r="B18" s="9" t="s">
        <v>8336</v>
      </c>
      <c r="C18" s="10">
        <v>140</v>
      </c>
      <c r="D18" s="10"/>
      <c r="E18" s="10"/>
      <c r="F18" s="10"/>
      <c r="G18" s="10">
        <v>140</v>
      </c>
    </row>
    <row r="19" spans="2:7" x14ac:dyDescent="0.25">
      <c r="B19" s="9" t="s">
        <v>8337</v>
      </c>
      <c r="C19" s="10">
        <v>140</v>
      </c>
      <c r="D19" s="10">
        <v>20</v>
      </c>
      <c r="E19" s="10"/>
      <c r="F19" s="10"/>
      <c r="G19" s="10">
        <v>160</v>
      </c>
    </row>
    <row r="20" spans="2:7" x14ac:dyDescent="0.25">
      <c r="B20" s="9" t="s">
        <v>8338</v>
      </c>
      <c r="C20" s="10"/>
      <c r="D20" s="10">
        <v>60</v>
      </c>
      <c r="E20" s="10"/>
      <c r="F20" s="10"/>
      <c r="G20" s="10">
        <v>60</v>
      </c>
    </row>
    <row r="21" spans="2:7" x14ac:dyDescent="0.25">
      <c r="B21" s="9" t="s">
        <v>8339</v>
      </c>
      <c r="C21" s="10">
        <v>9</v>
      </c>
      <c r="D21" s="10">
        <v>11</v>
      </c>
      <c r="E21" s="10"/>
      <c r="F21" s="10"/>
      <c r="G21" s="10">
        <v>20</v>
      </c>
    </row>
    <row r="22" spans="2:7" x14ac:dyDescent="0.25">
      <c r="B22" s="9" t="s">
        <v>8340</v>
      </c>
      <c r="C22" s="10">
        <v>20</v>
      </c>
      <c r="D22" s="10"/>
      <c r="E22" s="10"/>
      <c r="F22" s="10"/>
      <c r="G22" s="10">
        <v>20</v>
      </c>
    </row>
    <row r="23" spans="2:7" x14ac:dyDescent="0.25">
      <c r="B23" s="9" t="s">
        <v>8341</v>
      </c>
      <c r="C23" s="10"/>
      <c r="D23" s="10">
        <v>40</v>
      </c>
      <c r="E23" s="10"/>
      <c r="F23" s="10"/>
      <c r="G23" s="10">
        <v>40</v>
      </c>
    </row>
    <row r="24" spans="2:7" x14ac:dyDescent="0.25">
      <c r="B24" s="9" t="s">
        <v>8342</v>
      </c>
      <c r="C24" s="10">
        <v>60</v>
      </c>
      <c r="D24" s="10">
        <v>60</v>
      </c>
      <c r="E24" s="10">
        <v>20</v>
      </c>
      <c r="F24" s="10"/>
      <c r="G24" s="10">
        <v>140</v>
      </c>
    </row>
    <row r="25" spans="2:7" x14ac:dyDescent="0.25">
      <c r="B25" s="9" t="s">
        <v>8343</v>
      </c>
      <c r="C25" s="10"/>
      <c r="D25" s="10">
        <v>20</v>
      </c>
      <c r="E25" s="10"/>
      <c r="F25" s="10"/>
      <c r="G25" s="10">
        <v>20</v>
      </c>
    </row>
    <row r="26" spans="2:7" x14ac:dyDescent="0.25">
      <c r="B26" s="9" t="s">
        <v>8344</v>
      </c>
      <c r="C26" s="10">
        <v>60</v>
      </c>
      <c r="D26" s="10"/>
      <c r="E26" s="10"/>
      <c r="F26" s="10"/>
      <c r="G26" s="10">
        <v>60</v>
      </c>
    </row>
    <row r="27" spans="2:7" x14ac:dyDescent="0.25">
      <c r="B27" s="9" t="s">
        <v>8345</v>
      </c>
      <c r="C27" s="10"/>
      <c r="D27" s="10">
        <v>20</v>
      </c>
      <c r="E27" s="10"/>
      <c r="F27" s="10"/>
      <c r="G27" s="10">
        <v>20</v>
      </c>
    </row>
    <row r="28" spans="2:7" x14ac:dyDescent="0.25">
      <c r="B28" s="9" t="s">
        <v>8346</v>
      </c>
      <c r="C28" s="10">
        <v>103</v>
      </c>
      <c r="D28" s="10">
        <v>57</v>
      </c>
      <c r="E28" s="10"/>
      <c r="F28" s="10"/>
      <c r="G28" s="10">
        <v>160</v>
      </c>
    </row>
    <row r="29" spans="2:7" x14ac:dyDescent="0.25">
      <c r="B29" s="9" t="s">
        <v>8347</v>
      </c>
      <c r="C29" s="10"/>
      <c r="D29" s="10">
        <v>20</v>
      </c>
      <c r="E29" s="10"/>
      <c r="F29" s="10"/>
      <c r="G29" s="10">
        <v>20</v>
      </c>
    </row>
    <row r="30" spans="2:7" x14ac:dyDescent="0.25">
      <c r="B30" s="9" t="s">
        <v>8348</v>
      </c>
      <c r="C30" s="10">
        <v>694</v>
      </c>
      <c r="D30" s="10">
        <v>353</v>
      </c>
      <c r="E30" s="10"/>
      <c r="F30" s="10">
        <v>19</v>
      </c>
      <c r="G30" s="10">
        <v>1066</v>
      </c>
    </row>
    <row r="31" spans="2:7" x14ac:dyDescent="0.25">
      <c r="B31" s="9" t="s">
        <v>8349</v>
      </c>
      <c r="C31" s="10">
        <v>40</v>
      </c>
      <c r="D31" s="10"/>
      <c r="E31" s="10"/>
      <c r="F31" s="10"/>
      <c r="G31" s="10">
        <v>40</v>
      </c>
    </row>
    <row r="32" spans="2:7" x14ac:dyDescent="0.25">
      <c r="B32" s="9" t="s">
        <v>8350</v>
      </c>
      <c r="C32" s="10">
        <v>20</v>
      </c>
      <c r="D32" s="10"/>
      <c r="E32" s="10"/>
      <c r="F32" s="10"/>
      <c r="G32" s="10">
        <v>20</v>
      </c>
    </row>
    <row r="33" spans="2:7" x14ac:dyDescent="0.25">
      <c r="B33" s="9" t="s">
        <v>8351</v>
      </c>
      <c r="C33" s="10"/>
      <c r="D33" s="10">
        <v>20</v>
      </c>
      <c r="E33" s="10"/>
      <c r="F33" s="10"/>
      <c r="G33" s="10">
        <v>20</v>
      </c>
    </row>
    <row r="34" spans="2:7" x14ac:dyDescent="0.25">
      <c r="B34" s="9" t="s">
        <v>8352</v>
      </c>
      <c r="C34" s="10">
        <v>260</v>
      </c>
      <c r="D34" s="10"/>
      <c r="E34" s="10"/>
      <c r="F34" s="10"/>
      <c r="G34" s="10">
        <v>260</v>
      </c>
    </row>
    <row r="35" spans="2:7" x14ac:dyDescent="0.25">
      <c r="B35" s="9" t="s">
        <v>8353</v>
      </c>
      <c r="C35" s="10"/>
      <c r="D35" s="10"/>
      <c r="E35" s="10">
        <v>40</v>
      </c>
      <c r="F35" s="10"/>
      <c r="G35" s="10">
        <v>40</v>
      </c>
    </row>
    <row r="36" spans="2:7" x14ac:dyDescent="0.25">
      <c r="B36" s="9" t="s">
        <v>8354</v>
      </c>
      <c r="C36" s="10">
        <v>60</v>
      </c>
      <c r="D36" s="10"/>
      <c r="E36" s="10"/>
      <c r="F36" s="10"/>
      <c r="G36" s="10">
        <v>60</v>
      </c>
    </row>
    <row r="37" spans="2:7" x14ac:dyDescent="0.25">
      <c r="B37" s="9" t="s">
        <v>8355</v>
      </c>
      <c r="C37" s="10">
        <v>34</v>
      </c>
      <c r="D37" s="10"/>
      <c r="E37" s="10"/>
      <c r="F37" s="10">
        <v>6</v>
      </c>
      <c r="G37" s="10">
        <v>40</v>
      </c>
    </row>
    <row r="38" spans="2:7" x14ac:dyDescent="0.25">
      <c r="B38" s="9" t="s">
        <v>8356</v>
      </c>
      <c r="C38" s="10">
        <v>40</v>
      </c>
      <c r="D38" s="10">
        <v>2</v>
      </c>
      <c r="E38" s="10">
        <v>18</v>
      </c>
      <c r="F38" s="10"/>
      <c r="G38" s="10">
        <v>60</v>
      </c>
    </row>
    <row r="39" spans="2:7" x14ac:dyDescent="0.25">
      <c r="B39" s="9" t="s">
        <v>8357</v>
      </c>
      <c r="C39" s="10">
        <v>85</v>
      </c>
      <c r="D39" s="10">
        <v>80</v>
      </c>
      <c r="E39" s="10">
        <v>17</v>
      </c>
      <c r="F39" s="10">
        <v>5</v>
      </c>
      <c r="G39" s="10">
        <v>187</v>
      </c>
    </row>
    <row r="40" spans="2:7" x14ac:dyDescent="0.25">
      <c r="B40" s="9" t="s">
        <v>8358</v>
      </c>
      <c r="C40" s="10">
        <v>80</v>
      </c>
      <c r="D40" s="10"/>
      <c r="E40" s="10"/>
      <c r="F40" s="10"/>
      <c r="G40" s="10">
        <v>80</v>
      </c>
    </row>
    <row r="41" spans="2:7" x14ac:dyDescent="0.25">
      <c r="B41" s="9" t="s">
        <v>8359</v>
      </c>
      <c r="C41" s="10">
        <v>60</v>
      </c>
      <c r="D41" s="10"/>
      <c r="E41" s="10"/>
      <c r="F41" s="10"/>
      <c r="G41" s="10">
        <v>60</v>
      </c>
    </row>
    <row r="42" spans="2:7" x14ac:dyDescent="0.25">
      <c r="B42" s="9" t="s">
        <v>8360</v>
      </c>
      <c r="C42" s="10"/>
      <c r="D42" s="10">
        <v>47</v>
      </c>
      <c r="E42" s="10">
        <v>10</v>
      </c>
      <c r="F42" s="10"/>
      <c r="G42" s="10">
        <v>57</v>
      </c>
    </row>
    <row r="43" spans="2:7" x14ac:dyDescent="0.25">
      <c r="B43" s="9" t="s">
        <v>8361</v>
      </c>
      <c r="C43" s="10"/>
      <c r="D43" s="10">
        <v>100</v>
      </c>
      <c r="E43" s="10"/>
      <c r="F43" s="10"/>
      <c r="G43" s="10">
        <v>100</v>
      </c>
    </row>
    <row r="44" spans="2:7" x14ac:dyDescent="0.25">
      <c r="B44" s="9" t="s">
        <v>8362</v>
      </c>
      <c r="C44" s="10">
        <v>20</v>
      </c>
      <c r="D44" s="10">
        <v>120</v>
      </c>
      <c r="E44" s="10">
        <v>60</v>
      </c>
      <c r="F44" s="10"/>
      <c r="G44" s="10">
        <v>200</v>
      </c>
    </row>
    <row r="45" spans="2:7" x14ac:dyDescent="0.25">
      <c r="B45" s="9" t="s">
        <v>8363</v>
      </c>
      <c r="C45" s="10"/>
      <c r="D45" s="10">
        <v>60</v>
      </c>
      <c r="E45" s="10">
        <v>100</v>
      </c>
      <c r="F45" s="10"/>
      <c r="G45" s="10">
        <v>160</v>
      </c>
    </row>
    <row r="46" spans="2:7" x14ac:dyDescent="0.25">
      <c r="B46" s="9" t="s">
        <v>8364</v>
      </c>
      <c r="C46" s="10"/>
      <c r="D46" s="10"/>
      <c r="E46" s="10">
        <v>20</v>
      </c>
      <c r="F46" s="10"/>
      <c r="G46" s="10">
        <v>20</v>
      </c>
    </row>
    <row r="47" spans="2:7" x14ac:dyDescent="0.25">
      <c r="B47" s="9" t="s">
        <v>8308</v>
      </c>
      <c r="C47" s="10">
        <v>2185</v>
      </c>
      <c r="D47" s="10">
        <v>1530</v>
      </c>
      <c r="E47" s="10">
        <v>349</v>
      </c>
      <c r="F47" s="10">
        <v>50</v>
      </c>
      <c r="G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A3497-CF47-499F-99D1-DFE67306A229}">
  <sheetPr codeName="Sheet4"/>
  <dimension ref="A1:E18"/>
  <sheetViews>
    <sheetView workbookViewId="0">
      <selection activeCell="N36" sqref="N36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8" t="s">
        <v>8365</v>
      </c>
      <c r="B1" t="s">
        <v>8322</v>
      </c>
    </row>
    <row r="2" spans="1:5" x14ac:dyDescent="0.25">
      <c r="A2" s="8" t="s">
        <v>8380</v>
      </c>
      <c r="B2" t="s">
        <v>8322</v>
      </c>
    </row>
    <row r="4" spans="1:5" x14ac:dyDescent="0.25">
      <c r="A4" s="8" t="s">
        <v>8323</v>
      </c>
      <c r="B4" s="8" t="s">
        <v>8321</v>
      </c>
    </row>
    <row r="5" spans="1:5" x14ac:dyDescent="0.25">
      <c r="A5" s="8" t="s">
        <v>8307</v>
      </c>
      <c r="B5" t="s">
        <v>8219</v>
      </c>
      <c r="C5" t="s">
        <v>8221</v>
      </c>
      <c r="D5" t="s">
        <v>8220</v>
      </c>
      <c r="E5" t="s">
        <v>8308</v>
      </c>
    </row>
    <row r="6" spans="1:5" x14ac:dyDescent="0.25">
      <c r="A6" s="12" t="s">
        <v>8374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2" t="s">
        <v>8375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2" t="s">
        <v>8376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2" t="s">
        <v>8377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2" t="s">
        <v>8368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2" t="s">
        <v>8378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2" t="s">
        <v>8369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2" t="s">
        <v>8370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2" t="s">
        <v>8371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2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2" t="s">
        <v>8373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2" t="s">
        <v>8379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2" t="s">
        <v>8308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66AB1-53B7-4DE9-AA82-F3B5B66E7B69}">
  <sheetPr codeName="Sheet6"/>
  <dimension ref="A1:H13"/>
  <sheetViews>
    <sheetView workbookViewId="0">
      <selection activeCell="F37" sqref="F37"/>
    </sheetView>
  </sheetViews>
  <sheetFormatPr defaultRowHeight="15" x14ac:dyDescent="0.25"/>
  <cols>
    <col min="1" max="1" width="31.42578125" customWidth="1"/>
    <col min="2" max="2" width="21.5703125" customWidth="1"/>
    <col min="3" max="3" width="20.42578125" customWidth="1"/>
    <col min="4" max="4" width="23.140625" customWidth="1"/>
    <col min="5" max="5" width="20.5703125" customWidth="1"/>
    <col min="6" max="6" width="33.5703125" customWidth="1"/>
    <col min="7" max="7" width="29.28515625" customWidth="1"/>
    <col min="8" max="8" width="33.140625" customWidth="1"/>
  </cols>
  <sheetData>
    <row r="1" spans="1:8" x14ac:dyDescent="0.25">
      <c r="A1" t="s">
        <v>8392</v>
      </c>
      <c r="B1" t="s">
        <v>8393</v>
      </c>
      <c r="C1" t="s">
        <v>8394</v>
      </c>
      <c r="D1" t="s">
        <v>8395</v>
      </c>
      <c r="E1" t="s">
        <v>8396</v>
      </c>
      <c r="F1" t="s">
        <v>8397</v>
      </c>
      <c r="G1" t="s">
        <v>8398</v>
      </c>
      <c r="H1" t="s">
        <v>8399</v>
      </c>
    </row>
    <row r="2" spans="1:8" x14ac:dyDescent="0.25">
      <c r="A2" t="s">
        <v>8381</v>
      </c>
      <c r="B2">
        <f>COUNTIFS(state,"successful",goals,"&lt;1000")</f>
        <v>322</v>
      </c>
      <c r="C2">
        <f>COUNTIFS(state,"failed",goals,"&lt;1000")</f>
        <v>113</v>
      </c>
      <c r="D2">
        <f>COUNTIFS(state,"canceled",goals,"&lt;1000")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8382</v>
      </c>
      <c r="B3">
        <f>COUNTIFS(state,"successful",goals,"&gt;999",goals,"&lt;5000")</f>
        <v>932</v>
      </c>
      <c r="C3">
        <f>COUNTIFS(state,"failed",goals,"&gt;999",goals,"&lt;5000")</f>
        <v>420</v>
      </c>
      <c r="D3">
        <f>COUNTIFS(state,"canceled",goals,"&gt;999",goals,"&lt;5000")</f>
        <v>60</v>
      </c>
      <c r="E3">
        <f>SUM(B3:D3)</f>
        <v>1412</v>
      </c>
      <c r="F3" s="5">
        <f t="shared" ref="F3:F13" si="0">B3/E3</f>
        <v>0.66005665722379603</v>
      </c>
      <c r="G3" s="5">
        <f t="shared" ref="G3:G13" si="1">C3/E3</f>
        <v>0.29745042492917845</v>
      </c>
      <c r="H3" s="5">
        <f t="shared" ref="H3:H13" si="2">D3/E3</f>
        <v>4.2492917847025496E-2</v>
      </c>
    </row>
    <row r="4" spans="1:8" x14ac:dyDescent="0.25">
      <c r="A4" t="s">
        <v>8383</v>
      </c>
      <c r="B4">
        <f>COUNTIFS(state,"successful",goals,"&gt;4999",goals,"&lt;10000")</f>
        <v>381</v>
      </c>
      <c r="C4">
        <f>COUNTIFS(state,"failed",goals,"&gt;4999",goals,"&lt;10000")</f>
        <v>283</v>
      </c>
      <c r="D4">
        <f>COUNTIFS(state,"canceled",goals,"&gt;4999",goals,"&lt;10000")</f>
        <v>52</v>
      </c>
      <c r="E4">
        <f>SUM(B4:D4)</f>
        <v>716</v>
      </c>
      <c r="F4" s="5">
        <f t="shared" si="0"/>
        <v>0.53212290502793291</v>
      </c>
      <c r="G4" s="5">
        <f t="shared" si="1"/>
        <v>0.39525139664804471</v>
      </c>
      <c r="H4" s="5">
        <f t="shared" si="2"/>
        <v>7.2625698324022353E-2</v>
      </c>
    </row>
    <row r="5" spans="1:8" x14ac:dyDescent="0.25">
      <c r="A5" t="s">
        <v>8384</v>
      </c>
      <c r="B5">
        <f>COUNTIFS(state,"successful",goals,"&gt;9999",goals,"&lt;15000")</f>
        <v>168</v>
      </c>
      <c r="C5">
        <f>COUNTIFS(state,"failed",goals,"&gt;9999",goals,"&lt;15000")</f>
        <v>144</v>
      </c>
      <c r="D5">
        <f>COUNTIFS(state,"canceled",goals,"&gt;9999",goals,"&lt;15000")</f>
        <v>40</v>
      </c>
      <c r="E5">
        <f>SUM(B5:D5)</f>
        <v>352</v>
      </c>
      <c r="F5" s="5">
        <f t="shared" si="0"/>
        <v>0.47727272727272729</v>
      </c>
      <c r="G5" s="5">
        <f t="shared" si="1"/>
        <v>0.40909090909090912</v>
      </c>
      <c r="H5" s="5">
        <f t="shared" si="2"/>
        <v>0.11363636363636363</v>
      </c>
    </row>
    <row r="6" spans="1:8" x14ac:dyDescent="0.25">
      <c r="A6" t="s">
        <v>8385</v>
      </c>
      <c r="B6">
        <f>COUNTIFS(state,"successful",goals,"&gt;14999",goals,"&lt;20000")</f>
        <v>94</v>
      </c>
      <c r="C6">
        <f>COUNTIFS(state,"failed",goals,"&gt;14999",goals,"&lt;20000")</f>
        <v>90</v>
      </c>
      <c r="D6">
        <f>COUNTIFS(state,"canceled",goals,"&gt;14999",goals,"&lt;20000")</f>
        <v>17</v>
      </c>
      <c r="E6">
        <f>SUM(B6:D6)</f>
        <v>201</v>
      </c>
      <c r="F6" s="5">
        <f t="shared" si="0"/>
        <v>0.46766169154228854</v>
      </c>
      <c r="G6" s="5">
        <f t="shared" si="1"/>
        <v>0.44776119402985076</v>
      </c>
      <c r="H6" s="5">
        <f t="shared" si="2"/>
        <v>8.45771144278607E-2</v>
      </c>
    </row>
    <row r="7" spans="1:8" x14ac:dyDescent="0.25">
      <c r="A7" t="s">
        <v>8386</v>
      </c>
      <c r="B7">
        <f>COUNTIFS(state,"successful",goals,"&gt;19999",goals,"&lt;25000")</f>
        <v>62</v>
      </c>
      <c r="C7">
        <f>COUNTIFS(state,"failed",goals,"&gt;19999",goals,"&lt;25000")</f>
        <v>72</v>
      </c>
      <c r="D7">
        <f>COUNTIFS(state,"canceled",goals,"&gt;19999",goals,"&lt;25000")</f>
        <v>14</v>
      </c>
      <c r="E7">
        <f>SUM(B7:D7)</f>
        <v>148</v>
      </c>
      <c r="F7" s="5">
        <f t="shared" si="0"/>
        <v>0.41891891891891891</v>
      </c>
      <c r="G7" s="5">
        <f t="shared" si="1"/>
        <v>0.48648648648648651</v>
      </c>
      <c r="H7" s="5">
        <f t="shared" si="2"/>
        <v>9.45945945945946E-2</v>
      </c>
    </row>
    <row r="8" spans="1:8" x14ac:dyDescent="0.25">
      <c r="A8" t="s">
        <v>8387</v>
      </c>
      <c r="B8">
        <f>COUNTIFS(state,"successful",goals,"&gt;24999",goals,"&lt;30000")</f>
        <v>55</v>
      </c>
      <c r="C8">
        <f>COUNTIFS(state,"failed",goals,"&gt;24999",goals,"&lt;30000")</f>
        <v>64</v>
      </c>
      <c r="D8">
        <f>COUNTIFS(state,"canceled",goals,"&gt;24999",goals,"&lt;30000")</f>
        <v>18</v>
      </c>
      <c r="E8">
        <f>SUM(B8:D8)</f>
        <v>137</v>
      </c>
      <c r="F8" s="5">
        <f t="shared" si="0"/>
        <v>0.40145985401459855</v>
      </c>
      <c r="G8" s="5">
        <f t="shared" si="1"/>
        <v>0.46715328467153283</v>
      </c>
      <c r="H8" s="5">
        <f t="shared" si="2"/>
        <v>0.13138686131386862</v>
      </c>
    </row>
    <row r="9" spans="1:8" x14ac:dyDescent="0.25">
      <c r="A9" t="s">
        <v>8388</v>
      </c>
      <c r="B9">
        <f>COUNTIFS(state,"successful",goals,"&gt;29999",goals,"&lt;35000")</f>
        <v>32</v>
      </c>
      <c r="C9">
        <f>COUNTIFS(state,"failed",goals,"&gt;29999",goals,"&lt;35000")</f>
        <v>37</v>
      </c>
      <c r="D9">
        <f>COUNTIFS(state,"canceled",goals,"&gt;29999",goals,"&lt;35000")</f>
        <v>13</v>
      </c>
      <c r="E9">
        <f>SUM(B9:D9)</f>
        <v>82</v>
      </c>
      <c r="F9" s="5">
        <f t="shared" si="0"/>
        <v>0.3902439024390244</v>
      </c>
      <c r="G9" s="5">
        <f t="shared" si="1"/>
        <v>0.45121951219512196</v>
      </c>
      <c r="H9" s="5">
        <f t="shared" si="2"/>
        <v>0.15853658536585366</v>
      </c>
    </row>
    <row r="10" spans="1:8" x14ac:dyDescent="0.25">
      <c r="A10" t="s">
        <v>8389</v>
      </c>
      <c r="B10">
        <f>COUNTIFS(state,"successful",goals,"&gt;34999",goals,"&lt;40000")</f>
        <v>26</v>
      </c>
      <c r="C10">
        <f>COUNTIFS(state,"failed",goals,"&gt;34999",goals,"&lt;40000")</f>
        <v>22</v>
      </c>
      <c r="D10">
        <f>COUNTIFS(state,"canceled",goals,"&gt;34999",goals,"&lt;40000")</f>
        <v>7</v>
      </c>
      <c r="E10">
        <f>SUM(B10:D10)</f>
        <v>55</v>
      </c>
      <c r="F10" s="5">
        <f t="shared" si="0"/>
        <v>0.47272727272727272</v>
      </c>
      <c r="G10" s="5">
        <f t="shared" si="1"/>
        <v>0.4</v>
      </c>
      <c r="H10" s="5">
        <f t="shared" si="2"/>
        <v>0.12727272727272726</v>
      </c>
    </row>
    <row r="11" spans="1:8" x14ac:dyDescent="0.25">
      <c r="A11" t="s">
        <v>8390</v>
      </c>
      <c r="B11">
        <f>COUNTIFS(state,"successful",goals,"&gt;39999",goals,"&lt;45000")</f>
        <v>21</v>
      </c>
      <c r="C11">
        <f>COUNTIFS(state,"failed",goals,"&gt;39999",goals,"&lt;45000")</f>
        <v>16</v>
      </c>
      <c r="D11">
        <f>COUNTIFS(state,"canceled",goals,"&gt;39999",goals,"&lt;45000")</f>
        <v>6</v>
      </c>
      <c r="E11">
        <f>SUM(B11:D11)</f>
        <v>43</v>
      </c>
      <c r="F11" s="5">
        <f t="shared" si="0"/>
        <v>0.48837209302325579</v>
      </c>
      <c r="G11" s="5">
        <f t="shared" si="1"/>
        <v>0.37209302325581395</v>
      </c>
      <c r="H11" s="5">
        <f t="shared" si="2"/>
        <v>0.13953488372093023</v>
      </c>
    </row>
    <row r="12" spans="1:8" x14ac:dyDescent="0.25">
      <c r="A12" t="s">
        <v>8391</v>
      </c>
      <c r="B12">
        <f>COUNTIFS(state,"successful",goals,"&gt;44999",goals,"&lt;50000")</f>
        <v>6</v>
      </c>
      <c r="C12">
        <f>COUNTIFS(state,"failed",goals,"&gt;44999",goals,"&lt;50000")</f>
        <v>11</v>
      </c>
      <c r="D12">
        <f>COUNTIFS(state,"canceled",goals,"&gt;44999",goals,"&lt;50000")</f>
        <v>4</v>
      </c>
      <c r="E12">
        <f>SUM(B12:D12)</f>
        <v>21</v>
      </c>
      <c r="F12" s="5">
        <f t="shared" si="0"/>
        <v>0.2857142857142857</v>
      </c>
      <c r="G12" s="5">
        <f t="shared" si="1"/>
        <v>0.52380952380952384</v>
      </c>
      <c r="H12" s="5">
        <f t="shared" si="2"/>
        <v>0.19047619047619047</v>
      </c>
    </row>
    <row r="13" spans="1:8" x14ac:dyDescent="0.25">
      <c r="A13" t="s">
        <v>8400</v>
      </c>
      <c r="B13">
        <f>COUNTIFS(state,"successful",goals,"&gt;=50000")</f>
        <v>86</v>
      </c>
      <c r="C13">
        <f>COUNTIFS(state,"failed",goals,"&gt;=50000")</f>
        <v>258</v>
      </c>
      <c r="D13">
        <f>COUNTIFS(state,"canceled",goals,"&gt;=50000")</f>
        <v>100</v>
      </c>
      <c r="E13">
        <f>SUM(B13:D13)</f>
        <v>444</v>
      </c>
      <c r="F13" s="5">
        <f t="shared" si="0"/>
        <v>0.19369369369369369</v>
      </c>
      <c r="G13" s="5">
        <f t="shared" si="1"/>
        <v>0.58108108108108103</v>
      </c>
      <c r="H13" s="5">
        <f t="shared" si="2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4</vt:i4>
      </vt:variant>
    </vt:vector>
  </HeadingPairs>
  <TitlesOfParts>
    <vt:vector size="9" baseType="lpstr">
      <vt:lpstr>kickstarters</vt:lpstr>
      <vt:lpstr>state count by category</vt:lpstr>
      <vt:lpstr>state count by sub category</vt:lpstr>
      <vt:lpstr>state summary time series</vt:lpstr>
      <vt:lpstr>Bonus - Goal Time series w Deta</vt:lpstr>
      <vt:lpstr>campaigns</vt:lpstr>
      <vt:lpstr>campaignwDates</vt:lpstr>
      <vt:lpstr>goals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thomas</cp:lastModifiedBy>
  <dcterms:created xsi:type="dcterms:W3CDTF">2017-04-20T15:17:24Z</dcterms:created>
  <dcterms:modified xsi:type="dcterms:W3CDTF">2019-03-02T05:57:45Z</dcterms:modified>
</cp:coreProperties>
</file>